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4" i="371" l="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17" i="431"/>
  <c r="O21" i="431"/>
  <c r="P11" i="431"/>
  <c r="P15" i="431"/>
  <c r="P19" i="431"/>
  <c r="Q9" i="431"/>
  <c r="Q13" i="431"/>
  <c r="Q17" i="431"/>
  <c r="Q21" i="431"/>
  <c r="E14" i="431"/>
  <c r="G18" i="431"/>
  <c r="H16" i="431"/>
  <c r="I14" i="431"/>
  <c r="I22" i="431"/>
  <c r="J20" i="431"/>
  <c r="K18" i="431"/>
  <c r="L12" i="431"/>
  <c r="M10" i="431"/>
  <c r="M22" i="431"/>
  <c r="N20" i="431"/>
  <c r="O22" i="431"/>
  <c r="P20" i="431"/>
  <c r="Q14" i="431"/>
  <c r="Q22" i="431"/>
  <c r="C10" i="431"/>
  <c r="C14" i="431"/>
  <c r="C18" i="431"/>
  <c r="C22" i="431"/>
  <c r="D12" i="431"/>
  <c r="D16" i="431"/>
  <c r="D20" i="431"/>
  <c r="E10" i="431"/>
  <c r="E18" i="431"/>
  <c r="F12" i="431"/>
  <c r="F16" i="431"/>
  <c r="F20" i="431"/>
  <c r="G10" i="431"/>
  <c r="G22" i="431"/>
  <c r="I10" i="431"/>
  <c r="J12" i="431"/>
  <c r="K14" i="431"/>
  <c r="L16" i="431"/>
  <c r="M18" i="431"/>
  <c r="N16" i="431"/>
  <c r="O14" i="431"/>
  <c r="P12" i="431"/>
  <c r="Q10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Q15" i="431"/>
  <c r="Q19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E22" i="431"/>
  <c r="G14" i="431"/>
  <c r="H12" i="431"/>
  <c r="H20" i="431"/>
  <c r="I18" i="431"/>
  <c r="J16" i="431"/>
  <c r="K10" i="431"/>
  <c r="K22" i="431"/>
  <c r="L20" i="431"/>
  <c r="M14" i="431"/>
  <c r="N12" i="431"/>
  <c r="O10" i="431"/>
  <c r="O18" i="431"/>
  <c r="P16" i="431"/>
  <c r="Q18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8" i="431" l="1"/>
  <c r="S18" i="431"/>
  <c r="S20" i="431"/>
  <c r="R20" i="431"/>
  <c r="R16" i="431"/>
  <c r="S16" i="431"/>
  <c r="R12" i="431"/>
  <c r="S12" i="431"/>
  <c r="R19" i="431"/>
  <c r="S19" i="431"/>
  <c r="R15" i="431"/>
  <c r="S15" i="431"/>
  <c r="R11" i="431"/>
  <c r="S11" i="431"/>
  <c r="S10" i="431"/>
  <c r="R10" i="431"/>
  <c r="S22" i="431"/>
  <c r="R22" i="431"/>
  <c r="S14" i="431"/>
  <c r="R14" i="431"/>
  <c r="S21" i="431"/>
  <c r="R21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9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<sst xmlns="http://schemas.openxmlformats.org/spreadsheetml/2006/main" count="18338" uniqueCount="2300">
  <si>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</si>
  <si>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</si>
  <si>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</si>
  <si>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</si>
  <si>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</si>
  <si>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</si>
  <si>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</si>
  <si>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</si>
  <si>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</si>
  <si>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</si>
  <si>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</si>
  <si>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</si>
  <si>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</si>
  <si>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</si>
  <si>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</si>
  <si>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</si>
  <si>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</si>
  <si>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</si>
  <si>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</si>
  <si>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</si>
  <si>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</si>
  <si>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</si>
  <si>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</si>
  <si>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</si>
  <si>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</si>
  <si>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</si>
  <si>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</si>
  <si>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</si>
  <si>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</si>
  <si>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</si>
  <si>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</si>
  <si>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</si>
  <si>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</si>
  <si>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</si>
  <si>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</si>
  <si>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</si>
  <si>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</si>
  <si>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</si>
  <si>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</si>
  <si>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</si>
  <si>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</si>
  <si>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</si>
  <si>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</si>
  <si>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</si>
  <si>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</si>
  <si>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</si>
  <si>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</si>
  <si>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</si>
  <si>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</si>
  <si>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</si>
  <si>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</si>
  <si>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</si>
  <si>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</si>
  <si>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</si>
  <si>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</si>
  <si>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</si>
  <si>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</si>
  <si>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</si>
  <si>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</si>
  <si>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</si>
  <si>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</si>
  <si>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</si>
  <si>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</si>
  <si>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</si>
  <si>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</si>
  <si>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</si>
  <si>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</si>
  <si>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</si>
  <si>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</si>
  <si>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</si>
  <si>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</si>
  <si>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</si>
  <si>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</si>
  <si>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</si>
  <si>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</si>
  <si>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</si>
  <si>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</si>
  <si>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</si>
  <si>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</si>
  <si>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</si>
  <si>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</si>
  <si>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</si>
  <si>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</si>
  <si>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</si>
  <si>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</si>
  <si>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</si>
  <si>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</si>
  <si>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</si>
  <si>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</si>
  <si>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</si>
  <si>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</si>
  <si>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</si>
  <si>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</si>
  <si>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</si>
  <si>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</si>
  <si>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</si>
  <si>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</si>
  <si>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</si>
  <si>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</si>
  <si>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</si>
  <si>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</si>
  <si>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</si>
  <si>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</si>
  <si>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</si>
  <si>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</si>
  <si>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</si>
  <si>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</si>
  <si>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</si>
  <si>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</si>
  <si>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</si>
  <si>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</si>
  <si>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</si>
  <si>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</si>
  <si>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</si>
  <si>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</si>
  <si>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</si>
  <si>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</si>
  <si>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</si>
  <si>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</si>
  <si>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</si>
  <si>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</si>
  <si>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</si>
  <si>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</si>
  <si>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</si>
  <si>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</si>
  <si>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</si>
  <si>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</si>
  <si>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</si>
  <si>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</si>
  <si>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</si>
  <si>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</si>
  <si>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</si>
  <si>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</si>
  <si>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</si>
  <si>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</si>
  <si>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</si>
  <si>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</si>
  <si>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</si>
  <si>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</si>
  <si>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</si>
  <si>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</si>
  <si>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</si>
  <si>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</si>
  <si>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</si>
  <si>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</si>
  <si>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</si>
  <si>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</si>
  <si>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</si>
  <si>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</si>
  <si>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</si>
  <si>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</si>
  <si>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</si>
  <si>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</si>
  <si>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</si>
  <si>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</si>
  <si>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</si>
  <si>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</si>
  <si>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</si>
  <si>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</si>
  <si>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</si>
  <si>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</si>
  <si>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</si>
  <si>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</si>
  <si>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</si>
  <si>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</si>
  <si>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</si>
  <si>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</si>
  <si>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</si>
  <si>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</si>
  <si>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</si>
  <si>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</si>
  <si>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</si>
  <si>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</si>
  <si>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</si>
  <si>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</si>
  <si>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</si>
  <si>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</si>
  <si>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</si>
  <si>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</si>
  <si>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</si>
  <si>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</si>
  <si>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</si>
  <si>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</si>
  <si>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</si>
  <si>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</si>
  <si>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</si>
  <si>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</si>
  <si>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</si>
  <si>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</si>
  <si>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</si>
  <si>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</si>
  <si>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</si>
  <si>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</si>
  <si>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</si>
  <si>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</si>
  <si>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</si>
  <si>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</si>
  <si>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</si>
  <si>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</si>
  <si>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</si>
  <si>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</si>
  <si>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</si>
  <si>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</si>
  <si>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</si>
  <si>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</si>
  <si>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</si>
  <si>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</si>
  <si>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</si>
  <si>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</si>
  <si>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</si>
  <si>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</si>
  <si>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</si>
  <si>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</si>
  <si>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</si>
  <si>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</si>
  <si>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</si>
  <si>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</si>
  <si>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</si>
  <si>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</si>
  <si>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</si>
  <si>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</si>
  <si>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</si>
  <si>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</si>
  <si>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</si>
  <si>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</si>
  <si>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</si>
  <si>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</si>
  <si>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</si>
  <si>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</si>
  <si>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</si>
  <si>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</si>
  <si>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</si>
  <si>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</si>
  <si>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</si>
  <si>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</si>
  <si>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</si>
  <si>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</si>
  <si>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</si>
  <si>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</si>
  <si>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</si>
  <si>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</si>
  <si>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</si>
  <si>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</si>
  <si>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</si>
  <si>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</si>
  <si>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</si>
  <si>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</si>
  <si>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</si>
  <si>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</si>
  <si>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</si>
  <si>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</si>
  <si>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</si>
  <si>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</si>
  <si>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</si>
  <si>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</si>
  <si>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</si>
  <si>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</si>
  <si>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</si>
  <si>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</si>
  <si>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</si>
  <si>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</si>
  <si>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</si>
  <si>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</si>
  <si>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</si>
  <si>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</si>
  <si>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</si>
  <si>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</si>
  <si>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</si>
  <si>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</si>
  <si>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</si>
  <si>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</si>
  <si>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</si>
  <si>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</si>
  <si>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</si>
  <si>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</si>
  <si>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</si>
  <si>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</si>
  <si>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</si>
  <si>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</si>
  <si>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</si>
  <si>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</si>
  <si>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</si>
  <si>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</si>
  <si>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</si>
  <si>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</si>
  <si>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</si>
  <si>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</si>
  <si>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</si>
  <si>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</si>
  <si>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</si>
  <si>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</si>
  <si>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</si>
  <si>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</si>
  <si>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</si>
  <si>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</si>
  <si>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</si>
  <si>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</si>
  <si>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</si>
  <si>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</si>
  <si>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</si>
  <si>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</si>
  <si>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</si>
  <si>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</si>
  <si>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</si>
  <si>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</si>
  <si>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</si>
  <si>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</si>
  <si>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</si>
  <si>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</si>
  <si>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</si>
  <si>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</si>
  <si>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</si>
  <si>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</si>
  <si>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</si>
  <si>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</si>
  <si>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</si>
  <si>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</si>
  <si>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</si>
  <si>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</si>
  <si>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</si>
  <si>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</si>
  <si>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</si>
  <si>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</si>
  <si>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</si>
  <si>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</si>
  <si>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</si>
  <si>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</si>
  <si>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</si>
  <si>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</si>
  <si>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</si>
  <si>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</si>
  <si>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</si>
  <si>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</si>
  <si>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</si>
  <si>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</si>
  <si>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</si>
  <si>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</si>
  <si>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</si>
  <si>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</si>
  <si>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</si>
  <si>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</si>
  <si>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</si>
  <si>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</si>
  <si>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</si>
  <si>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</si>
  <si>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</si>
  <si>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</si>
  <si>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</si>
  <si>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</si>
  <si>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</si>
  <si>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</si>
  <si>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</si>
  <si>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</si>
  <si>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</si>
  <si>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</si>
  <si>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</si>
  <si>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</si>
  <si>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</si>
  <si>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</si>
  <si>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</si>
  <si>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</si>
  <si>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</si>
  <si>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</si>
  <si>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</si>
  <si>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</si>
  <si>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</si>
  <si>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</si>
  <si>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</si>
  <si>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</si>
  <si>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</si>
  <si>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</si>
  <si>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</si>
  <si>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</si>
  <si>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</si>
  <si>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</si>
  <si>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</si>
  <si>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</si>
  <si>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</si>
  <si>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</si>
  <si>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</si>
  <si>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</si>
  <si>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</si>
  <si>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</si>
  <si>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</si>
  <si>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</si>
  <si>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</si>
  <si>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</si>
  <si>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</si>
  <si>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</si>
  <si>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</si>
  <si>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</si>
  <si>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</si>
  <si>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</si>
  <si>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</si>
  <si>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</si>
  <si>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</si>
  <si>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</si>
  <si>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</si>
  <si>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</si>
  <si>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</si>
  <si>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</si>
  <si>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</si>
  <si>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</si>
  <si>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</si>
  <si>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</si>
  <si>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</si>
  <si>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</si>
  <si>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</si>
  <si>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</si>
  <si>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</si>
  <si>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</si>
  <si>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</si>
  <si>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</si>
  <si>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</si>
  <si>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</si>
  <si>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</si>
  <si>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</si>
  <si>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</si>
  <si>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</si>
  <si>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</si>
  <si>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</si>
  <si>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</si>
  <si>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</si>
  <si>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51874004     služby poradenské (odborní poradci)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</si>
  <si>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</si>
  <si>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</si>
  <si>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</si>
  <si>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</si>
  <si>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</si>
  <si>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</si>
  <si>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</si>
  <si>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</si>
  <si>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</si>
  <si>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</si>
  <si>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</si>
  <si>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</si>
  <si>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</si>
  <si>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</si>
  <si>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</si>
  <si>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</si>
  <si>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</si>
  <si>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</si>
  <si>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</si>
  <si>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</si>
  <si>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</si>
  <si>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</si>
  <si>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</si>
  <si>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</si>
  <si>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</si>
  <si>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</si>
  <si>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</si>
  <si>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</si>
  <si>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</si>
  <si>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</si>
  <si>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</si>
  <si>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</si>
  <si>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</si>
  <si>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</si>
  <si>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</si>
  <si>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</si>
  <si>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</si>
  <si>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</si>
  <si>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</si>
  <si>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</si>
  <si>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</si>
  <si>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</si>
  <si>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</si>
  <si>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</si>
  <si>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</si>
  <si>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</si>
  <si>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</si>
  <si>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</si>
  <si>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</si>
  <si>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</si>
  <si>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</si>
  <si>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</si>
  <si>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</si>
  <si>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</si>
  <si>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</si>
  <si>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</si>
  <si>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</si>
  <si>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</si>
  <si>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</si>
  <si>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</si>
  <si>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</si>
  <si>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</si>
  <si>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</si>
  <si>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</si>
  <si>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</si>
  <si>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</si>
  <si>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</si>
  <si>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</si>
  <si>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</si>
  <si>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</si>
  <si>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</si>
  <si>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</si>
  <si>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</si>
  <si>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</si>
  <si>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</si>
  <si>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</si>
  <si>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</si>
  <si>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</si>
  <si>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</si>
  <si>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</si>
  <si>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</si>
  <si>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</si>
  <si>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</si>
  <si>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</si>
  <si>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</si>
  <si>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</si>
  <si>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</si>
  <si>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</si>
  <si>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</si>
  <si>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</si>
  <si>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</si>
  <si>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</si>
  <si>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</si>
  <si>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</si>
  <si>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</si>
  <si>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</si>
  <si>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</si>
  <si>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</si>
  <si>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</si>
  <si>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</si>
  <si>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</si>
  <si>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</si>
  <si>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</si>
  <si>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</si>
  <si>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</si>
  <si>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</si>
  <si>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</si>
  <si>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</si>
  <si>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</si>
  <si>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</si>
  <si>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</si>
  <si>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</si>
  <si>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</si>
  <si>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</si>
  <si>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</si>
  <si>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</si>
  <si>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</si>
  <si>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</si>
  <si>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</si>
  <si>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</si>
  <si>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</si>
  <si>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</si>
  <si>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</si>
  <si>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</si>
  <si>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</si>
  <si>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</si>
  <si>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</si>
  <si>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</si>
  <si>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</si>
  <si>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</si>
  <si>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</si>
  <si>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</si>
  <si>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</si>
  <si>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</si>
  <si>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</si>
  <si>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</si>
  <si>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</si>
  <si>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</si>
  <si>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</si>
  <si>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</si>
  <si>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</si>
  <si>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</si>
  <si>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</si>
  <si>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</si>
  <si>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</si>
  <si>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</si>
  <si>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</si>
  <si>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</si>
  <si>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</si>
  <si>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</si>
  <si>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</si>
  <si>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</si>
  <si>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</si>
  <si>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</si>
  <si>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</si>
  <si>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</si>
  <si>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</si>
  <si>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</si>
  <si>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</si>
  <si>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</si>
  <si>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 30mg tbl.60 VULM</t>
  </si>
  <si>
    <t>ALGIFEN NEO</t>
  </si>
  <si>
    <t>POR GTT SOL 1X50ML</t>
  </si>
  <si>
    <t>APO-IBUPROFEN 400 MG</t>
  </si>
  <si>
    <t>POR TBL FLM 100X400MG</t>
  </si>
  <si>
    <t>AQUA PRO INJECTIONE BRAUN</t>
  </si>
  <si>
    <t>INJ SOL 20X10ML-PLA</t>
  </si>
  <si>
    <t>ARDEANUTRISOL G 40</t>
  </si>
  <si>
    <t>400G/L INF SOL 20X80ML</t>
  </si>
  <si>
    <t>ATARALGIN</t>
  </si>
  <si>
    <t>POR TBL NOB 20</t>
  </si>
  <si>
    <t>POR TBL NOB 50</t>
  </si>
  <si>
    <t>P</t>
  </si>
  <si>
    <t>AULIN</t>
  </si>
  <si>
    <t>TBL 15X100MG</t>
  </si>
  <si>
    <t>CALCII CARBONICI 0,5 TBL. MEDICAMENTA</t>
  </si>
  <si>
    <t>0,5G TBL NOB 50</t>
  </si>
  <si>
    <t>POR TBL NOB 100X0.5GM</t>
  </si>
  <si>
    <t>Carbosorb tbl.20-blistr</t>
  </si>
  <si>
    <t>CODEIN SLOVAKOFARMA 30MG</t>
  </si>
  <si>
    <t>TBL 10X30MG-BLISTR</t>
  </si>
  <si>
    <t>DEGAN</t>
  </si>
  <si>
    <t>TBL 40X10MG</t>
  </si>
  <si>
    <t>DUPHALAC</t>
  </si>
  <si>
    <t>667MG/ML POR SOL 1X500ML HDP</t>
  </si>
  <si>
    <t>ESPUMISAN</t>
  </si>
  <si>
    <t>PORCPSMOL50X40MG-BL</t>
  </si>
  <si>
    <t>Espumisan cps.100x40mg-blistr</t>
  </si>
  <si>
    <t>0057585</t>
  </si>
  <si>
    <t>EUTHYROX 112 MIKROGRAMŮ</t>
  </si>
  <si>
    <t>POR TBL NOB 100X112RG II</t>
  </si>
  <si>
    <t>EUTHYROX 50</t>
  </si>
  <si>
    <t>TBL 100X50RG</t>
  </si>
  <si>
    <t>FLECTOR EP GEL</t>
  </si>
  <si>
    <t>DRM GEL 1X100GM</t>
  </si>
  <si>
    <t>DRM GEL 1X60GM</t>
  </si>
  <si>
    <t>HELICID 20 ZENTIVA</t>
  </si>
  <si>
    <t>POR CPS ETD 90X20MG</t>
  </si>
  <si>
    <t>POR CPS ETD 28X20MG</t>
  </si>
  <si>
    <t>HEŘMÁNKOVÝ ČAJ LEROS</t>
  </si>
  <si>
    <t>SPC 20X1.5GM(SÁČKY)</t>
  </si>
  <si>
    <t>IBALGIN GEL 100G</t>
  </si>
  <si>
    <t>JANUMET 50 MG/1000 MG</t>
  </si>
  <si>
    <t>POR TBL FLM 56X50MG/1000MG</t>
  </si>
  <si>
    <t>KL TBL MAGN.LACT 0,5G+B6 0,02G, 100TBL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</si>
  <si>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</si>
  <si>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</si>
  <si>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</si>
  <si>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</si>
  <si>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</si>
  <si>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</si>
  <si>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1,5</t>
  </si>
  <si>
    <t>POR TBL NOB 30X1.5MG</t>
  </si>
  <si>
    <t>LEXAURIN 3</t>
  </si>
  <si>
    <t>3MG TBL NOB 30</t>
  </si>
  <si>
    <t>MAGNESII LACTICI 0,5 TBL. MEDICAMENTA</t>
  </si>
  <si>
    <t>TBL NOB 100X0,5GM</t>
  </si>
  <si>
    <t>MAGNESIUM SULFURICUM BIOTIKA</t>
  </si>
  <si>
    <t>INJ 5X10ML 10%</t>
  </si>
  <si>
    <t>MÁTOVÝ ČAJ LEROS</t>
  </si>
  <si>
    <t>SPC 20X2.0GM(SÁČKY)</t>
  </si>
  <si>
    <t>MUCOSOLVAN</t>
  </si>
  <si>
    <t>POR GTT SOL+INH SOL 60ML</t>
  </si>
  <si>
    <t>NITROGLYCERIN-SLOVAKOFARMA</t>
  </si>
  <si>
    <t>0,5MG TBL SLG 20</t>
  </si>
  <si>
    <t>PANCREOLAN FORTE</t>
  </si>
  <si>
    <t>TBL ENT 30X220MG</t>
  </si>
  <si>
    <t>PARALEN 500</t>
  </si>
  <si>
    <t>POR TBL NOB 24X500MG</t>
  </si>
  <si>
    <t>PREDNISON 20 LECIVA</t>
  </si>
  <si>
    <t>TBL 20X20MG(BLISTR)</t>
  </si>
  <si>
    <t>PROPYCIL 50</t>
  </si>
  <si>
    <t>POR TBLNOB100X50MG</t>
  </si>
  <si>
    <t>SMECTA</t>
  </si>
  <si>
    <t>PLV POR 1X30SACKU</t>
  </si>
  <si>
    <t>Suppositoria Glyc.Sanova Classic 2g</t>
  </si>
  <si>
    <t>SUPPOSITORIA GLYCERINI LECIVA</t>
  </si>
  <si>
    <t>SUP 10X2.35GM</t>
  </si>
  <si>
    <t>TANTUM VERDE</t>
  </si>
  <si>
    <t>1,5MG/ML GGR 120ML</t>
  </si>
  <si>
    <t>TANTUM VERDE LEMON</t>
  </si>
  <si>
    <t>3MG PAS 20</t>
  </si>
  <si>
    <t>TENSIOMIN</t>
  </si>
  <si>
    <t>TBL 30X12.5MG</t>
  </si>
  <si>
    <t>THYROZOL 10</t>
  </si>
  <si>
    <t>TBL OBD 50X10MG</t>
  </si>
  <si>
    <t>Vitar Soda tbl.150</t>
  </si>
  <si>
    <t>neleč.</t>
  </si>
  <si>
    <t>ZOLPIDEM MYLAN</t>
  </si>
  <si>
    <t>POR TBL FLM 20X10MG</t>
  </si>
  <si>
    <t>POR TBL FLM 50X10MG</t>
  </si>
  <si>
    <t>ZULBEX 20 MG</t>
  </si>
  <si>
    <t>POR TBL ENT 28X20MG</t>
  </si>
  <si>
    <t>léky - radiofarmaka (KNM)</t>
  </si>
  <si>
    <t>NATRIUMJODID (131I) DIAGNOSTIKKAPSELN 3,7MBQ</t>
  </si>
  <si>
    <t>3,7MBQ CPS DUR 10</t>
  </si>
  <si>
    <t>SODIUM IODIDE (131I) INJECTION 2035MBQ</t>
  </si>
  <si>
    <t>37-1110MBQ/ML INJ SOL 2035MBQ</t>
  </si>
  <si>
    <t>SODIUM IODIDE (131I) INJECTION 259MBQ</t>
  </si>
  <si>
    <t>37-1110MBQ/ML INJ SOL 259MBQ</t>
  </si>
  <si>
    <t>SODIUM IODIDE (I 131) INJECTION 37MBQ</t>
  </si>
  <si>
    <t>37-370MBQ/ML INJ SOL 37MBQ</t>
  </si>
  <si>
    <t>THERACAP 131 1000MBQ</t>
  </si>
  <si>
    <t>1000MBQ CPS DUR 1</t>
  </si>
  <si>
    <t>THERACAP 131 1100MBQ</t>
  </si>
  <si>
    <t>1100MBQ CPS DUR 1</t>
  </si>
  <si>
    <t>THERACAP 131 1500MBQ</t>
  </si>
  <si>
    <t>1500MBQ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</si>
  <si>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</si>
  <si>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</si>
  <si>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</si>
  <si>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</si>
  <si>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</si>
  <si>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</si>
  <si>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</si>
  <si>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</si>
  <si>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</si>
  <si>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</si>
  <si>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</si>
  <si>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</si>
  <si>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</si>
  <si>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</si>
  <si>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</si>
  <si>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</si>
  <si>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ANALGIN</t>
  </si>
  <si>
    <t>INJ SOL 5X5ML</t>
  </si>
  <si>
    <t>BETALOC</t>
  </si>
  <si>
    <t>INJ 5X5ML/5MG</t>
  </si>
  <si>
    <t>DIAZEPAM SLOVAKOFARMA</t>
  </si>
  <si>
    <t>TBL 20X5MG</t>
  </si>
  <si>
    <t>DITHIADEN</t>
  </si>
  <si>
    <t>INJ 10X2ML</t>
  </si>
  <si>
    <t>ECOLAV Výplach očí 100ml</t>
  </si>
  <si>
    <t>100 ml</t>
  </si>
  <si>
    <t>ENDIARON</t>
  </si>
  <si>
    <t>POR TBL FLM 10X250MG</t>
  </si>
  <si>
    <t>GLUKÓZA 20 BRAUN</t>
  </si>
  <si>
    <t>INF SOL 10X500ML-PE</t>
  </si>
  <si>
    <t>GLUKÓZA 5 BRAUN</t>
  </si>
  <si>
    <t>INF SOL 10X250ML-PE</t>
  </si>
  <si>
    <t>HEPARIN LECIVA</t>
  </si>
  <si>
    <t>INJ 1X10ML/50KU</t>
  </si>
  <si>
    <t>HYDROCORTISON VUAB 100 MG</t>
  </si>
  <si>
    <t>INJ PLV SOL 1X100MG</t>
  </si>
  <si>
    <t>CHLORID SODNÝ 0,9% BRAUN</t>
  </si>
  <si>
    <t>INF SOL 20X100MLPELAH</t>
  </si>
  <si>
    <t>INF SOL 10X250MLPELAH</t>
  </si>
  <si>
    <t>KL BARVA NA  DETI 20 g</t>
  </si>
  <si>
    <t>KL KAPSLE</t>
  </si>
  <si>
    <t>MESOCAIN</t>
  </si>
  <si>
    <t>INJ 10X10ML 1%</t>
  </si>
  <si>
    <t>NORADRENALIN LECIVA</t>
  </si>
  <si>
    <t>NOVALGIN</t>
  </si>
  <si>
    <t>INJ 10X2ML/1000MG</t>
  </si>
  <si>
    <t>STADALAX</t>
  </si>
  <si>
    <t>POR TBL OBD 20X5MG</t>
  </si>
  <si>
    <t>VENTOLIN INHALER N</t>
  </si>
  <si>
    <t>INHSUSPSS200X100RG</t>
  </si>
  <si>
    <t>BRAIN-SPECT KIT 3</t>
  </si>
  <si>
    <t>0,3MG RAD KIT 3</t>
  </si>
  <si>
    <t>DATSCAN 74MBQ</t>
  </si>
  <si>
    <t>74MBQ/ML INJ SOL 1X2,5ML</t>
  </si>
  <si>
    <t>74MBQ/ML INJ SOL 1X5ML</t>
  </si>
  <si>
    <t>DRYTEC 10GBQ</t>
  </si>
  <si>
    <t>2,5-100GBQ RAD GEN 10GBQ</t>
  </si>
  <si>
    <t>DRYTEC 9GBQ</t>
  </si>
  <si>
    <t>2,5-100GBQ RAD GEN 9GBQ</t>
  </si>
  <si>
    <t>Evacuated vials</t>
  </si>
  <si>
    <t>25x11ml</t>
  </si>
  <si>
    <t xml:space="preserve">Chromat. papíry Whatman 3 </t>
  </si>
  <si>
    <t>1 ks 580x680mm</t>
  </si>
  <si>
    <t>KRYPTOSCAN 74MBQ</t>
  </si>
  <si>
    <t>74-2735MBQ RAD GEN 74MBQ</t>
  </si>
  <si>
    <t>LEUCO-SCINT KIT 3</t>
  </si>
  <si>
    <t>0,18MG RAD KIT 3+3+3+MAT</t>
  </si>
  <si>
    <t>MACRO-ALBUMON KIT 3</t>
  </si>
  <si>
    <t>2MG RAD KIT 3</t>
  </si>
  <si>
    <t>MACRO-ALBUMON KIT 6</t>
  </si>
  <si>
    <t>2MG RAD KIT 6</t>
  </si>
  <si>
    <t>MIBG(I123)INJECTION 1X3ML</t>
  </si>
  <si>
    <t>74MBQ/ML INJ SOL 1X3ML</t>
  </si>
  <si>
    <t>MIBG(I123)INJECTION 1X4ML</t>
  </si>
  <si>
    <t>74MBQ/ML INJ SOL 1X4ML</t>
  </si>
  <si>
    <t>NANO-ALBUMON KIT 3</t>
  </si>
  <si>
    <t>1MG RAD KIT 3</t>
  </si>
  <si>
    <t>RADIONUKLIDOVÝ GENERÁTOR 81RB/81MKR 74MBQ</t>
  </si>
  <si>
    <t>18-740MBQ RAD GEN 74MBQ</t>
  </si>
  <si>
    <t>SODIUM CHROMATE(51CR) SOLUTION 37MBQ</t>
  </si>
  <si>
    <t>37MBQ/ML INJ SOL 37MBQ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</si>
  <si>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</si>
  <si>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</si>
  <si>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</si>
  <si>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</si>
  <si>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</si>
  <si>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</si>
  <si>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</si>
  <si>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</si>
  <si>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</si>
  <si>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</si>
  <si>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PYP</t>
  </si>
  <si>
    <t>20MG RAD KIT 5</t>
  </si>
  <si>
    <t>TECHNESCAN SESTAMIBI</t>
  </si>
  <si>
    <t>TEKTROTYD</t>
  </si>
  <si>
    <t>20MCG RAD KIT 1+1</t>
  </si>
  <si>
    <t>ULTRA TECHNEKOW FM 4,3GBQ</t>
  </si>
  <si>
    <t>2,15-43,00GBQ RAD GEN 4,3GBQ</t>
  </si>
  <si>
    <t>ULTRA TECHNEKOW FM 6,45GBQ</t>
  </si>
  <si>
    <t>2,15-43,00GBQ RAD GEN 6,45GBQ</t>
  </si>
  <si>
    <t>ULTRA TECHNEKOW FM 8,6GBQ</t>
  </si>
  <si>
    <t>2,15-43,00GBQ RAD GEN 8,6GBQ</t>
  </si>
  <si>
    <t>YTTRIUM (90Y) COLLOID SUSPENSION 111MBQ</t>
  </si>
  <si>
    <t>37-370MBQ/ML INJ SUS 111MBQ</t>
  </si>
  <si>
    <t>YTTRIUM (90Y) COLLOID SUSPENSION 296MBQ</t>
  </si>
  <si>
    <t>37-370MBQ/ML INJ SUS 296MBQ</t>
  </si>
  <si>
    <t>YTTRIUM (90Y) COLLOID SUSPENSION 444MBQ</t>
  </si>
  <si>
    <t>37-370MBQ/ML INJ SUS 444MBQ</t>
  </si>
  <si>
    <t>léky - RTG diagnostika ZUL (LEK)</t>
  </si>
  <si>
    <t>RAPISCAN 400 MCG</t>
  </si>
  <si>
    <t>INJ SOL 1X5ML</t>
  </si>
  <si>
    <t>0.9% W/V SODIUM CHLORIDE I.V.</t>
  </si>
  <si>
    <t>INJ 20X20ML</t>
  </si>
  <si>
    <t>INJ 20X10ML</t>
  </si>
  <si>
    <t>APAURIN</t>
  </si>
  <si>
    <t>INJ 10X2ML/10MG</t>
  </si>
  <si>
    <t>ARDEAOSMOSOL MA 20</t>
  </si>
  <si>
    <t>200G/L INF SOL 10X200ML</t>
  </si>
  <si>
    <t xml:space="preserve">BUSCOPAN </t>
  </si>
  <si>
    <t>INJ 5X1ML/20MG</t>
  </si>
  <si>
    <t>BUSCOPAN</t>
  </si>
  <si>
    <t>DEXAMED</t>
  </si>
  <si>
    <t>INJ 10X2ML/8MG</t>
  </si>
  <si>
    <t>TBL 20X2MG</t>
  </si>
  <si>
    <t>250MG TBL FLM 20</t>
  </si>
  <si>
    <t>INF SOL 10X1000MLPLAH</t>
  </si>
  <si>
    <t>INF SOL 10X500MLPELAH</t>
  </si>
  <si>
    <t>IBALGIN 400</t>
  </si>
  <si>
    <t>400MG TBL FLM 100</t>
  </si>
  <si>
    <t>INDOMETACIN 100 BERLIN-CHEMIE</t>
  </si>
  <si>
    <t>SUP 10X100MG</t>
  </si>
  <si>
    <t>IR OG. OPHTHALMO-SEPTONEX</t>
  </si>
  <si>
    <t>GTT OPH 1X10ML</t>
  </si>
  <si>
    <t>MABRON</t>
  </si>
  <si>
    <t>INJ SOL 5X2ML</t>
  </si>
  <si>
    <t>NATRIUM CHLORATUM BIOTIKA ISOT.</t>
  </si>
  <si>
    <t>INJ 10X10ML</t>
  </si>
  <si>
    <t>OPHTHALMO-SEPTONEX</t>
  </si>
  <si>
    <t>OPH GTT SOL 1X10ML PLAST</t>
  </si>
  <si>
    <t>SYNTOPHYLLIN</t>
  </si>
  <si>
    <t>INJ 5X10ML/240MG</t>
  </si>
  <si>
    <t>TENSAMIN</t>
  </si>
  <si>
    <t>INJ 10X5ML</t>
  </si>
  <si>
    <t>TORECAN</t>
  </si>
  <si>
    <t>INJ 5X1ML/6.5MG</t>
  </si>
  <si>
    <t>TRALGIT 100 INJ</t>
  </si>
  <si>
    <t>INJ SOL 5X2ML/100MG</t>
  </si>
  <si>
    <t>3-[18F] FLT, INJ 1GBQ</t>
  </si>
  <si>
    <t>1-8GBQ INJ SOL 2,25GBQ</t>
  </si>
  <si>
    <t>3-[18F] FLT, INJ 3,5GBQ</t>
  </si>
  <si>
    <t>1-8GBQ INJ SOL 3GBQ</t>
  </si>
  <si>
    <t>3-[18F] FLT, INJ 4GBQ</t>
  </si>
  <si>
    <t>1-8GBQ INJ SOL 5GBQ</t>
  </si>
  <si>
    <t>FLUDEOXYGLUCOSE (18F) BIONT 2200MBQ</t>
  </si>
  <si>
    <t>200-2200MBQ/ML INJ SOL 0,2-10ML</t>
  </si>
  <si>
    <t>FLUDEOXYGLUKOSA INJ. 1GBQ</t>
  </si>
  <si>
    <t>100-1500MBQ/ML INJ SOL 1GBQ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</si>
  <si>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</si>
  <si>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</si>
  <si>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</si>
  <si>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</si>
  <si>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</si>
  <si>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</si>
  <si>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</si>
  <si>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</si>
  <si>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FLUDEOXYGLUKOSA INJ. 7GBQ</t>
  </si>
  <si>
    <t>100-1500MBQ/ML INJ SOL 7GBQ</t>
  </si>
  <si>
    <t xml:space="preserve">IASOdopa (18F) 1,2GBQ </t>
  </si>
  <si>
    <t>1,2GBQ INJ SOL</t>
  </si>
  <si>
    <t xml:space="preserve">IASOdopa (18F) 1,4GBQ </t>
  </si>
  <si>
    <t>1,4GBQ INJ SOL</t>
  </si>
  <si>
    <t xml:space="preserve">IASOdopa (18F) 1GBQ </t>
  </si>
  <si>
    <t>1GBQ INJ SOL</t>
  </si>
  <si>
    <t>IASOCHOLINE 1GBQ (15ML)</t>
  </si>
  <si>
    <t>1GBQ/ML INJ SOL 0,5-15ML (15ML)</t>
  </si>
  <si>
    <t>VIZAMYL 400MBQ 1-10ML</t>
  </si>
  <si>
    <t>400MBQ/ML INJ SOL 1-10ML</t>
  </si>
  <si>
    <t>ULTRAVIST 370 MG/ML</t>
  </si>
  <si>
    <t>INJ SOL 1X200ML</t>
  </si>
  <si>
    <t>INJ SOL 8X500ML</t>
  </si>
  <si>
    <t>INJ SOL 10X100ML</t>
  </si>
  <si>
    <t>INJ SOL 10X50ML</t>
  </si>
  <si>
    <t>V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</si>
  <si>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</si>
  <si>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</si>
  <si>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</si>
  <si>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</si>
  <si>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</si>
  <si>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</si>
  <si>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</si>
  <si>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2251 - KNM: přístr.pracoviště - PET</t>
  </si>
  <si>
    <t>C07AB02 - METOPROLOL</t>
  </si>
  <si>
    <t>H02AB09 - HYDROKORTISON</t>
  </si>
  <si>
    <t>M01AX17 - NIMESULID</t>
  </si>
  <si>
    <t>N02BB02 - SODNÁ SŮL METAMIZOLU</t>
  </si>
  <si>
    <t>N05CF02 - ZOLPIDEM</t>
  </si>
  <si>
    <t>R03AC02 - SALBUTAMOL</t>
  </si>
  <si>
    <t>V08AB05 - JOPROMID</t>
  </si>
  <si>
    <t>A06AD11 - LAKTULOSA</t>
  </si>
  <si>
    <t>H03AA01 - SODNÁ SŮL LEVOTHYROXINU</t>
  </si>
  <si>
    <t>A06AD11</t>
  </si>
  <si>
    <t>215715</t>
  </si>
  <si>
    <t>667MG/ML POR SOL 1X500ML II</t>
  </si>
  <si>
    <t>H03AA01</t>
  </si>
  <si>
    <t>147458</t>
  </si>
  <si>
    <t>EUTHYROX</t>
  </si>
  <si>
    <t>112MCG TBL NOB 100 II</t>
  </si>
  <si>
    <t>169714</t>
  </si>
  <si>
    <t>LETROX</t>
  </si>
  <si>
    <t>125MCG TBL NOB 100</t>
  </si>
  <si>
    <t>187425</t>
  </si>
  <si>
    <t>50MCG TBL NOB 100</t>
  </si>
  <si>
    <t>187427</t>
  </si>
  <si>
    <t>100MCG TBL NOB 100</t>
  </si>
  <si>
    <t>69189</t>
  </si>
  <si>
    <t>50MCG TBL NOB 100 II</t>
  </si>
  <si>
    <t>M01AX17</t>
  </si>
  <si>
    <t>12891</t>
  </si>
  <si>
    <t>100MG TBL NOB 15</t>
  </si>
  <si>
    <t>N05CF02</t>
  </si>
  <si>
    <t>146894</t>
  </si>
  <si>
    <t>10MG TBL FLM 20</t>
  </si>
  <si>
    <t>146899</t>
  </si>
  <si>
    <t>10MG TBL FLM 50</t>
  </si>
  <si>
    <t>C07AB02</t>
  </si>
  <si>
    <t>83974</t>
  </si>
  <si>
    <t>1MG/ML INJ SOL 5X5ML</t>
  </si>
  <si>
    <t>H02AB09</t>
  </si>
  <si>
    <t>216572</t>
  </si>
  <si>
    <t>HYDROCORTISON VUAB</t>
  </si>
  <si>
    <t>100MG INJ PLV SOL 1 II</t>
  </si>
  <si>
    <t>N02BB02</t>
  </si>
  <si>
    <t>7981</t>
  </si>
  <si>
    <t>500MG/ML INJ SOL 10X2ML</t>
  </si>
  <si>
    <t>R03AC02</t>
  </si>
  <si>
    <t>31934</t>
  </si>
  <si>
    <t>100MCG/DÁV INH SUS PSS 200DÁV</t>
  </si>
  <si>
    <t>V08AB05</t>
  </si>
  <si>
    <t>151208</t>
  </si>
  <si>
    <t>ULTRAVIST 370</t>
  </si>
  <si>
    <t>370MG/ML INJ SOL 8X500ML</t>
  </si>
  <si>
    <t>77018</t>
  </si>
  <si>
    <t>370MG/ML INJ SOL 10X50ML</t>
  </si>
  <si>
    <t>77019</t>
  </si>
  <si>
    <t>370MG/ML INJ SOL 10X100ML</t>
  </si>
  <si>
    <t>93626</t>
  </si>
  <si>
    <t>370MG/ML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</si>
  <si>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</si>
  <si>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</si>
  <si>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</si>
  <si>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</si>
  <si>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</si>
  <si>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</si>
  <si>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</si>
  <si>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</si>
  <si>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</si>
  <si>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</si>
  <si>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</si>
  <si>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</si>
  <si>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</si>
  <si>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</si>
  <si>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</si>
  <si>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</si>
  <si>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</si>
  <si>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</si>
  <si>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</si>
  <si>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</si>
  <si>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</si>
  <si>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</si>
  <si>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</si>
  <si>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</si>
  <si>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</si>
  <si>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</si>
  <si>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OMEPRAZOL</t>
  </si>
  <si>
    <t>215605</t>
  </si>
  <si>
    <t>20MG CPS ETD 28</t>
  </si>
  <si>
    <t>SODNÁ SŮL LEVOTHYROXINU</t>
  </si>
  <si>
    <t>46694</t>
  </si>
  <si>
    <t>125MCG TBL NOB 100 II</t>
  </si>
  <si>
    <t>147466</t>
  </si>
  <si>
    <t>137MCG TBL NOB 100 II</t>
  </si>
  <si>
    <t>172044</t>
  </si>
  <si>
    <t>150MCG TBL NOB 100</t>
  </si>
  <si>
    <t>97186</t>
  </si>
  <si>
    <t>100MCG TBL NOB 100 I</t>
  </si>
  <si>
    <t>ALPRAZOLAM</t>
  </si>
  <si>
    <t>6618</t>
  </si>
  <si>
    <t>NEUROL</t>
  </si>
  <si>
    <t>0,5MG TBL NOB 30</t>
  </si>
  <si>
    <t>BETAMETHASON A ANTIBIOTIKA</t>
  </si>
  <si>
    <t>17171</t>
  </si>
  <si>
    <t>BELOGENT</t>
  </si>
  <si>
    <t>0,5MG/G+1MG/G UNG 30G</t>
  </si>
  <si>
    <t>BISOPROLOL</t>
  </si>
  <si>
    <t>158697</t>
  </si>
  <si>
    <t>BISOPROLOL MYLAN</t>
  </si>
  <si>
    <t>5MG TBL FLM 100</t>
  </si>
  <si>
    <t>DESLORATADIN</t>
  </si>
  <si>
    <t>27899</t>
  </si>
  <si>
    <t>AERIUS</t>
  </si>
  <si>
    <t>5MG TBL FLM 90</t>
  </si>
  <si>
    <t>DIOSMIN, KOMBINACE</t>
  </si>
  <si>
    <t>201992</t>
  </si>
  <si>
    <t>DETRALEX</t>
  </si>
  <si>
    <t>500MG TBL FLM 120</t>
  </si>
  <si>
    <t>132908</t>
  </si>
  <si>
    <t>INDOMETACIN</t>
  </si>
  <si>
    <t>93723</t>
  </si>
  <si>
    <t>INDOMETACIN BERLIN-CHEMIE</t>
  </si>
  <si>
    <t>50MG SUP 10</t>
  </si>
  <si>
    <t>KYSELINA ACETYLSALICYLOVÁ</t>
  </si>
  <si>
    <t>125114</t>
  </si>
  <si>
    <t>ANOPYRIN</t>
  </si>
  <si>
    <t>100MG TBL NOB 60(3X20)</t>
  </si>
  <si>
    <t>LÉČIVA K TERAPII ONEMOCNĚNÍ JATER</t>
  </si>
  <si>
    <t>125752</t>
  </si>
  <si>
    <t>ESSENTIALE FORTE N</t>
  </si>
  <si>
    <t>300MG CPS DUR 50</t>
  </si>
  <si>
    <t>125753</t>
  </si>
  <si>
    <t>300MG CPS DUR 100</t>
  </si>
  <si>
    <t>181293</t>
  </si>
  <si>
    <t>ESSENTIALE FORTE</t>
  </si>
  <si>
    <t>600MG CPS DUR 30</t>
  </si>
  <si>
    <t>MIRTAZAPIN</t>
  </si>
  <si>
    <t>146079</t>
  </si>
  <si>
    <t>MIRTAZAPIN MYLAN</t>
  </si>
  <si>
    <t>45MG POR TBL DIS 30</t>
  </si>
  <si>
    <t>NIMESULID</t>
  </si>
  <si>
    <t>25366</t>
  </si>
  <si>
    <t>20MG CPS ETD 90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</si>
  <si>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</si>
  <si>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</si>
  <si>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</si>
  <si>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</si>
  <si>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</si>
  <si>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</si>
  <si>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</si>
  <si>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</si>
  <si>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SODNÁ SŮL METAMIZOLU</t>
  </si>
  <si>
    <t>55823</t>
  </si>
  <si>
    <t>500MG TBL FLM 20</t>
  </si>
  <si>
    <t>SPAZMOLYTIKA, PSYCHOLEPTIKA A ANALGETIKA V KOMBINACI</t>
  </si>
  <si>
    <t>91261</t>
  </si>
  <si>
    <t>SPASMOPAN</t>
  </si>
  <si>
    <t>500MG/19,2MG/10MG/0,1MG SUP 5</t>
  </si>
  <si>
    <t>TELMISARTAN</t>
  </si>
  <si>
    <t>167673</t>
  </si>
  <si>
    <t>TOLURA</t>
  </si>
  <si>
    <t>80MG TBL NOB 28</t>
  </si>
  <si>
    <t>ZOLPIDEM</t>
  </si>
  <si>
    <t>KOMBINACE MINERÁLNÍCH SOLÍ</t>
  </si>
  <si>
    <t>183550</t>
  </si>
  <si>
    <t>EZICLEN</t>
  </si>
  <si>
    <t>POR CNC SOL 2X176ML</t>
  </si>
  <si>
    <t>ITOPRIDUM</t>
  </si>
  <si>
    <t>166760</t>
  </si>
  <si>
    <t>KINITO</t>
  </si>
  <si>
    <t>50MG TBL FLM 100</t>
  </si>
  <si>
    <t>147454</t>
  </si>
  <si>
    <t>88MCG TBL NOB 100 II</t>
  </si>
  <si>
    <t>147462</t>
  </si>
  <si>
    <t>200MCG TBL NOB 100 II</t>
  </si>
  <si>
    <t>184245</t>
  </si>
  <si>
    <t>75MCG TBL NOB 100</t>
  </si>
  <si>
    <t>46692</t>
  </si>
  <si>
    <t>75MCG TBL NOB 100 II</t>
  </si>
  <si>
    <t>69191</t>
  </si>
  <si>
    <t>150MCG TBL NOB 100 II</t>
  </si>
  <si>
    <t>199576</t>
  </si>
  <si>
    <t>ELTROXIN</t>
  </si>
  <si>
    <t>STŘÍBRNÁ SŮL SULFADIAZINU, KOMBINACE</t>
  </si>
  <si>
    <t>14877</t>
  </si>
  <si>
    <t>IALUGEN PLUS</t>
  </si>
  <si>
    <t>2MG/G+10MG/G CRM 60G</t>
  </si>
  <si>
    <t>SODNÁ SŮL LIOTHYRONINU</t>
  </si>
  <si>
    <t>185376</t>
  </si>
  <si>
    <t>CYNOMEL</t>
  </si>
  <si>
    <t>0,025MG TBL NOB 30</t>
  </si>
  <si>
    <t>BROMAZEPAM</t>
  </si>
  <si>
    <t>132676</t>
  </si>
  <si>
    <t>LEXAURIN</t>
  </si>
  <si>
    <t>1,5MG TBL NOB 30</t>
  </si>
  <si>
    <t>CETIRIZIN</t>
  </si>
  <si>
    <t>5496</t>
  </si>
  <si>
    <t>ZODAC</t>
  </si>
  <si>
    <t>10MG TBL FLM 60</t>
  </si>
  <si>
    <t>28839</t>
  </si>
  <si>
    <t>0,5MG/ML POR SOL 120ML+LŽ</t>
  </si>
  <si>
    <t>DEXAMETHASON A ANTIINFEKTIVA</t>
  </si>
  <si>
    <t>225168</t>
  </si>
  <si>
    <t>MAXITROL</t>
  </si>
  <si>
    <t>OPH GTT SUS 1X5ML</t>
  </si>
  <si>
    <t>DIKLOFENAK</t>
  </si>
  <si>
    <t>119672</t>
  </si>
  <si>
    <t>DICLOFENAC DUO PHARMASWISS</t>
  </si>
  <si>
    <t>75MG CPS RDR 30 I</t>
  </si>
  <si>
    <t>125121</t>
  </si>
  <si>
    <t>APO-DICLO SR 100</t>
  </si>
  <si>
    <t>100MG TBL RET 30</t>
  </si>
  <si>
    <t>ERDOSTEIN</t>
  </si>
  <si>
    <t>47033</t>
  </si>
  <si>
    <t>ERDOMED</t>
  </si>
  <si>
    <t>35MG/ML POR PLV SUS 100ML</t>
  </si>
  <si>
    <t>199680</t>
  </si>
  <si>
    <t>300MG CPS DUR 60</t>
  </si>
  <si>
    <t>GESTODEN A ETHINYLESTRADIOL</t>
  </si>
  <si>
    <t>97556</t>
  </si>
  <si>
    <t>LINDYNETTE 20</t>
  </si>
  <si>
    <t>75MCG/20MCG TBL OBD 1X21</t>
  </si>
  <si>
    <t>115716</t>
  </si>
  <si>
    <t>75MCG/20MCG TBL OBD 3X21</t>
  </si>
  <si>
    <t>220207</t>
  </si>
  <si>
    <t>JINÁ ANTIBIOTIKA PRO LOKÁLNÍ APLIKACI</t>
  </si>
  <si>
    <t>201970</t>
  </si>
  <si>
    <t>PAMYCON NA PŘÍPRAVU KAPEK</t>
  </si>
  <si>
    <t>33000IU/2500IU DRM PLV SOL 1</t>
  </si>
  <si>
    <t>KETOPROFEN</t>
  </si>
  <si>
    <t>76653</t>
  </si>
  <si>
    <t>KETONAL FORTE</t>
  </si>
  <si>
    <t>100MG TBL FLM 20</t>
  </si>
  <si>
    <t>PANTOPRAZOL</t>
  </si>
  <si>
    <t>109411</t>
  </si>
  <si>
    <t>NOLPAZA</t>
  </si>
  <si>
    <t>40MG TBL ENT 28</t>
  </si>
  <si>
    <t>49113</t>
  </si>
  <si>
    <t>CONTROLOC</t>
  </si>
  <si>
    <t>20MG TBL ENT 28 I</t>
  </si>
  <si>
    <t>214433</t>
  </si>
  <si>
    <t>SILYMARIN</t>
  </si>
  <si>
    <t>19571</t>
  </si>
  <si>
    <t>LAGOSA</t>
  </si>
  <si>
    <t>TBL OBD 100</t>
  </si>
  <si>
    <t>TRIAMCINOLON A ANTISEPTIKA</t>
  </si>
  <si>
    <t>4178</t>
  </si>
  <si>
    <t>TRIAMCINOLON E LÉČIVA</t>
  </si>
  <si>
    <t>1MG/G+10MG/G UNG 1X20G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</si>
  <si>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</si>
  <si>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</si>
  <si>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</si>
  <si>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</si>
  <si>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</si>
  <si>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</si>
  <si>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</si>
  <si>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</si>
  <si>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91788</t>
  </si>
  <si>
    <t>0,25MG TBL NOB 30</t>
  </si>
  <si>
    <t>ANTIPROPULZIVA</t>
  </si>
  <si>
    <t>30652</t>
  </si>
  <si>
    <t>REASEC</t>
  </si>
  <si>
    <t>2,5MG/0,025MG TBL NOB 20</t>
  </si>
  <si>
    <t>AZITHROMYCIN</t>
  </si>
  <si>
    <t>155859</t>
  </si>
  <si>
    <t>SUMAMED</t>
  </si>
  <si>
    <t>500MG TBL FLM 3</t>
  </si>
  <si>
    <t>176913</t>
  </si>
  <si>
    <t>RIVOCOR</t>
  </si>
  <si>
    <t>218835</t>
  </si>
  <si>
    <t>CONCOR 5</t>
  </si>
  <si>
    <t>CIKLESONID</t>
  </si>
  <si>
    <t>137279</t>
  </si>
  <si>
    <t>ALVESCO 160 INHALER</t>
  </si>
  <si>
    <t>160MCG/DÁV INH SOL PSS 60DÁV</t>
  </si>
  <si>
    <t>FLUTIKASON-FUROÁT</t>
  </si>
  <si>
    <t>29816</t>
  </si>
  <si>
    <t>AVAMYS</t>
  </si>
  <si>
    <t>27,5MCG/VSTŘIK NAS SPR SUS 1X120DÁV</t>
  </si>
  <si>
    <t>HOŘČÍK (RŮZNÉ SOLE V KOMBINACI)</t>
  </si>
  <si>
    <t>66555</t>
  </si>
  <si>
    <t>MAGNOSOLV</t>
  </si>
  <si>
    <t>365MG POR GRA SOL SCC 30</t>
  </si>
  <si>
    <t>HYDROCHLOROTHIAZID</t>
  </si>
  <si>
    <t>168</t>
  </si>
  <si>
    <t>HYDROCHLOROTHIAZID LÉČIVA</t>
  </si>
  <si>
    <t>25MG TBL NOB 20</t>
  </si>
  <si>
    <t>HYDROKORTISON A ANTIBIOTIKA</t>
  </si>
  <si>
    <t>41515</t>
  </si>
  <si>
    <t>PIMAFUCORT</t>
  </si>
  <si>
    <t>10MG/G+10MG/G+3,5MG/G CRM 15G</t>
  </si>
  <si>
    <t>61980</t>
  </si>
  <si>
    <t>10MG/G+10MG/G+3,5MG/G UNG 15G</t>
  </si>
  <si>
    <t>HYDROKORTISON-BUTYRÁT</t>
  </si>
  <si>
    <t>9305</t>
  </si>
  <si>
    <t>LOCOID 0,1%</t>
  </si>
  <si>
    <t>1MG/G CRM 30G</t>
  </si>
  <si>
    <t>CHOLEKALCIFEROL</t>
  </si>
  <si>
    <t>12023</t>
  </si>
  <si>
    <t>VIGANTOL</t>
  </si>
  <si>
    <t>0,5MG/ML POR GTT SOL 1X10ML</t>
  </si>
  <si>
    <t>Jiná</t>
  </si>
  <si>
    <t>199575</t>
  </si>
  <si>
    <t>Jiný</t>
  </si>
  <si>
    <t>1066</t>
  </si>
  <si>
    <t>FRAMYKOIN</t>
  </si>
  <si>
    <t>250IU/G+5,2MG/G UNG 10G</t>
  </si>
  <si>
    <t>KYSELINA VALPROOVÁ</t>
  </si>
  <si>
    <t>61183</t>
  </si>
  <si>
    <t>ORFIRIL</t>
  </si>
  <si>
    <t>150MG TBL ENT 50 I</t>
  </si>
  <si>
    <t>MEDROXYPROGESTERON A ESTROGEN</t>
  </si>
  <si>
    <t>14628</t>
  </si>
  <si>
    <t>DIVINA</t>
  </si>
  <si>
    <t>2MG+2MG/10MG TBL NOB 3X21</t>
  </si>
  <si>
    <t>MEFENOXALON</t>
  </si>
  <si>
    <t>3645</t>
  </si>
  <si>
    <t>DIMEXOL</t>
  </si>
  <si>
    <t>200MG TBL NOB 30</t>
  </si>
  <si>
    <t>85656</t>
  </si>
  <si>
    <t>DORSIFLEX</t>
  </si>
  <si>
    <t>12892</t>
  </si>
  <si>
    <t>100MG TBL NOB 30</t>
  </si>
  <si>
    <t>NORETHISTERON A ESTROGEN</t>
  </si>
  <si>
    <t>96382</t>
  </si>
  <si>
    <t>TRISEQUENS</t>
  </si>
  <si>
    <t>2MG+2MG/1MG+1MG TBL FLM 1X28</t>
  </si>
  <si>
    <t>115318</t>
  </si>
  <si>
    <t>49115</t>
  </si>
  <si>
    <t>20MG TBL ENT 100</t>
  </si>
  <si>
    <t>126035</t>
  </si>
  <si>
    <t>PRENEWEL</t>
  </si>
  <si>
    <t>4MG/1,25MG TBL NOB 90 II</t>
  </si>
  <si>
    <t>162012</t>
  </si>
  <si>
    <t>10MG/2,5MG TBL FLM 90(3X30)</t>
  </si>
  <si>
    <t>PREDNISON</t>
  </si>
  <si>
    <t>2963</t>
  </si>
  <si>
    <t>PREDNISON LÉČIVA</t>
  </si>
  <si>
    <t>20MG TBL NOB 20</t>
  </si>
  <si>
    <t>SERTRALIN</t>
  </si>
  <si>
    <t>164835</t>
  </si>
  <si>
    <t>SETALOFT</t>
  </si>
  <si>
    <t>50MG TBL FLM 30</t>
  </si>
  <si>
    <t>152959</t>
  </si>
  <si>
    <t>TEZEO</t>
  </si>
  <si>
    <t>80MG TBL NOB 90</t>
  </si>
  <si>
    <t>TRAMADOL</t>
  </si>
  <si>
    <t>59673</t>
  </si>
  <si>
    <t>TRALGIT SR 100</t>
  </si>
  <si>
    <t>100MG TBL PRO 50</t>
  </si>
  <si>
    <t>224767</t>
  </si>
  <si>
    <t>TRAMADOL RETARD ACTAVIS</t>
  </si>
  <si>
    <t>100MG TBL PRO 30 I</t>
  </si>
  <si>
    <t>198058</t>
  </si>
  <si>
    <t>SANVAL</t>
  </si>
  <si>
    <t>10MG TBL FLM 100</t>
  </si>
  <si>
    <t>DIENOGEST A ETHINYLESTRADIOL</t>
  </si>
  <si>
    <t>132842</t>
  </si>
  <si>
    <t>BONADEA</t>
  </si>
  <si>
    <t>2MG/0,03MG TBL FLM 3X21</t>
  </si>
  <si>
    <t>132824</t>
  </si>
  <si>
    <t>TRAMADOL A PARACETAMOL</t>
  </si>
  <si>
    <t>132872</t>
  </si>
  <si>
    <t>ZALDIAR</t>
  </si>
  <si>
    <t>37,5MG/325MG TBL FLM 30</t>
  </si>
  <si>
    <t>CEFUROXIM</t>
  </si>
  <si>
    <t>18547</t>
  </si>
  <si>
    <t>XORIMAX</t>
  </si>
  <si>
    <t>500MG TBL FLM 10</t>
  </si>
  <si>
    <t>ATORVASTATIN A EZETIMIB</t>
  </si>
  <si>
    <t>204766</t>
  </si>
  <si>
    <t>ZOLETORV</t>
  </si>
  <si>
    <t>10MG/40MG TBL FLM 100</t>
  </si>
  <si>
    <t>204762</t>
  </si>
  <si>
    <t>10MG/40MG TBL FLM 30</t>
  </si>
  <si>
    <t>83212</t>
  </si>
  <si>
    <t>LOCOID CRELO 0,1%</t>
  </si>
  <si>
    <t>1MG/G DRM EML 1X30G</t>
  </si>
  <si>
    <t>132901</t>
  </si>
  <si>
    <t>STILNOX</t>
  </si>
  <si>
    <t>ATORVASTATIN</t>
  </si>
  <si>
    <t>93015</t>
  </si>
  <si>
    <t>SORTIS</t>
  </si>
  <si>
    <t>99600</t>
  </si>
  <si>
    <t>10MG TBL FLM 90</t>
  </si>
  <si>
    <t>15542</t>
  </si>
  <si>
    <t>OLFEN-50</t>
  </si>
  <si>
    <t>50MG TBL ENT 20</t>
  </si>
  <si>
    <t>ESCITALOPRAM</t>
  </si>
  <si>
    <t>135002</t>
  </si>
  <si>
    <t>ELICEA</t>
  </si>
  <si>
    <t>5MG TBL FLM 28</t>
  </si>
  <si>
    <t>EZETIMIB</t>
  </si>
  <si>
    <t>47997</t>
  </si>
  <si>
    <t>EZETROL</t>
  </si>
  <si>
    <t>10MG TBL NOB 98 II</t>
  </si>
  <si>
    <t>CHLORID DRASELNÝ</t>
  </si>
  <si>
    <t>17189</t>
  </si>
  <si>
    <t>KALIUM CHLORATUM BIOMEDICA</t>
  </si>
  <si>
    <t>500MG TBL ENT 100</t>
  </si>
  <si>
    <t>115317</t>
  </si>
  <si>
    <t>PITOFENON A ANALGETIKA</t>
  </si>
  <si>
    <t>50335</t>
  </si>
  <si>
    <t>500MG/ML+5MG/ML POR GTT SOL 1X25ML</t>
  </si>
  <si>
    <t>PSEUDOEFEDRIN, KOMBINACE</t>
  </si>
  <si>
    <t>216102</t>
  </si>
  <si>
    <t>CLARINASE REPETABS</t>
  </si>
  <si>
    <t>5MG/120MG TBL PRO 7 II</t>
  </si>
  <si>
    <t>SUMATRIPTAN</t>
  </si>
  <si>
    <t>119115</t>
  </si>
  <si>
    <t>SUMATRIPTAN ACTAVIS</t>
  </si>
  <si>
    <t>50MG TBL OBD 6 I</t>
  </si>
  <si>
    <t>THIAMAZOL</t>
  </si>
  <si>
    <t>87149</t>
  </si>
  <si>
    <t>4311</t>
  </si>
  <si>
    <t>TRAMAL KAPKY 100 MG/1 ML</t>
  </si>
  <si>
    <t>100MG/ML POR GTT SOL 1X10ML</t>
  </si>
  <si>
    <t>16286</t>
  </si>
  <si>
    <t>221061</t>
  </si>
  <si>
    <t>10MG TBL FLM 28</t>
  </si>
  <si>
    <t>147452</t>
  </si>
  <si>
    <t>88MCG TBL NOB 100 I</t>
  </si>
  <si>
    <t>147460</t>
  </si>
  <si>
    <t>200MCG TBL NOB 100 I</t>
  </si>
  <si>
    <t>BILASTIN</t>
  </si>
  <si>
    <t>148675</t>
  </si>
  <si>
    <t>XADOS</t>
  </si>
  <si>
    <t>20MG TBL NOB 50</t>
  </si>
  <si>
    <t>14075</t>
  </si>
  <si>
    <t>500MG TBL FLM 60</t>
  </si>
  <si>
    <t>132844</t>
  </si>
  <si>
    <t>0,5MG/ML POR GTT SOL 10ML</t>
  </si>
  <si>
    <t>PŘÍPRAVKY PRO LÉČBU BRADAVIC A KUŘÍCH OK</t>
  </si>
  <si>
    <t>60890</t>
  </si>
  <si>
    <t>VERRUMAL</t>
  </si>
  <si>
    <t>5MG/G+100MG/G DRM SOL 13ML</t>
  </si>
  <si>
    <t>TELMISARTAN A DIURETIKA</t>
  </si>
  <si>
    <t>193884</t>
  </si>
  <si>
    <t>TOLUCOMBI</t>
  </si>
  <si>
    <t>80MG/12,5MG TBL NOB 28X1 II</t>
  </si>
  <si>
    <t>ALOPURINOL</t>
  </si>
  <si>
    <t>127263</t>
  </si>
  <si>
    <t>ALOPURINOL SANDOZ</t>
  </si>
  <si>
    <t>100MG TBL NOB 100</t>
  </si>
  <si>
    <t>45011</t>
  </si>
  <si>
    <t>AZITROMYCIN SANDOZ</t>
  </si>
  <si>
    <t>500MG TBL FLM 6</t>
  </si>
  <si>
    <t>CILAZAPRIL</t>
  </si>
  <si>
    <t>125440</t>
  </si>
  <si>
    <t>INHIBACE</t>
  </si>
  <si>
    <t>2,5MG TBL FLM 100</t>
  </si>
  <si>
    <t>168838</t>
  </si>
  <si>
    <t>DASSELTA</t>
  </si>
  <si>
    <t>DEXAMETHASON</t>
  </si>
  <si>
    <t>84700</t>
  </si>
  <si>
    <t>OTOBACID N</t>
  </si>
  <si>
    <t>0,2MG/G+5MG/G+479,8MG/G AUR GTT SOL 1X5ML</t>
  </si>
  <si>
    <t>DOXYCYKLIN</t>
  </si>
  <si>
    <t>97654</t>
  </si>
  <si>
    <t>DOXYBENE</t>
  </si>
  <si>
    <t>100MG CPS MOL 10</t>
  </si>
  <si>
    <t>DROTAVERIN</t>
  </si>
  <si>
    <t>192729</t>
  </si>
  <si>
    <t>NO-SPA</t>
  </si>
  <si>
    <t>40MG TBL NOB 24</t>
  </si>
  <si>
    <t>KALCITRIOL</t>
  </si>
  <si>
    <t>14937</t>
  </si>
  <si>
    <t>ROCALTROL</t>
  </si>
  <si>
    <t>0,25MCG CPS MOL 30</t>
  </si>
  <si>
    <t>LEVOCETIRIZIN</t>
  </si>
  <si>
    <t>62806</t>
  </si>
  <si>
    <t>XYZAL</t>
  </si>
  <si>
    <t>0,5MG/ML POR SOL 1X200ML</t>
  </si>
  <si>
    <t>215606</t>
  </si>
  <si>
    <t>176954</t>
  </si>
  <si>
    <t>500MG/ML+5MG/ML POR GTT SOL 1X50ML</t>
  </si>
  <si>
    <t>SULFAMETHOXAZOL A TRIMETHOPRIM</t>
  </si>
  <si>
    <t>203954</t>
  </si>
  <si>
    <t>BISEPTOL</t>
  </si>
  <si>
    <t>400MG/80MG TBL NOB 28</t>
  </si>
  <si>
    <t>TETRYZOLIN, KOMBINACE</t>
  </si>
  <si>
    <t>187418</t>
  </si>
  <si>
    <t>SPERSALLERG</t>
  </si>
  <si>
    <t>0,5MG/ML+0,4MG/ML OPH GTT SOL 10ML</t>
  </si>
  <si>
    <t>UHLIČITAN VÁPENATÝ</t>
  </si>
  <si>
    <t>17994</t>
  </si>
  <si>
    <t>0,5G TBL NOB 100</t>
  </si>
  <si>
    <t>VÁPNÍK, KOMBINACE S VITAMINEM D A/NEBO JINÝMI LÉČIVY</t>
  </si>
  <si>
    <t>164888</t>
  </si>
  <si>
    <t>CALTRATE 600 MG/400 IU D3 POTAHOVANÁ TABLETA</t>
  </si>
  <si>
    <t>600MG/400IU TBL FLM 90</t>
  </si>
  <si>
    <t>164887</t>
  </si>
  <si>
    <t>600MG/400IU TBL FLM 60</t>
  </si>
  <si>
    <t>AMOXICILIN A  INHIBITOR BETA-LAKTAMASY</t>
  </si>
  <si>
    <t>203097</t>
  </si>
  <si>
    <t>AMOKSIKLAV 1 G</t>
  </si>
  <si>
    <t>875MG/125MG TBL FLM 21</t>
  </si>
  <si>
    <t>147456</t>
  </si>
  <si>
    <t>112MCG TBL NOB 100 I</t>
  </si>
  <si>
    <t>147464</t>
  </si>
  <si>
    <t>137MCG TBL NOB 100 I</t>
  </si>
  <si>
    <t>47133</t>
  </si>
  <si>
    <t>LETROX 150</t>
  </si>
  <si>
    <t>POR TBL NOB 100X150RG</t>
  </si>
  <si>
    <t>47144</t>
  </si>
  <si>
    <t>POR TBL NOB 100X100RG I</t>
  </si>
  <si>
    <t>BETAHISTIN</t>
  </si>
  <si>
    <t>126618</t>
  </si>
  <si>
    <t>BETAHISTIN-RATIOPHARM</t>
  </si>
  <si>
    <t>16MG TBL NOB 60</t>
  </si>
  <si>
    <t>148673</t>
  </si>
  <si>
    <t>20MG TBL NOB 30</t>
  </si>
  <si>
    <t>132810</t>
  </si>
  <si>
    <t>225549</t>
  </si>
  <si>
    <t>500MG TBL FLM 180(2X90)</t>
  </si>
  <si>
    <t>CHONDROITIN-SULFÁT</t>
  </si>
  <si>
    <t>176921</t>
  </si>
  <si>
    <t>CONDROSULF</t>
  </si>
  <si>
    <t>400MG CPS DUR 180</t>
  </si>
  <si>
    <t>KLARITHROMYCIN</t>
  </si>
  <si>
    <t>53853</t>
  </si>
  <si>
    <t>KLACID 500</t>
  </si>
  <si>
    <t>500MG TBL FLM 14</t>
  </si>
  <si>
    <t>202905</t>
  </si>
  <si>
    <t>KLACID 250</t>
  </si>
  <si>
    <t>250MG TBL FLM 14</t>
  </si>
  <si>
    <t>KLÍŠŤOVÁ ENCEFALITIDA, INAKTIVOVANÝ CELÝ VIRUS</t>
  </si>
  <si>
    <t>55106</t>
  </si>
  <si>
    <t>FSME-IMMUN</t>
  </si>
  <si>
    <t>0,25ML INJ SUS ISP 1X0,25ML+INTJ</t>
  </si>
  <si>
    <t>215956</t>
  </si>
  <si>
    <t>0,5ML INJ SUS ISP 1X0,5ML+J</t>
  </si>
  <si>
    <t>124346</t>
  </si>
  <si>
    <t>CEZERA</t>
  </si>
  <si>
    <t>5MG TBL FLM 90 I</t>
  </si>
  <si>
    <t>17187</t>
  </si>
  <si>
    <t>NIMESIL</t>
  </si>
  <si>
    <t>100MG POR GRA SUS 30</t>
  </si>
  <si>
    <t>25365</t>
  </si>
  <si>
    <t>198054</t>
  </si>
  <si>
    <t>HYDROKORTISON</t>
  </si>
  <si>
    <t>2668</t>
  </si>
  <si>
    <t>OPHTHALMO-HYDROCORTISON LÉČIVA</t>
  </si>
  <si>
    <t>5MG/G OPH UNG 5G</t>
  </si>
  <si>
    <t>JINÁ ANTIHISTAMINIKA PRO SYSTÉMOVOU APLIKACI</t>
  </si>
  <si>
    <t>2479</t>
  </si>
  <si>
    <t>2MG TBL NOB 20</t>
  </si>
  <si>
    <t>84895</t>
  </si>
  <si>
    <t>ZINNAT</t>
  </si>
  <si>
    <t>125MG TBL FLM 10</t>
  </si>
  <si>
    <t>METOPROLOL</t>
  </si>
  <si>
    <t>31536</t>
  </si>
  <si>
    <t>BETALOC ZOK</t>
  </si>
  <si>
    <t>25MG TBL PRO 100</t>
  </si>
  <si>
    <t>NIFUROXAZID</t>
  </si>
  <si>
    <t>214593</t>
  </si>
  <si>
    <t>ERCEFURYL 200 MG CPS.</t>
  </si>
  <si>
    <t>200MG CPS DUR 14</t>
  </si>
  <si>
    <t>RAMIPRIL A DIURETIKA</t>
  </si>
  <si>
    <t>125099</t>
  </si>
  <si>
    <t>TRITAZIDE</t>
  </si>
  <si>
    <t>5MG/25MG TBL NOB 28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</si>
  <si>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</si>
  <si>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</si>
  <si>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</si>
  <si>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</si>
  <si>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</si>
  <si>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C09CA07 - TELMISARTAN</t>
  </si>
  <si>
    <t>C07AB07 - BISOPROLOL</t>
  </si>
  <si>
    <t>C10AA05 - ATORVASTATIN</t>
  </si>
  <si>
    <t>R06AX27 - DESLORATADIN</t>
  </si>
  <si>
    <t>N02CC01 - SUMATRIPTAN</t>
  </si>
  <si>
    <t>J01FA10 - AZITHROMYCIN</t>
  </si>
  <si>
    <t>N06AB06 - SERTRALIN</t>
  </si>
  <si>
    <t>N07CA01 - BETAHISTIN</t>
  </si>
  <si>
    <t>J01FA09 - KLARITHROMYCIN</t>
  </si>
  <si>
    <t>C09DA07 - TELMISARTAN A DIURETIKA</t>
  </si>
  <si>
    <t>C09BA05 - RAMIPRIL A DIURETIKA</t>
  </si>
  <si>
    <t>N03AG01 - KYSELINA VALPROOVÁ</t>
  </si>
  <si>
    <t>A02BC02 - PANTOPRAZOL</t>
  </si>
  <si>
    <t>R06AE09 - LEVOCETIRIZIN</t>
  </si>
  <si>
    <t>C09AA04 - PERINDOPRIL</t>
  </si>
  <si>
    <t>A03FA07 - ITOPRIDUM</t>
  </si>
  <si>
    <t>N06AX11 - MIRTAZAPIN</t>
  </si>
  <si>
    <t>J01DC02 - CEFUROXIM</t>
  </si>
  <si>
    <t>R06AE07 - CETIRIZIN</t>
  </si>
  <si>
    <t>N05BA12 - ALPRAZOLAM</t>
  </si>
  <si>
    <t>C09BA04 - PERINDOPRIL A DIURETIKA</t>
  </si>
  <si>
    <t>J01CR02 - AMOXICILIN A  INHIBITOR BETA-LAKTAMASY</t>
  </si>
  <si>
    <t>A07DA - ANTIPROPULZIVA</t>
  </si>
  <si>
    <t>N06AB10 - ESCITALOPRAM</t>
  </si>
  <si>
    <t>M04AA01 - ALOPURINOL</t>
  </si>
  <si>
    <t>C07AB07</t>
  </si>
  <si>
    <t>C09AA04</t>
  </si>
  <si>
    <t>C09BA04</t>
  </si>
  <si>
    <t>C09CA07</t>
  </si>
  <si>
    <t>N05BA12</t>
  </si>
  <si>
    <t>N06AX11</t>
  </si>
  <si>
    <t>R06AX27</t>
  </si>
  <si>
    <t>A03FA07</t>
  </si>
  <si>
    <t>C09DA07</t>
  </si>
  <si>
    <t>A02BC02</t>
  </si>
  <si>
    <t>R06AE07</t>
  </si>
  <si>
    <t>A07DA</t>
  </si>
  <si>
    <t>J01FA10</t>
  </si>
  <si>
    <t>N03AG01</t>
  </si>
  <si>
    <t>N06AB06</t>
  </si>
  <si>
    <t>C09BA05</t>
  </si>
  <si>
    <t>J01DC02</t>
  </si>
  <si>
    <t>C10AA05</t>
  </si>
  <si>
    <t>C10AX09</t>
  </si>
  <si>
    <t>N02CC01</t>
  </si>
  <si>
    <t>N06AB10</t>
  </si>
  <si>
    <t>J01CR02</t>
  </si>
  <si>
    <t>M04AA01</t>
  </si>
  <si>
    <t>J01FA09</t>
  </si>
  <si>
    <t>N07CA01</t>
  </si>
  <si>
    <t>R06AE09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</si>
  <si>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</si>
  <si>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</si>
  <si>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</si>
  <si>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</si>
  <si>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</si>
  <si>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</si>
  <si>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</si>
  <si>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</si>
  <si>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</si>
  <si>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</si>
  <si>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</si>
  <si>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</si>
  <si>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</si>
  <si>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</si>
  <si>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</si>
  <si>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</si>
  <si>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</si>
  <si>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</si>
  <si>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</si>
  <si>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</si>
  <si>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</si>
  <si>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</si>
  <si>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</si>
  <si>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</si>
  <si>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</si>
  <si>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</si>
  <si>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</si>
  <si>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</si>
  <si>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</si>
  <si>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ZC854</t>
  </si>
  <si>
    <t>Kompresa NT 7,5 x 7,5 cm/2 ks sterilní 26510</t>
  </si>
  <si>
    <t>ZA450</t>
  </si>
  <si>
    <t>Náplast omniplast 1,25 cm x 9,1 m 9004520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</si>
  <si>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</si>
  <si>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</si>
  <si>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</si>
  <si>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</si>
  <si>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</si>
  <si>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</si>
  <si>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ZN475</t>
  </si>
  <si>
    <t>Obinadlo elastické universal   8 cm x 5 m 1323100312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</si>
  <si>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</si>
  <si>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</si>
  <si>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</si>
  <si>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</si>
  <si>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</si>
  <si>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</si>
  <si>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</si>
  <si>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</si>
  <si>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ZL999</t>
  </si>
  <si>
    <t>Rychloobvaz 8 x 4 cm 001445510</t>
  </si>
  <si>
    <t>ZA083</t>
  </si>
  <si>
    <t>Šátek trojcípý NT 136 x 96 x 96 cm 14970</t>
  </si>
  <si>
    <t>ZC100</t>
  </si>
  <si>
    <t>Vata buničitá dělená 2 role / 500 ks 40 x 50 mm 1230200310</t>
  </si>
  <si>
    <t>ZA090</t>
  </si>
  <si>
    <t>Vata buničitá přířezy 37 x 57 cm 2730152</t>
  </si>
  <si>
    <t>ZN473</t>
  </si>
  <si>
    <t>Vata obvazová 200 g nesterilní skládaná 1321900103</t>
  </si>
  <si>
    <t>ZM000</t>
  </si>
  <si>
    <t>Vata obvazová skládaná 50g 004307667</t>
  </si>
  <si>
    <t>50115060</t>
  </si>
  <si>
    <t>ZPr - ostatní (Z503)</t>
  </si>
  <si>
    <t>ZK979</t>
  </si>
  <si>
    <t>Cévka odsávací CH18 s přerušovačem sání, délka 50 cm, P01177a</t>
  </si>
  <si>
    <t>ZB771</t>
  </si>
  <si>
    <t>Držák jehly základní 450201</t>
  </si>
  <si>
    <t>ZE159</t>
  </si>
  <si>
    <t>Nádoba na kontaminovaný odpad 2 l 15-0003</t>
  </si>
  <si>
    <t>ZL105</t>
  </si>
  <si>
    <t>Nástavec pro odběr moče ke zkumavce vacuete 450251</t>
  </si>
  <si>
    <t>ZA790</t>
  </si>
  <si>
    <t>Stříkačka injekční 2-dílná 5 ml L Inject Solo4606051V</t>
  </si>
  <si>
    <t>ZB893</t>
  </si>
  <si>
    <t>Stříkačka inzulinová omnican 0,5 ml 100j s jehlou 30 G bal. á 100 ks 9151125S</t>
  </si>
  <si>
    <t>ZB006</t>
  </si>
  <si>
    <t>Teploměr digitální thermoval basic 9250391</t>
  </si>
  <si>
    <t>ZC735</t>
  </si>
  <si>
    <t>Vzduchovod ústní guedell 100 mm 24107</t>
  </si>
  <si>
    <t>ZC734</t>
  </si>
  <si>
    <t>Vzduchovod ústní guedell 90 mm 24106</t>
  </si>
  <si>
    <t>ZB756</t>
  </si>
  <si>
    <t>Zkumavka 3 ml K3 edta fialová 454086</t>
  </si>
  <si>
    <t>ZB777</t>
  </si>
  <si>
    <t>Zkumavka červená 3,5 ml gel 454071</t>
  </si>
  <si>
    <t>ZB774</t>
  </si>
  <si>
    <t>Zkumavka červená 5 ml gel 456071</t>
  </si>
  <si>
    <t>ZG515</t>
  </si>
  <si>
    <t>Zkumavka močová vacuette 10,5 ml bal. á 50 ks 455007</t>
  </si>
  <si>
    <t>50115065</t>
  </si>
  <si>
    <t>ZPr - vpichovací materiál (Z530)</t>
  </si>
  <si>
    <t>ZA834</t>
  </si>
  <si>
    <t>Jehla injekční 0,7 x 40 mm černá 4660021</t>
  </si>
  <si>
    <t>ZA832</t>
  </si>
  <si>
    <t>Jehla injekční 0,9 x 40 mm žlutá 4657519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</si>
  <si>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</si>
  <si>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</si>
  <si>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</si>
  <si>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</si>
  <si>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</si>
  <si>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</si>
  <si>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ZE668</t>
  </si>
  <si>
    <t>Rukavice latex bez p. zdrsněné L 9421625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</si>
  <si>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</si>
  <si>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</si>
  <si>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</si>
  <si>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</si>
  <si>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</si>
  <si>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</si>
  <si>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ZM293</t>
  </si>
  <si>
    <t>Rukavice nitril sempercare bez p. L bal. á 200 ks 30804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</si>
  <si>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</si>
  <si>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</si>
  <si>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</si>
  <si>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ZA464</t>
  </si>
  <si>
    <t>Kompresa NT 10 x 10 cm/2 ks sterilní 26520</t>
  </si>
  <si>
    <t>ZC648</t>
  </si>
  <si>
    <t>Elektroda EKG pěnová pr. 55 mm pro dospělé H-108002</t>
  </si>
  <si>
    <t>Elektroda EKG pěnová pr. 55 mm pro dospělé H-108002 - nahrazena ZQ490</t>
  </si>
  <si>
    <t>ZB844</t>
  </si>
  <si>
    <t>Esmarch - pryžové obinadlo 60 x 1250 KVS 06125</t>
  </si>
  <si>
    <t>ZC799</t>
  </si>
  <si>
    <t>Filtr hygienický jednorázový bal. á 20 ks DRN3693</t>
  </si>
  <si>
    <t>ZA737</t>
  </si>
  <si>
    <t>Filtr mini spike modrý 4550234</t>
  </si>
  <si>
    <t>ZN297</t>
  </si>
  <si>
    <t>Hadička spojovací Gamaplus HS 1,8 x 450 LL NO DOP 606301-ND</t>
  </si>
  <si>
    <t>ZD808</t>
  </si>
  <si>
    <t>Kanyla vasofix 22G modrá safety 4269098S-01</t>
  </si>
  <si>
    <t>ZD211</t>
  </si>
  <si>
    <t>Kohout trojcestný modrý bal. á 75 ks, RO 301- pouze pro KNM</t>
  </si>
  <si>
    <t>ZC800</t>
  </si>
  <si>
    <t>Náústek jednorázový s nos. klipem á 20 ks DRN3694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</si>
  <si>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</si>
  <si>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</si>
  <si>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</si>
  <si>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</si>
  <si>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</si>
  <si>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</si>
  <si>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ZP300</t>
  </si>
  <si>
    <t>Škrtidlo se sponou pro dospělé bez latexu modré délka 400 mm 09820-B</t>
  </si>
  <si>
    <t>ZK798</t>
  </si>
  <si>
    <t>Zátka combi modrá 4495152</t>
  </si>
  <si>
    <t>ZA835</t>
  </si>
  <si>
    <t>Jehla injekční 0,6 x 25 mm modrá 4657667</t>
  </si>
  <si>
    <t>ZA833</t>
  </si>
  <si>
    <t>Jehla injekční 0,8 x 40 mm zelená 4657527</t>
  </si>
  <si>
    <t>ZB556</t>
  </si>
  <si>
    <t>Jehla injekční 1,2 x 40 mm růžová 4665120</t>
  </si>
  <si>
    <t>ZP949</t>
  </si>
  <si>
    <t>Rukavice nitril basic bez p. modré XL bal. á 170 ks 44753</t>
  </si>
  <si>
    <t>ZM294</t>
  </si>
  <si>
    <t>Rukavice nitril sempercare bez p. XL bal. á 180 ks 30818</t>
  </si>
  <si>
    <t>Rukavice vyšetřovací latex bez pudru nesterilní zdrsněné L 9421625</t>
  </si>
  <si>
    <t>Rukavice vyšetřovací nitril basic bez pudru modré XL bal. á 170 ks 44753</t>
  </si>
  <si>
    <t>Rukavice vyšetřovací nitril bez pudru nesterilní basic modré M bal. á 200 ks 44751</t>
  </si>
  <si>
    <t>50115079</t>
  </si>
  <si>
    <t>ZPr - internzivní péče (Z542)</t>
  </si>
  <si>
    <t>ZB385</t>
  </si>
  <si>
    <t>Hadice silikon 6 x 10,0 mm á 25 m P00272</t>
  </si>
  <si>
    <t>ZF159</t>
  </si>
  <si>
    <t>Nádoba na kontaminovaný odpad 1 l 15-0002</t>
  </si>
  <si>
    <t>ZA746</t>
  </si>
  <si>
    <t>Stříkačka injekční 3-dílná 1 ml L tuberculin Omnifix Solo 9161406V</t>
  </si>
  <si>
    <t>ZB615</t>
  </si>
  <si>
    <t>Stříkačka injekční 3-dílná 3 ml LL Omnifix Solo se závitem bal. á 100 ks 4617022V</t>
  </si>
  <si>
    <t>ZA836</t>
  </si>
  <si>
    <t>Jehla injekční 0,9 x 70 mm žlutá 4665791</t>
  </si>
  <si>
    <t>50115020</t>
  </si>
  <si>
    <t>laboratorní diagnostika-LEK (Z501)</t>
  </si>
  <si>
    <t>DC342</t>
  </si>
  <si>
    <t>ACETON P.A.</t>
  </si>
  <si>
    <t>DH425</t>
  </si>
  <si>
    <t>BENZINUM., 1L</t>
  </si>
  <si>
    <t>804536</t>
  </si>
  <si>
    <t xml:space="preserve">-Diagnostikum připr. </t>
  </si>
  <si>
    <t>DB257</t>
  </si>
  <si>
    <t>CHLOROFORM P.A. - stab. methanolem</t>
  </si>
  <si>
    <t>DG145</t>
  </si>
  <si>
    <t>kyselina CHLOROVODÍKOVÁ 35% P.A.</t>
  </si>
  <si>
    <t>Šátek trojcípý NT 136 x 96 x 96 cm 14970 náhrada ZA443</t>
  </si>
  <si>
    <t>ZD212</t>
  </si>
  <si>
    <t>Brýle kyslíkové pro dospělé 1,8 m standard 1161000/L</t>
  </si>
  <si>
    <t>ZB905</t>
  </si>
  <si>
    <t>Elektroda defibrilační CPR-D Zoll 8900-0800-01</t>
  </si>
  <si>
    <t>ZD945</t>
  </si>
  <si>
    <t>Filtr bakteriální a virový 1344000S</t>
  </si>
  <si>
    <t>ZA738</t>
  </si>
  <si>
    <t>Filtr mini spike zelený 4550242</t>
  </si>
  <si>
    <t>ZM735</t>
  </si>
  <si>
    <t>Hadička k injektoru Ulrich vnitřní bal. á 10 ks XD8003</t>
  </si>
  <si>
    <t>ZN298</t>
  </si>
  <si>
    <t>Hadička spojovací Gamaplus HS 1,8 x 1800 LL NO DOP 606304-ND</t>
  </si>
  <si>
    <t>ZQ249</t>
  </si>
  <si>
    <t>Hadička spojovací HS 1,8 x 1800 mm LL DEPH free 2200 180 ND</t>
  </si>
  <si>
    <t>ZQ248</t>
  </si>
  <si>
    <t>Hadička spojovací HS 1,8 x 450 mm LL DEPH free 2200 045 ND</t>
  </si>
  <si>
    <t>ZD809</t>
  </si>
  <si>
    <t>Kanyla vasofix 20G růžová safety 4269110S-01</t>
  </si>
  <si>
    <t>ZJ222</t>
  </si>
  <si>
    <t>Kit denní DDK-A/ SYR pro automatický dávkovací systém microDDS-A sterilní jednorázový bal. á 15 ks AF-D002</t>
  </si>
  <si>
    <t>ZQ171</t>
  </si>
  <si>
    <t>Kit denní DDK-N/ LU pro automatický dávkovací systém microDDS-A sterilní jednorázový bal. á 10 ks AF-D005</t>
  </si>
  <si>
    <t>ZQ170</t>
  </si>
  <si>
    <t>Kit denní DDK-N/ TUBING pro automatický dávkovací systém microDDS-A sterilní jednorázový bal. á 10 ks AF-D001</t>
  </si>
  <si>
    <t>ZM513</t>
  </si>
  <si>
    <t>Konektor ventil jednocestný back check valve 8502802</t>
  </si>
  <si>
    <t>ZL688</t>
  </si>
  <si>
    <t>Proužky Accu-Check Inform IIStrip 50 EU1 á 50 ks 05942861041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</si>
  <si>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</si>
  <si>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</si>
  <si>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</si>
  <si>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</si>
  <si>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</si>
  <si>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</si>
  <si>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</si>
  <si>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</si>
  <si>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ZB315</t>
  </si>
  <si>
    <t>Vzduchovod nosní 7.0 mm bal. á 10 ks 100/210/070</t>
  </si>
  <si>
    <t>ZB316</t>
  </si>
  <si>
    <t>Vzduchovod nosní 8,0 mm bal. á 10 ks 100/210/080</t>
  </si>
  <si>
    <t>50115063</t>
  </si>
  <si>
    <t>ZPr - vaky, sety (Z528)</t>
  </si>
  <si>
    <t>ZA715</t>
  </si>
  <si>
    <t>Set infuzní intrafix primeline classic 150 cm 4062957</t>
  </si>
  <si>
    <t>ZB232</t>
  </si>
  <si>
    <t>Maska anesteziologická č.4 EcoMask ( s proužky ) 7094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</si>
  <si>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</si>
  <si>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</si>
  <si>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</si>
  <si>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</si>
  <si>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</si>
  <si>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</si>
  <si>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</si>
  <si>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</si>
  <si>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</si>
  <si>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</si>
  <si>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</si>
  <si>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</si>
  <si>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</si>
  <si>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</si>
  <si>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</si>
  <si>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</si>
  <si>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</si>
  <si>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</si>
  <si>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</si>
  <si>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</si>
  <si>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</si>
  <si>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</si>
  <si>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</si>
  <si>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</si>
  <si>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</si>
  <si>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</si>
  <si>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</si>
  <si>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</si>
  <si>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</si>
  <si>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</si>
  <si>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</si>
  <si>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</si>
  <si>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</si>
  <si>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</si>
  <si>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</si>
  <si>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Havel Martin</t>
  </si>
  <si>
    <t>Kincl Vladimír</t>
  </si>
  <si>
    <t>Mysliveček Miroslav</t>
  </si>
  <si>
    <t>Není Určen</t>
  </si>
  <si>
    <t>Zdravotní výkony vykázané na pracovišti v rámci ambulantní péče dle lékařů *</t>
  </si>
  <si>
    <t>06</t>
  </si>
  <si>
    <t>407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</si>
  <si>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</si>
  <si>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</si>
  <si>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</si>
  <si>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</si>
  <si>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</si>
  <si>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</si>
  <si>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</si>
  <si>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</si>
  <si>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</si>
  <si>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</si>
  <si>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</si>
  <si>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</si>
  <si>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</si>
  <si>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</si>
  <si>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</si>
  <si>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</si>
  <si>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</si>
  <si>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</si>
  <si>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</si>
  <si>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</si>
  <si>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</si>
  <si>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</si>
  <si>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</si>
  <si>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</si>
  <si>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</si>
  <si>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</si>
  <si>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</si>
  <si>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</si>
  <si>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</si>
  <si>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</si>
  <si>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</si>
  <si>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</si>
  <si>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</si>
  <si>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</si>
  <si>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</si>
  <si>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</si>
  <si>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</si>
  <si>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</si>
  <si>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</si>
  <si>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</si>
  <si>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0002089</t>
  </si>
  <si>
    <t>99mTc-bicisát inj.</t>
  </si>
  <si>
    <t>0002092</t>
  </si>
  <si>
    <t>123I-joflupan inj.</t>
  </si>
  <si>
    <t>0002095</t>
  </si>
  <si>
    <t>99mTc-nanokoloid alb.inj.</t>
  </si>
  <si>
    <t>9999999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</si>
  <si>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</si>
  <si>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</si>
  <si>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</si>
  <si>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</si>
  <si>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</si>
  <si>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</si>
  <si>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</si>
  <si>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</si>
  <si>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</si>
  <si>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</si>
  <si>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</si>
  <si>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</si>
  <si>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</si>
  <si>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</si>
  <si>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</si>
  <si>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09511</t>
  </si>
  <si>
    <t xml:space="preserve">MINIMÁLNÍ KONTAKT LÉKAŘE S PACIENTEM              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</si>
  <si>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</si>
  <si>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</si>
  <si>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</si>
  <si>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</si>
  <si>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</si>
  <si>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</si>
  <si>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 xml:space="preserve">METASTÁZY KOSTÍ - TERAPIE RADIONUKLIDY            </t>
  </si>
  <si>
    <t>METASTÁZY KOSTÍ - TERAPIE RADIONUKLIDY</t>
  </si>
  <si>
    <t>47123</t>
  </si>
  <si>
    <t xml:space="preserve">RADIONUKLIDOVÁ SYNOVEKTOMIE                       </t>
  </si>
  <si>
    <t>RADIONUKLIDOVÁ SYNOVEKTOMIE</t>
  </si>
  <si>
    <t>47125</t>
  </si>
  <si>
    <t xml:space="preserve">KARDIOANGIOGRAFIE FIRST PASS                      </t>
  </si>
  <si>
    <t>KARDIOANGIOGRAFIE FIRST PASS</t>
  </si>
  <si>
    <t>RADIONUKLIDOVÁ VENTRIKULOGRAFIE KLIDOVÁ</t>
  </si>
  <si>
    <t>47153</t>
  </si>
  <si>
    <t>SCINTIGRAFIE PŘÍŠTÍTNÝCH TĚLÍSEK</t>
  </si>
  <si>
    <t xml:space="preserve">SCINTIGRAFIE PŘÍŠTÍTNÝCH TĚLÍSEK                  </t>
  </si>
  <si>
    <t>47163</t>
  </si>
  <si>
    <t xml:space="preserve">SCINTIGRAFIE EVAKUACE ŽALUDKU                     </t>
  </si>
  <si>
    <t>SCINTIGRAFIE EVAKUACE ŽALUDKU</t>
  </si>
  <si>
    <t>47165</t>
  </si>
  <si>
    <t xml:space="preserve">STANOVENÍ GASTROESOFAGEÁLNÍHO REFLUXU             </t>
  </si>
  <si>
    <t>STANOVENÍ GASTROESOFAGEÁLNÍHO REFLUXU</t>
  </si>
  <si>
    <t>47169</t>
  </si>
  <si>
    <t>SCINTIGRAFICKÉ VYŠETŘENÍ PŘÍTOMNOSTI MECKELOVA DIV</t>
  </si>
  <si>
    <t>47215</t>
  </si>
  <si>
    <t xml:space="preserve">SCINTIGRAFIE LEDVIN S VÝPOČTEM RELATIVNÍ FUNKCE   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</si>
  <si>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</si>
  <si>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</si>
  <si>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</si>
  <si>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</si>
  <si>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</si>
  <si>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</si>
  <si>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</si>
  <si>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 xml:space="preserve">SCINTIGRAFIE SKELETU CÍLENÁ TŘÍFÁZOVÁ             </t>
  </si>
  <si>
    <t>47255</t>
  </si>
  <si>
    <t xml:space="preserve">TOMOGRAFICKÁ SCINTIGRAFIE PERFÚSE MOZKU PO PODÁNÍ </t>
  </si>
  <si>
    <t>47259</t>
  </si>
  <si>
    <t xml:space="preserve">SCINTIGRAFIE PLIC VENTILAČNÍ STATICKÁ             </t>
  </si>
  <si>
    <t>SCINTIGRAFIE PLIC VENTILAČNÍ STATICKÁ</t>
  </si>
  <si>
    <t>47263</t>
  </si>
  <si>
    <t xml:space="preserve">RADIONUKLIDOVÁ LYMFOGRAFIE                        </t>
  </si>
  <si>
    <t>RADIONUKLIDOVÁ LYMFOGRAFIE</t>
  </si>
  <si>
    <t>47265</t>
  </si>
  <si>
    <t>SCINTIGRAFICKÁ DIAGNOSTIKA ZÁNĚTŮ</t>
  </si>
  <si>
    <t xml:space="preserve">SCINTIGRAFICKÁ DIAGNOSTIKA ZÁNĚTŮ                 </t>
  </si>
  <si>
    <t>47269</t>
  </si>
  <si>
    <t xml:space="preserve">TOMOGRAFICKÁ SCINTIGRAFIE - SPECT                 </t>
  </si>
  <si>
    <t>TOMOGRAFICKÁ SCINTIGRAFIE - SPECT</t>
  </si>
  <si>
    <t>47273</t>
  </si>
  <si>
    <t>KVANTIFIKACE DYNAMICKÝCH A TOMOGRAFICKÝCH SCINTIGR</t>
  </si>
  <si>
    <t>47275</t>
  </si>
  <si>
    <t xml:space="preserve">SCINTIGRAFIE SENTINELOVÉ UZLINY                   </t>
  </si>
  <si>
    <t>SCINTIGRAFIE SENTINELOVÉ UZLINY</t>
  </si>
  <si>
    <t>99991</t>
  </si>
  <si>
    <t>(VZP) KÓD POUZE PRO CENTRA DLE VYHL. 368/2006 - SL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</si>
  <si>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</si>
  <si>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</si>
  <si>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</si>
  <si>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</si>
  <si>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</si>
  <si>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17113</t>
  </si>
  <si>
    <t xml:space="preserve">SPECIALIZOVANÉ ERGOMETRICKÉ VYŠETŘENÍ             </t>
  </si>
  <si>
    <t>SPECIALIZOVANÉ ERGOMETRICKÉ VYŠETŘENÍ</t>
  </si>
  <si>
    <t>47151</t>
  </si>
  <si>
    <t xml:space="preserve">CELOTĚLOVÁ SCINTIGRAFIE U KARCINOMU ŠTÍTNÉ ŽLÁZY  </t>
  </si>
  <si>
    <t>47147</t>
  </si>
  <si>
    <t xml:space="preserve">SCINTIGRAFIE ŠTÍTNÉ ŽLÁZY PROSTÁ                  </t>
  </si>
  <si>
    <t>SCINTIGRAFIE ŠTÍTNÉ ŽLÁZY PROSTÁ</t>
  </si>
  <si>
    <t>47241</t>
  </si>
  <si>
    <t xml:space="preserve">SCINTIGRAFIE SKELETU                              </t>
  </si>
  <si>
    <t>SCINTIGRAFIE SKELETU</t>
  </si>
  <si>
    <t>47257</t>
  </si>
  <si>
    <t>SCINTIGRAFIE PLIC PERFÚZNÍ</t>
  </si>
  <si>
    <t xml:space="preserve">SCINTIGRAFIE PLIC PERFÚZNÍ                        </t>
  </si>
  <si>
    <t>47237</t>
  </si>
  <si>
    <t>DETEKCE ZÁNĚTLIVÝCH LOŽISEK POMOCI AUTOLOGNÍCH LEU</t>
  </si>
  <si>
    <t>47267</t>
  </si>
  <si>
    <t>SCINTIGRAFIE  NÁDORU</t>
  </si>
  <si>
    <t xml:space="preserve">SCINTIGRAFIE  NÁDORU                              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</si>
  <si>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</si>
  <si>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</si>
  <si>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</si>
  <si>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</si>
  <si>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</si>
  <si>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</si>
  <si>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</si>
  <si>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</si>
  <si>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</si>
  <si>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</si>
  <si>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 xml:space="preserve">SCINTIGRAFIE LEDVIN PROSTÁ                        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</si>
  <si>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</si>
  <si>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</si>
  <si>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</si>
  <si>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</si>
  <si>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</si>
  <si>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 xml:space="preserve">SCINTIGRAFIE JATER A ŽLUČOVÝCH CEST DYNAMICKÁ     </t>
  </si>
  <si>
    <t>SCINTIGRAFIE JATER A ŽLUČOVÝCH CEST DYNAMICKÁ</t>
  </si>
  <si>
    <t>47137</t>
  </si>
  <si>
    <t xml:space="preserve">RADIONUKLIDOVÁ ANGIOGRAFIE                        </t>
  </si>
  <si>
    <t>RADIONUKLIDOVÁ ANGIOGRAFIE</t>
  </si>
  <si>
    <t>47221</t>
  </si>
  <si>
    <t>FUNKČNÍ SCINTIGRAFIE TRANSPLANTOVANÉ LEDVINY</t>
  </si>
  <si>
    <t xml:space="preserve">FUNKČNÍ SCINTIGRAFIE TRANSPLANTOVANÉ LEDVINY      </t>
  </si>
  <si>
    <t>47239</t>
  </si>
  <si>
    <t>SCINTIGRAFIE SLEZINY ZNAČENÝMI ALTEROVANÝMI ERYTRO</t>
  </si>
  <si>
    <t>47185</t>
  </si>
  <si>
    <t>SCINTIGRAFIE JATER A SLEZINY</t>
  </si>
  <si>
    <t>1</t>
  </si>
  <si>
    <t>0022077</t>
  </si>
  <si>
    <t>IOMERON 400</t>
  </si>
  <si>
    <t>0042433</t>
  </si>
  <si>
    <t>VISIPAQUE 320 MG I/ML</t>
  </si>
  <si>
    <t>VISIPAQUE</t>
  </si>
  <si>
    <t>0077019</t>
  </si>
  <si>
    <t>0093626</t>
  </si>
  <si>
    <t>0095609</t>
  </si>
  <si>
    <t>MICROPAQUE CT</t>
  </si>
  <si>
    <t>0002087</t>
  </si>
  <si>
    <t>18F-FDG</t>
  </si>
  <si>
    <t>0002101</t>
  </si>
  <si>
    <t>18F Fluoromethylcholin inj.</t>
  </si>
  <si>
    <t>0002099</t>
  </si>
  <si>
    <t>18 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</si>
  <si>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</si>
  <si>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</si>
  <si>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</si>
  <si>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</si>
  <si>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</si>
  <si>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</si>
  <si>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</si>
  <si>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</si>
  <si>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</si>
  <si>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</si>
  <si>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</si>
  <si>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</si>
  <si>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</si>
  <si>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</si>
  <si>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</si>
  <si>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</si>
  <si>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</si>
  <si>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</si>
  <si>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</si>
  <si>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</si>
  <si>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</si>
  <si>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</si>
  <si>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</si>
  <si>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</si>
  <si>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</si>
  <si>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</si>
  <si>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</si>
  <si>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</si>
  <si>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</si>
  <si>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</si>
  <si>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</si>
  <si>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</si>
  <si>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</si>
  <si>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</si>
  <si>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</si>
  <si>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</si>
  <si>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</si>
  <si>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</si>
  <si>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</si>
  <si>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</si>
  <si>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</si>
  <si>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99999</t>
  </si>
  <si>
    <t>Nespecifikovany vykon</t>
  </si>
  <si>
    <t>04</t>
  </si>
  <si>
    <t>05</t>
  </si>
  <si>
    <t>07</t>
  </si>
  <si>
    <t>08</t>
  </si>
  <si>
    <t>10</t>
  </si>
  <si>
    <t>47171</t>
  </si>
  <si>
    <t xml:space="preserve">SCINTIGRAFICKÁ DIAGNOSTIKA KRVÁCENÍ DO GIT        </t>
  </si>
  <si>
    <t>11</t>
  </si>
  <si>
    <t>12</t>
  </si>
  <si>
    <t>13</t>
  </si>
  <si>
    <t>14</t>
  </si>
  <si>
    <t>16</t>
  </si>
  <si>
    <t>17</t>
  </si>
  <si>
    <t>0002104</t>
  </si>
  <si>
    <t>18F Flutemetamol inj.</t>
  </si>
  <si>
    <t>18</t>
  </si>
  <si>
    <t>20</t>
  </si>
  <si>
    <t>21</t>
  </si>
  <si>
    <t>0002070</t>
  </si>
  <si>
    <t>123I-jodid sodný inj.</t>
  </si>
  <si>
    <t>CELOTĚLOVÁ SCINTIGRAFIE U KARCINOMU ŠTÍTNÉ ŽLÁZY</t>
  </si>
  <si>
    <t>4F7</t>
  </si>
  <si>
    <t>0027720</t>
  </si>
  <si>
    <t>THYROG</t>
  </si>
  <si>
    <t>THYROGEN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</si>
  <si>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</si>
  <si>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</si>
  <si>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</si>
  <si>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</si>
  <si>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</si>
  <si>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</si>
  <si>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</si>
  <si>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 xml:space="preserve">OD TYPU 01 - PRO NEMOCNICE TYPU 3, (KATEGORIE 6)  </t>
  </si>
  <si>
    <t>47115</t>
  </si>
  <si>
    <t xml:space="preserve">INDUKCE HYPOTHYREOSY - TERAPIE RADIONUKLIDY       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</si>
  <si>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</si>
  <si>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</si>
  <si>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</si>
  <si>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</si>
  <si>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</si>
  <si>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</si>
  <si>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</si>
  <si>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</si>
  <si>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</si>
  <si>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 xml:space="preserve">HYPERTHYREOSA - TERAPIE RADIONUKLIDY              </t>
  </si>
  <si>
    <t>47111</t>
  </si>
  <si>
    <t xml:space="preserve">MALIGNÍ THYREOIDEA - TERAPIE RADIONUKLIDY         </t>
  </si>
  <si>
    <t>MALIGNÍ THYREOIDEA - TERAPIE RADIONUKLIDY</t>
  </si>
  <si>
    <t>25</t>
  </si>
  <si>
    <t>26</t>
  </si>
  <si>
    <t>30</t>
  </si>
  <si>
    <t>31</t>
  </si>
  <si>
    <t>32</t>
  </si>
  <si>
    <t>SCINTIGRAFICKÁ DIAGNOSTIKA KRVÁCENÍ DO GIT</t>
  </si>
  <si>
    <t>50</t>
  </si>
  <si>
    <t>59</t>
  </si>
  <si>
    <t>Zdravotní výkony vykázané na pracovišti pro pacienty hospitalizované ve FNOL - orientační přehled</t>
  </si>
  <si>
    <t>08321</t>
  </si>
  <si>
    <t>A</t>
  </si>
  <si>
    <t xml:space="preserve">ZLOMENINA NEBO DISLOKACE, KROMĚ STEHENNÍ KOSTI A PÁNVE BEZ CC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</si>
  <si>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</si>
  <si>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</si>
  <si>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</si>
  <si>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</si>
  <si>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</si>
  <si>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</si>
  <si>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</si>
  <si>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</si>
  <si>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</si>
  <si>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</si>
  <si>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</si>
  <si>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</si>
  <si>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</si>
  <si>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</si>
  <si>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</si>
  <si>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</si>
  <si>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</si>
  <si>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</si>
  <si>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</si>
  <si>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</si>
  <si>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</si>
  <si>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</si>
  <si>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</si>
  <si>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</si>
  <si>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</si>
  <si>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</si>
  <si>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</si>
  <si>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</si>
  <si>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</si>
  <si>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</si>
  <si>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</si>
  <si>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</si>
  <si>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</si>
  <si>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</si>
  <si>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94195</t>
  </si>
  <si>
    <t>SYNTÉZA cDNA REVERZNÍ TRANSKRIPCÍ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</si>
  <si>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</si>
  <si>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</si>
  <si>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</si>
  <si>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</si>
  <si>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</si>
  <si>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</si>
  <si>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</si>
  <si>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</si>
  <si>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</si>
  <si>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</si>
  <si>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</si>
  <si>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</si>
  <si>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</si>
  <si>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</si>
  <si>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</si>
  <si>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</si>
  <si>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</si>
  <si>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</si>
  <si>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</si>
  <si>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</si>
  <si>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</si>
  <si>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</si>
  <si>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</si>
  <si>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</si>
  <si>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</si>
  <si>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</si>
  <si>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</si>
  <si>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</si>
  <si>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</si>
  <si>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</si>
  <si>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</si>
  <si>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</si>
  <si>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</si>
  <si>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96715</t>
  </si>
  <si>
    <t>ANALÝZA NÁTĚRU KOSTNÍ DŘENĚ, MÍZNÍ UZLINY NEBO TKÁ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</si>
  <si>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</si>
  <si>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</si>
  <si>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</si>
  <si>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</si>
  <si>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</si>
  <si>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</si>
  <si>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</si>
  <si>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</si>
  <si>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</si>
  <si>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</si>
  <si>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</si>
  <si>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</si>
  <si>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</si>
  <si>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</si>
  <si>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</si>
  <si>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</si>
  <si>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</si>
  <si>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</si>
  <si>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81427</t>
  </si>
  <si>
    <t xml:space="preserve">FOSFOR ANORGANICKÝ       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</si>
  <si>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</si>
  <si>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</si>
  <si>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</si>
  <si>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</si>
  <si>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81641</t>
  </si>
  <si>
    <t>ŽELEZO CELKOVÉ</t>
  </si>
  <si>
    <t>81721</t>
  </si>
  <si>
    <t>IMUNOTURBIDIMETRICKÉ A/NEBO IMUNONEFELOMETRICKÉ ST</t>
  </si>
  <si>
    <t>81747</t>
  </si>
  <si>
    <t xml:space="preserve">VYŠETŘENÍ TANDEMOVOU HMOTNOSTNÍ SPEKTROMETRIÍ PRO </t>
  </si>
  <si>
    <t>91131</t>
  </si>
  <si>
    <t>STANOVENÍ IgA</t>
  </si>
  <si>
    <t>93141</t>
  </si>
  <si>
    <t xml:space="preserve">KALCITONIN                                        </t>
  </si>
  <si>
    <t>KALCITONIN</t>
  </si>
  <si>
    <t>93151</t>
  </si>
  <si>
    <t>FERRITIN</t>
  </si>
  <si>
    <t>93171</t>
  </si>
  <si>
    <t xml:space="preserve">PARATHORMON                                       </t>
  </si>
  <si>
    <t>PARATHORMON</t>
  </si>
  <si>
    <t>93177</t>
  </si>
  <si>
    <t>PROLAKTIN</t>
  </si>
  <si>
    <t>93217</t>
  </si>
  <si>
    <t xml:space="preserve">AUTOPROTILÁTKY PROTI MIKROSOMÁLNÍMU ANTIGENU      </t>
  </si>
  <si>
    <t>AUTOPROTILÁTKY PROTI MIKROSOMÁLNÍMU ANTIGENU</t>
  </si>
  <si>
    <t>93231</t>
  </si>
  <si>
    <t xml:space="preserve">TYREOGLOBULIN AUTOPROTILÁTKY                      </t>
  </si>
  <si>
    <t>81135</t>
  </si>
  <si>
    <t>SODÍK STATIM</t>
  </si>
  <si>
    <t xml:space="preserve">SODÍK STATIM                                      </t>
  </si>
  <si>
    <t>81473</t>
  </si>
  <si>
    <t xml:space="preserve">CHOLESTEROL HDL                                   </t>
  </si>
  <si>
    <t>93189</t>
  </si>
  <si>
    <t xml:space="preserve">TYROXIN VOLNÝ (FT4)                               </t>
  </si>
  <si>
    <t>TYROXIN VOLNÝ (FT4)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</si>
  <si>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</si>
  <si>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</si>
  <si>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</si>
  <si>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</si>
  <si>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</si>
  <si>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</si>
  <si>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</si>
  <si>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</si>
  <si>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</si>
  <si>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</si>
  <si>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</si>
  <si>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>81113</t>
  </si>
  <si>
    <t>A S T  STATIM</t>
  </si>
  <si>
    <t>81169</t>
  </si>
  <si>
    <t xml:space="preserve">KREATININ STATIM                                  </t>
  </si>
  <si>
    <t>KREATININ STATIM</t>
  </si>
  <si>
    <t>81143</t>
  </si>
  <si>
    <t>LAKTÁTDEHYDROGENÁZA STATIM</t>
  </si>
  <si>
    <t>81495</t>
  </si>
  <si>
    <t xml:space="preserve">KREATINKINÁZA (CK)                                </t>
  </si>
  <si>
    <t>81449</t>
  </si>
  <si>
    <t xml:space="preserve">GLYKOVANÝ HEMOGLOBIN                              </t>
  </si>
  <si>
    <t>81149</t>
  </si>
  <si>
    <t>FOSFOR ANORGANICKÝ STATIM</t>
  </si>
  <si>
    <t>81173</t>
  </si>
  <si>
    <t>LIPÁZA STATIM</t>
  </si>
  <si>
    <t>93195</t>
  </si>
  <si>
    <t xml:space="preserve">TYREOTROPIN (TSH)                                 </t>
  </si>
  <si>
    <t>93213</t>
  </si>
  <si>
    <t>VITAMIN B12</t>
  </si>
  <si>
    <t>81115</t>
  </si>
  <si>
    <t>ALBUMIN SÉRUM (STATIM)</t>
  </si>
  <si>
    <t>93115</t>
  </si>
  <si>
    <t>FOLÁTY</t>
  </si>
  <si>
    <t>81155</t>
  </si>
  <si>
    <t>GLUKÓZA KVANTITATIVNÍ STANOVENÍ STATIM</t>
  </si>
  <si>
    <t xml:space="preserve">GLUKÓZA KVANTITATIVNÍ STANOVENÍ STATIM            </t>
  </si>
  <si>
    <t>91129</t>
  </si>
  <si>
    <t>STANOVENÍ IgG</t>
  </si>
  <si>
    <t>93235</t>
  </si>
  <si>
    <t xml:space="preserve">AUTOPROTILÁTKY PROTI RECEPTORŮM (hTSH)            </t>
  </si>
  <si>
    <t>AUTOPROTILÁTKY PROTI RECEPTORŮM (hTSH)</t>
  </si>
  <si>
    <t>81139</t>
  </si>
  <si>
    <t xml:space="preserve">VÁPNÍK CELKOVÝ STATIM                             </t>
  </si>
  <si>
    <t>VÁPNÍK CELKOVÝ STATIM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</si>
  <si>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</si>
  <si>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</si>
  <si>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</si>
  <si>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</si>
  <si>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</si>
  <si>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</si>
  <si>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93159</t>
  </si>
  <si>
    <t xml:space="preserve">CHORIOGONADOTROPIN (HCG)                          </t>
  </si>
  <si>
    <t>CHORIOGONADOTROPIN (HCG)</t>
  </si>
  <si>
    <t>91193</t>
  </si>
  <si>
    <t>STANOVENÍ B2 - MIKROGLOBULINU ELISA</t>
  </si>
  <si>
    <t>91133</t>
  </si>
  <si>
    <t>STANOVENÍ IgM</t>
  </si>
  <si>
    <t>93199</t>
  </si>
  <si>
    <t xml:space="preserve">TYREOGLOBULIN (TG)                                </t>
  </si>
  <si>
    <t>81629</t>
  </si>
  <si>
    <t>VAZEBNÁ KAPACITA ŽELEZA</t>
  </si>
  <si>
    <t>81125</t>
  </si>
  <si>
    <t>BÍLKOVINY CELKOVÉ (SÉRUM) STATIM</t>
  </si>
  <si>
    <t>81355</t>
  </si>
  <si>
    <t xml:space="preserve">APOLIPOPROTEINY AI NEBO B                         </t>
  </si>
  <si>
    <t>93193</t>
  </si>
  <si>
    <t>THYMIDINKINÁZA</t>
  </si>
  <si>
    <t>81123</t>
  </si>
  <si>
    <t>BILIRUBIN KONJUGOVANÝ STATIM</t>
  </si>
  <si>
    <t xml:space="preserve">BILIRUBIN KONJUGOVANÝ STATIM                      </t>
  </si>
  <si>
    <t>93135</t>
  </si>
  <si>
    <t xml:space="preserve">MYOGLOBIN V SÉRII                                 </t>
  </si>
  <si>
    <t>81775</t>
  </si>
  <si>
    <t xml:space="preserve">KVANTITATIVNÍ ANALÝZA MOCE                        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</si>
  <si>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</si>
  <si>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</si>
  <si>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</si>
  <si>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</si>
  <si>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</si>
  <si>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</si>
  <si>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</si>
  <si>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89615</t>
  </si>
  <si>
    <t>CT VYŠETŘENÍ S VĚTŠÍM POČTEM SKENŮ (NAD 30), BEZ P</t>
  </si>
  <si>
    <t>35</t>
  </si>
  <si>
    <t>222</t>
  </si>
  <si>
    <t>22112</t>
  </si>
  <si>
    <t>VYŠETŘENÍ KREVNÍ SKUPINY ABO, RH (D) V SÉRII</t>
  </si>
  <si>
    <t>37</t>
  </si>
  <si>
    <t>807</t>
  </si>
  <si>
    <t>87231</t>
  </si>
  <si>
    <t>IMUNOHISTOCHEMIE (ZA KAŽDÝ MARKER Z 1 BLOKU)</t>
  </si>
  <si>
    <t xml:space="preserve">IMUNOHISTOCHEMIE (ZA KAŽDÝ MARKER Z 1 BLOKU)      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</si>
  <si>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</si>
  <si>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</si>
  <si>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</si>
  <si>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</si>
  <si>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</si>
  <si>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</si>
  <si>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</si>
  <si>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</si>
  <si>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</si>
  <si>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</si>
  <si>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</si>
  <si>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</si>
  <si>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</si>
  <si>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</si>
  <si>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82077</t>
  </si>
  <si>
    <t>STANOVENÍ PROTILÁTEK CELKOVÝCH I IGM PROTI ANTIGEN</t>
  </si>
  <si>
    <t>82097</t>
  </si>
  <si>
    <t>STANOVENÍ PROTILÁTEK PROTI EBV A DALŠÍM VIRŮM (CMV</t>
  </si>
  <si>
    <t>82065</t>
  </si>
  <si>
    <t xml:space="preserve">STANOVENÍ CITLIVOSTI NA ATB KVANTITATIVNÍ METODOU </t>
  </si>
  <si>
    <t>STANOVENÍ CITLIVOSTI NA ATB KVANTITATIVNÍ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</si>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</sst>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7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70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166" fontId="69" fillId="0" borderId="163" xfId="0" applyNumberFormat="1" applyFont="1" applyBorder="1" applyAlignment="1">
      <alignment horizontal="right"/>
    </xf>
    <xf numFmtId="3" fontId="69" fillId="0" borderId="162" xfId="0" applyNumberFormat="1" applyFont="1" applyBorder="1"/>
    <xf numFmtId="166" fontId="69" fillId="0" borderId="162" xfId="0" applyNumberFormat="1" applyFont="1" applyBorder="1"/>
    <xf numFmtId="166" fontId="69" fillId="0" borderId="163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3" fontId="34" fillId="0" borderId="162" xfId="0" applyNumberFormat="1" applyFont="1" applyBorder="1" applyAlignment="1">
      <alignment horizontal="right"/>
    </xf>
    <xf numFmtId="0" fontId="5" fillId="0" borderId="162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70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0.83564298532202896</c:v>
                </c:pt>
                <c:pt idx="1">
                  <c:v>0.88176290716349037</c:v>
                </c:pt>
                <c:pt idx="2">
                  <c:v>0.89420796845363515</c:v>
                </c:pt>
                <c:pt idx="3">
                  <c:v>0.90651559218459199</c:v>
                </c:pt>
                <c:pt idx="4">
                  <c:v>0.92210614772224953</c:v>
                </c:pt>
                <c:pt idx="5">
                  <c:v>0.93242267437896198</c:v>
                </c:pt>
                <c:pt idx="6">
                  <c:v>0.9035072098691882</c:v>
                </c:pt>
                <c:pt idx="7">
                  <c:v>0.90320960238492154</c:v>
                </c:pt>
                <c:pt idx="8">
                  <c:v>0.90133902280092093</c:v>
                </c:pt>
                <c:pt idx="9">
                  <c:v>0.9047322940288739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43552"/>
        <c:axId val="8214408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0.96424806815512232</c:v>
                </c:pt>
                <c:pt idx="1">
                  <c:v>0.96424806815512232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39200"/>
        <c:axId val="821433760"/>
      </c:scatterChart>
      <c:catAx>
        <c:axId val="82144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4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40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1443552"/>
        <c:crosses val="autoZero"/>
        <c:crossBetween val="between"/>
      </c:valAx>
      <c:valAx>
        <c:axId val="8214392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33760"/>
        <c:crosses val="max"/>
        <c:crossBetween val="midCat"/>
      </c:valAx>
      <c:valAx>
        <c:axId val="8214337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14392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ALOS!$E$33:$E$42</c:f>
              <c:numCache>
                <c:formatCode>0%</c:formatCode>
                <c:ptCount val="10"/>
                <c:pt idx="0">
                  <c:v>1.1833333333333333</c:v>
                </c:pt>
                <c:pt idx="1">
                  <c:v>1.0619195046439629</c:v>
                </c:pt>
                <c:pt idx="2">
                  <c:v>1.0425138632162663</c:v>
                </c:pt>
                <c:pt idx="3">
                  <c:v>1.0190597204574332</c:v>
                </c:pt>
                <c:pt idx="4">
                  <c:v>0.99502487562189057</c:v>
                </c:pt>
                <c:pt idx="5">
                  <c:v>0.99517684887459812</c:v>
                </c:pt>
                <c:pt idx="6">
                  <c:v>0.99517684887459812</c:v>
                </c:pt>
                <c:pt idx="7">
                  <c:v>1.0050323508267434</c:v>
                </c:pt>
                <c:pt idx="8">
                  <c:v>1.0031847133757963</c:v>
                </c:pt>
                <c:pt idx="9">
                  <c:v>1.0219020172910662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9744"/>
        <c:axId val="82144192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32672"/>
        <c:axId val="821443008"/>
      </c:scatterChart>
      <c:catAx>
        <c:axId val="82143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419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21439744"/>
        <c:crosses val="autoZero"/>
        <c:crossBetween val="between"/>
      </c:valAx>
      <c:valAx>
        <c:axId val="821432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43008"/>
        <c:crosses val="max"/>
        <c:crossBetween val="midCat"/>
      </c:valAx>
      <c:valAx>
        <c:axId val="8214430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214326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63" totalsRowShown="0">
  <autoFilter ref="C3:S16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939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1443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1444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1497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1724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1752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1763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1966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1967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2054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2076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2298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939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</v>
      </c>
      <c r="G3" s="47">
        <f>SUBTOTAL(9,G6:G1048576)</f>
        <v>108.85</v>
      </c>
      <c r="H3" s="48">
        <f>IF(M3=0,0,G3/M3)</f>
        <v>2.5614207355151888E-4</v>
      </c>
      <c r="I3" s="47">
        <f>SUBTOTAL(9,I6:I1048576)</f>
        <v>166</v>
      </c>
      <c r="J3" s="47">
        <f>SUBTOTAL(9,J6:J1048576)</f>
        <v>424850.62069822784</v>
      </c>
      <c r="K3" s="48">
        <f>IF(M3=0,0,J3/M3)</f>
        <v>0.99974385792644849</v>
      </c>
      <c r="L3" s="47">
        <f>SUBTOTAL(9,L6:L1048576)</f>
        <v>169</v>
      </c>
      <c r="M3" s="49">
        <f>SUBTOTAL(9,M6:M1048576)</f>
        <v>424959.47069822781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563</v>
      </c>
      <c r="B6" s="741" t="s">
        <v>892</v>
      </c>
      <c r="C6" s="741" t="s">
        <v>893</v>
      </c>
      <c r="D6" s="741" t="s">
        <v>607</v>
      </c>
      <c r="E6" s="741" t="s">
        <v>894</v>
      </c>
      <c r="F6" s="745"/>
      <c r="G6" s="745"/>
      <c r="H6" s="765">
        <v>0</v>
      </c>
      <c r="I6" s="745">
        <v>1</v>
      </c>
      <c r="J6" s="745">
        <v>66.340000000000018</v>
      </c>
      <c r="K6" s="765">
        <v>1</v>
      </c>
      <c r="L6" s="745">
        <v>1</v>
      </c>
      <c r="M6" s="746">
        <v>66.340000000000018</v>
      </c>
    </row>
    <row r="7" spans="1:13" ht="14.4" customHeight="1" x14ac:dyDescent="0.3">
      <c r="A7" s="747" t="s">
        <v>563</v>
      </c>
      <c r="B7" s="748" t="s">
        <v>895</v>
      </c>
      <c r="C7" s="748" t="s">
        <v>896</v>
      </c>
      <c r="D7" s="748" t="s">
        <v>897</v>
      </c>
      <c r="E7" s="748" t="s">
        <v>898</v>
      </c>
      <c r="F7" s="752"/>
      <c r="G7" s="752"/>
      <c r="H7" s="766">
        <v>0</v>
      </c>
      <c r="I7" s="752">
        <v>3</v>
      </c>
      <c r="J7" s="752">
        <v>298.11</v>
      </c>
      <c r="K7" s="766">
        <v>1</v>
      </c>
      <c r="L7" s="752">
        <v>3</v>
      </c>
      <c r="M7" s="753">
        <v>298.11</v>
      </c>
    </row>
    <row r="8" spans="1:13" ht="14.4" customHeight="1" x14ac:dyDescent="0.3">
      <c r="A8" s="747" t="s">
        <v>563</v>
      </c>
      <c r="B8" s="748" t="s">
        <v>895</v>
      </c>
      <c r="C8" s="748" t="s">
        <v>899</v>
      </c>
      <c r="D8" s="748" t="s">
        <v>900</v>
      </c>
      <c r="E8" s="748" t="s">
        <v>901</v>
      </c>
      <c r="F8" s="752"/>
      <c r="G8" s="752"/>
      <c r="H8" s="766">
        <v>0</v>
      </c>
      <c r="I8" s="752">
        <v>1</v>
      </c>
      <c r="J8" s="752">
        <v>112.26999999999998</v>
      </c>
      <c r="K8" s="766">
        <v>1</v>
      </c>
      <c r="L8" s="752">
        <v>1</v>
      </c>
      <c r="M8" s="753">
        <v>112.26999999999998</v>
      </c>
    </row>
    <row r="9" spans="1:13" ht="14.4" customHeight="1" x14ac:dyDescent="0.3">
      <c r="A9" s="747" t="s">
        <v>563</v>
      </c>
      <c r="B9" s="748" t="s">
        <v>895</v>
      </c>
      <c r="C9" s="748" t="s">
        <v>902</v>
      </c>
      <c r="D9" s="748" t="s">
        <v>900</v>
      </c>
      <c r="E9" s="748" t="s">
        <v>903</v>
      </c>
      <c r="F9" s="752"/>
      <c r="G9" s="752"/>
      <c r="H9" s="766">
        <v>0</v>
      </c>
      <c r="I9" s="752">
        <v>5</v>
      </c>
      <c r="J9" s="752">
        <v>246.89999999999998</v>
      </c>
      <c r="K9" s="766">
        <v>1</v>
      </c>
      <c r="L9" s="752">
        <v>5</v>
      </c>
      <c r="M9" s="753">
        <v>246.89999999999998</v>
      </c>
    </row>
    <row r="10" spans="1:13" ht="14.4" customHeight="1" x14ac:dyDescent="0.3">
      <c r="A10" s="747" t="s">
        <v>563</v>
      </c>
      <c r="B10" s="748" t="s">
        <v>895</v>
      </c>
      <c r="C10" s="748" t="s">
        <v>904</v>
      </c>
      <c r="D10" s="748" t="s">
        <v>900</v>
      </c>
      <c r="E10" s="748" t="s">
        <v>905</v>
      </c>
      <c r="F10" s="752"/>
      <c r="G10" s="752"/>
      <c r="H10" s="766">
        <v>0</v>
      </c>
      <c r="I10" s="752">
        <v>4</v>
      </c>
      <c r="J10" s="752">
        <v>250.07999999999998</v>
      </c>
      <c r="K10" s="766">
        <v>1</v>
      </c>
      <c r="L10" s="752">
        <v>4</v>
      </c>
      <c r="M10" s="753">
        <v>250.07999999999998</v>
      </c>
    </row>
    <row r="11" spans="1:13" ht="14.4" customHeight="1" x14ac:dyDescent="0.3">
      <c r="A11" s="747" t="s">
        <v>563</v>
      </c>
      <c r="B11" s="748" t="s">
        <v>895</v>
      </c>
      <c r="C11" s="748" t="s">
        <v>906</v>
      </c>
      <c r="D11" s="748" t="s">
        <v>897</v>
      </c>
      <c r="E11" s="748" t="s">
        <v>907</v>
      </c>
      <c r="F11" s="752"/>
      <c r="G11" s="752"/>
      <c r="H11" s="766">
        <v>0</v>
      </c>
      <c r="I11" s="752">
        <v>7</v>
      </c>
      <c r="J11" s="752">
        <v>427.77</v>
      </c>
      <c r="K11" s="766">
        <v>1</v>
      </c>
      <c r="L11" s="752">
        <v>7</v>
      </c>
      <c r="M11" s="753">
        <v>427.77</v>
      </c>
    </row>
    <row r="12" spans="1:13" ht="14.4" customHeight="1" x14ac:dyDescent="0.3">
      <c r="A12" s="747" t="s">
        <v>563</v>
      </c>
      <c r="B12" s="748" t="s">
        <v>908</v>
      </c>
      <c r="C12" s="748" t="s">
        <v>909</v>
      </c>
      <c r="D12" s="748" t="s">
        <v>597</v>
      </c>
      <c r="E12" s="748" t="s">
        <v>910</v>
      </c>
      <c r="F12" s="752"/>
      <c r="G12" s="752"/>
      <c r="H12" s="766">
        <v>0</v>
      </c>
      <c r="I12" s="752">
        <v>2</v>
      </c>
      <c r="J12" s="752">
        <v>116.66000000000003</v>
      </c>
      <c r="K12" s="766">
        <v>1</v>
      </c>
      <c r="L12" s="752">
        <v>2</v>
      </c>
      <c r="M12" s="753">
        <v>116.66000000000003</v>
      </c>
    </row>
    <row r="13" spans="1:13" ht="14.4" customHeight="1" x14ac:dyDescent="0.3">
      <c r="A13" s="747" t="s">
        <v>563</v>
      </c>
      <c r="B13" s="748" t="s">
        <v>911</v>
      </c>
      <c r="C13" s="748" t="s">
        <v>912</v>
      </c>
      <c r="D13" s="748" t="s">
        <v>672</v>
      </c>
      <c r="E13" s="748" t="s">
        <v>913</v>
      </c>
      <c r="F13" s="752"/>
      <c r="G13" s="752"/>
      <c r="H13" s="766">
        <v>0</v>
      </c>
      <c r="I13" s="752">
        <v>7</v>
      </c>
      <c r="J13" s="752">
        <v>153.72</v>
      </c>
      <c r="K13" s="766">
        <v>1</v>
      </c>
      <c r="L13" s="752">
        <v>7</v>
      </c>
      <c r="M13" s="753">
        <v>153.72</v>
      </c>
    </row>
    <row r="14" spans="1:13" ht="14.4" customHeight="1" x14ac:dyDescent="0.3">
      <c r="A14" s="747" t="s">
        <v>563</v>
      </c>
      <c r="B14" s="748" t="s">
        <v>911</v>
      </c>
      <c r="C14" s="748" t="s">
        <v>914</v>
      </c>
      <c r="D14" s="748" t="s">
        <v>672</v>
      </c>
      <c r="E14" s="748" t="s">
        <v>915</v>
      </c>
      <c r="F14" s="752"/>
      <c r="G14" s="752"/>
      <c r="H14" s="766">
        <v>0</v>
      </c>
      <c r="I14" s="752">
        <v>1</v>
      </c>
      <c r="J14" s="752">
        <v>45.49</v>
      </c>
      <c r="K14" s="766">
        <v>1</v>
      </c>
      <c r="L14" s="752">
        <v>1</v>
      </c>
      <c r="M14" s="753">
        <v>45.49</v>
      </c>
    </row>
    <row r="15" spans="1:13" ht="14.4" customHeight="1" x14ac:dyDescent="0.3">
      <c r="A15" s="747" t="s">
        <v>568</v>
      </c>
      <c r="B15" s="748" t="s">
        <v>916</v>
      </c>
      <c r="C15" s="748" t="s">
        <v>917</v>
      </c>
      <c r="D15" s="748" t="s">
        <v>710</v>
      </c>
      <c r="E15" s="748" t="s">
        <v>918</v>
      </c>
      <c r="F15" s="752"/>
      <c r="G15" s="752"/>
      <c r="H15" s="766">
        <v>0</v>
      </c>
      <c r="I15" s="752">
        <v>1</v>
      </c>
      <c r="J15" s="752">
        <v>88.449999999999989</v>
      </c>
      <c r="K15" s="766">
        <v>1</v>
      </c>
      <c r="L15" s="752">
        <v>1</v>
      </c>
      <c r="M15" s="753">
        <v>88.449999999999989</v>
      </c>
    </row>
    <row r="16" spans="1:13" ht="14.4" customHeight="1" x14ac:dyDescent="0.3">
      <c r="A16" s="747" t="s">
        <v>568</v>
      </c>
      <c r="B16" s="748" t="s">
        <v>919</v>
      </c>
      <c r="C16" s="748" t="s">
        <v>920</v>
      </c>
      <c r="D16" s="748" t="s">
        <v>921</v>
      </c>
      <c r="E16" s="748" t="s">
        <v>922</v>
      </c>
      <c r="F16" s="752">
        <v>2</v>
      </c>
      <c r="G16" s="752">
        <v>72.56</v>
      </c>
      <c r="H16" s="766">
        <v>1</v>
      </c>
      <c r="I16" s="752"/>
      <c r="J16" s="752"/>
      <c r="K16" s="766">
        <v>0</v>
      </c>
      <c r="L16" s="752">
        <v>2</v>
      </c>
      <c r="M16" s="753">
        <v>72.56</v>
      </c>
    </row>
    <row r="17" spans="1:13" ht="14.4" customHeight="1" x14ac:dyDescent="0.3">
      <c r="A17" s="747" t="s">
        <v>568</v>
      </c>
      <c r="B17" s="748" t="s">
        <v>923</v>
      </c>
      <c r="C17" s="748" t="s">
        <v>924</v>
      </c>
      <c r="D17" s="748" t="s">
        <v>736</v>
      </c>
      <c r="E17" s="748" t="s">
        <v>925</v>
      </c>
      <c r="F17" s="752"/>
      <c r="G17" s="752"/>
      <c r="H17" s="766">
        <v>0</v>
      </c>
      <c r="I17" s="752">
        <v>1</v>
      </c>
      <c r="J17" s="752">
        <v>50.64</v>
      </c>
      <c r="K17" s="766">
        <v>1</v>
      </c>
      <c r="L17" s="752">
        <v>1</v>
      </c>
      <c r="M17" s="753">
        <v>50.64</v>
      </c>
    </row>
    <row r="18" spans="1:13" ht="14.4" customHeight="1" x14ac:dyDescent="0.3">
      <c r="A18" s="747" t="s">
        <v>568</v>
      </c>
      <c r="B18" s="748" t="s">
        <v>926</v>
      </c>
      <c r="C18" s="748" t="s">
        <v>927</v>
      </c>
      <c r="D18" s="748" t="s">
        <v>740</v>
      </c>
      <c r="E18" s="748" t="s">
        <v>928</v>
      </c>
      <c r="F18" s="752"/>
      <c r="G18" s="752"/>
      <c r="H18" s="766">
        <v>0</v>
      </c>
      <c r="I18" s="752">
        <v>1</v>
      </c>
      <c r="J18" s="752">
        <v>49.820000000000036</v>
      </c>
      <c r="K18" s="766">
        <v>1</v>
      </c>
      <c r="L18" s="752">
        <v>1</v>
      </c>
      <c r="M18" s="753">
        <v>49.820000000000036</v>
      </c>
    </row>
    <row r="19" spans="1:13" ht="14.4" customHeight="1" x14ac:dyDescent="0.3">
      <c r="A19" s="747" t="s">
        <v>574</v>
      </c>
      <c r="B19" s="748" t="s">
        <v>919</v>
      </c>
      <c r="C19" s="748" t="s">
        <v>920</v>
      </c>
      <c r="D19" s="748" t="s">
        <v>921</v>
      </c>
      <c r="E19" s="748" t="s">
        <v>922</v>
      </c>
      <c r="F19" s="752">
        <v>1</v>
      </c>
      <c r="G19" s="752">
        <v>36.289999999999992</v>
      </c>
      <c r="H19" s="766">
        <v>1</v>
      </c>
      <c r="I19" s="752"/>
      <c r="J19" s="752"/>
      <c r="K19" s="766">
        <v>0</v>
      </c>
      <c r="L19" s="752">
        <v>1</v>
      </c>
      <c r="M19" s="753">
        <v>36.289999999999992</v>
      </c>
    </row>
    <row r="20" spans="1:13" ht="14.4" customHeight="1" x14ac:dyDescent="0.3">
      <c r="A20" s="747" t="s">
        <v>574</v>
      </c>
      <c r="B20" s="748" t="s">
        <v>926</v>
      </c>
      <c r="C20" s="748" t="s">
        <v>927</v>
      </c>
      <c r="D20" s="748" t="s">
        <v>740</v>
      </c>
      <c r="E20" s="748" t="s">
        <v>928</v>
      </c>
      <c r="F20" s="752"/>
      <c r="G20" s="752"/>
      <c r="H20" s="766">
        <v>0</v>
      </c>
      <c r="I20" s="752">
        <v>2</v>
      </c>
      <c r="J20" s="752">
        <v>99.640000000000029</v>
      </c>
      <c r="K20" s="766">
        <v>1</v>
      </c>
      <c r="L20" s="752">
        <v>2</v>
      </c>
      <c r="M20" s="753">
        <v>99.640000000000029</v>
      </c>
    </row>
    <row r="21" spans="1:13" ht="14.4" customHeight="1" x14ac:dyDescent="0.3">
      <c r="A21" s="747" t="s">
        <v>574</v>
      </c>
      <c r="B21" s="748" t="s">
        <v>929</v>
      </c>
      <c r="C21" s="748" t="s">
        <v>930</v>
      </c>
      <c r="D21" s="748" t="s">
        <v>931</v>
      </c>
      <c r="E21" s="748" t="s">
        <v>932</v>
      </c>
      <c r="F21" s="752"/>
      <c r="G21" s="752"/>
      <c r="H21" s="766">
        <v>0</v>
      </c>
      <c r="I21" s="752">
        <v>25</v>
      </c>
      <c r="J21" s="752">
        <v>327790.37636757438</v>
      </c>
      <c r="K21" s="766">
        <v>1</v>
      </c>
      <c r="L21" s="752">
        <v>25</v>
      </c>
      <c r="M21" s="753">
        <v>327790.37636757438</v>
      </c>
    </row>
    <row r="22" spans="1:13" ht="14.4" customHeight="1" x14ac:dyDescent="0.3">
      <c r="A22" s="747" t="s">
        <v>574</v>
      </c>
      <c r="B22" s="748" t="s">
        <v>929</v>
      </c>
      <c r="C22" s="748" t="s">
        <v>933</v>
      </c>
      <c r="D22" s="748" t="s">
        <v>931</v>
      </c>
      <c r="E22" s="748" t="s">
        <v>934</v>
      </c>
      <c r="F22" s="752"/>
      <c r="G22" s="752"/>
      <c r="H22" s="766">
        <v>0</v>
      </c>
      <c r="I22" s="752">
        <v>16</v>
      </c>
      <c r="J22" s="752">
        <v>26231.214264239807</v>
      </c>
      <c r="K22" s="766">
        <v>1</v>
      </c>
      <c r="L22" s="752">
        <v>16</v>
      </c>
      <c r="M22" s="753">
        <v>26231.214264239807</v>
      </c>
    </row>
    <row r="23" spans="1:13" ht="14.4" customHeight="1" x14ac:dyDescent="0.3">
      <c r="A23" s="747" t="s">
        <v>574</v>
      </c>
      <c r="B23" s="748" t="s">
        <v>929</v>
      </c>
      <c r="C23" s="748" t="s">
        <v>935</v>
      </c>
      <c r="D23" s="748" t="s">
        <v>931</v>
      </c>
      <c r="E23" s="748" t="s">
        <v>936</v>
      </c>
      <c r="F23" s="752"/>
      <c r="G23" s="752"/>
      <c r="H23" s="766">
        <v>0</v>
      </c>
      <c r="I23" s="752">
        <v>4</v>
      </c>
      <c r="J23" s="752">
        <v>13103.684999999999</v>
      </c>
      <c r="K23" s="766">
        <v>1</v>
      </c>
      <c r="L23" s="752">
        <v>4</v>
      </c>
      <c r="M23" s="753">
        <v>13103.684999999999</v>
      </c>
    </row>
    <row r="24" spans="1:13" ht="14.4" customHeight="1" thickBot="1" x14ac:dyDescent="0.35">
      <c r="A24" s="754" t="s">
        <v>574</v>
      </c>
      <c r="B24" s="755" t="s">
        <v>929</v>
      </c>
      <c r="C24" s="755" t="s">
        <v>937</v>
      </c>
      <c r="D24" s="755" t="s">
        <v>931</v>
      </c>
      <c r="E24" s="755" t="s">
        <v>938</v>
      </c>
      <c r="F24" s="759"/>
      <c r="G24" s="759"/>
      <c r="H24" s="767">
        <v>0</v>
      </c>
      <c r="I24" s="759">
        <v>85</v>
      </c>
      <c r="J24" s="759">
        <v>55719.455066413633</v>
      </c>
      <c r="K24" s="767">
        <v>1</v>
      </c>
      <c r="L24" s="759">
        <v>85</v>
      </c>
      <c r="M24" s="760">
        <v>55719.455066413633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309</v>
      </c>
      <c r="C3" s="396">
        <f>SUM(C6:C1048576)</f>
        <v>2</v>
      </c>
      <c r="D3" s="396">
        <f>SUM(D6:D1048576)</f>
        <v>0</v>
      </c>
      <c r="E3" s="397">
        <f>SUM(E6:E1048576)</f>
        <v>8</v>
      </c>
      <c r="F3" s="394">
        <f>IF(SUM($B3:$E3)=0,"",B3/SUM($B3:$E3))</f>
        <v>0.96865203761755481</v>
      </c>
      <c r="G3" s="392">
        <f t="shared" ref="G3:I3" si="0">IF(SUM($B3:$E3)=0,"",C3/SUM($B3:$E3))</f>
        <v>6.269592476489028E-3</v>
      </c>
      <c r="H3" s="392">
        <f t="shared" si="0"/>
        <v>0</v>
      </c>
      <c r="I3" s="393">
        <f t="shared" si="0"/>
        <v>2.5078369905956112E-2</v>
      </c>
      <c r="J3" s="396">
        <f>SUM(J6:J1048576)</f>
        <v>140</v>
      </c>
      <c r="K3" s="396">
        <f>SUM(K6:K1048576)</f>
        <v>2</v>
      </c>
      <c r="L3" s="396">
        <f>SUM(L6:L1048576)</f>
        <v>0</v>
      </c>
      <c r="M3" s="397">
        <f>SUM(M6:M1048576)</f>
        <v>8</v>
      </c>
      <c r="N3" s="394">
        <f>IF(SUM($J3:$M3)=0,"",J3/SUM($J3:$M3))</f>
        <v>0.93333333333333335</v>
      </c>
      <c r="O3" s="392">
        <f t="shared" ref="O3:Q3" si="1">IF(SUM($J3:$M3)=0,"",K3/SUM($J3:$M3))</f>
        <v>1.3333333333333334E-2</v>
      </c>
      <c r="P3" s="392">
        <f t="shared" si="1"/>
        <v>0</v>
      </c>
      <c r="Q3" s="393">
        <f t="shared" si="1"/>
        <v>5.3333333333333337E-2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940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941</v>
      </c>
      <c r="B7" s="798">
        <v>109</v>
      </c>
      <c r="C7" s="752">
        <v>1</v>
      </c>
      <c r="D7" s="752"/>
      <c r="E7" s="753"/>
      <c r="F7" s="795">
        <v>0.99090909090909096</v>
      </c>
      <c r="G7" s="766">
        <v>9.0909090909090905E-3</v>
      </c>
      <c r="H7" s="766">
        <v>0</v>
      </c>
      <c r="I7" s="801">
        <v>0</v>
      </c>
      <c r="J7" s="798">
        <v>20</v>
      </c>
      <c r="K7" s="752">
        <v>1</v>
      </c>
      <c r="L7" s="752"/>
      <c r="M7" s="753"/>
      <c r="N7" s="795">
        <v>0.95238095238095233</v>
      </c>
      <c r="O7" s="766">
        <v>4.7619047619047616E-2</v>
      </c>
      <c r="P7" s="766">
        <v>0</v>
      </c>
      <c r="Q7" s="789">
        <v>0</v>
      </c>
    </row>
    <row r="8" spans="1:17" ht="14.4" customHeight="1" x14ac:dyDescent="0.3">
      <c r="A8" s="792" t="s">
        <v>942</v>
      </c>
      <c r="B8" s="798">
        <v>61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40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943</v>
      </c>
      <c r="B9" s="798">
        <v>139</v>
      </c>
      <c r="C9" s="752">
        <v>1</v>
      </c>
      <c r="D9" s="752"/>
      <c r="E9" s="753"/>
      <c r="F9" s="795">
        <v>0.99285714285714288</v>
      </c>
      <c r="G9" s="766">
        <v>7.1428571428571426E-3</v>
      </c>
      <c r="H9" s="766">
        <v>0</v>
      </c>
      <c r="I9" s="801">
        <v>0</v>
      </c>
      <c r="J9" s="798">
        <v>80</v>
      </c>
      <c r="K9" s="752">
        <v>1</v>
      </c>
      <c r="L9" s="752"/>
      <c r="M9" s="753"/>
      <c r="N9" s="795">
        <v>0.98765432098765427</v>
      </c>
      <c r="O9" s="766">
        <v>1.2345679012345678E-2</v>
      </c>
      <c r="P9" s="766">
        <v>0</v>
      </c>
      <c r="Q9" s="789">
        <v>0</v>
      </c>
    </row>
    <row r="10" spans="1:17" ht="14.4" customHeight="1" thickBot="1" x14ac:dyDescent="0.35">
      <c r="A10" s="793" t="s">
        <v>944</v>
      </c>
      <c r="B10" s="799"/>
      <c r="C10" s="759"/>
      <c r="D10" s="759"/>
      <c r="E10" s="760">
        <v>8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8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22</v>
      </c>
      <c r="B5" s="730" t="s">
        <v>945</v>
      </c>
      <c r="C5" s="733">
        <v>252010.53999999998</v>
      </c>
      <c r="D5" s="733">
        <v>2117</v>
      </c>
      <c r="E5" s="733">
        <v>132804.59999999995</v>
      </c>
      <c r="F5" s="803">
        <v>0.52698033979054981</v>
      </c>
      <c r="G5" s="733">
        <v>1111</v>
      </c>
      <c r="H5" s="803">
        <v>0.52479924421350965</v>
      </c>
      <c r="I5" s="733">
        <v>119205.94000000002</v>
      </c>
      <c r="J5" s="803">
        <v>0.47301966020945008</v>
      </c>
      <c r="K5" s="733">
        <v>1006</v>
      </c>
      <c r="L5" s="803">
        <v>0.47520075578649029</v>
      </c>
      <c r="M5" s="733" t="s">
        <v>73</v>
      </c>
      <c r="N5" s="270"/>
    </row>
    <row r="6" spans="1:14" ht="14.4" customHeight="1" x14ac:dyDescent="0.3">
      <c r="A6" s="729">
        <v>22</v>
      </c>
      <c r="B6" s="730" t="s">
        <v>946</v>
      </c>
      <c r="C6" s="733">
        <v>252010.53999999998</v>
      </c>
      <c r="D6" s="733">
        <v>2117</v>
      </c>
      <c r="E6" s="733">
        <v>132804.59999999995</v>
      </c>
      <c r="F6" s="803">
        <v>0.52698033979054981</v>
      </c>
      <c r="G6" s="733">
        <v>1111</v>
      </c>
      <c r="H6" s="803">
        <v>0.52479924421350965</v>
      </c>
      <c r="I6" s="733">
        <v>119205.94000000002</v>
      </c>
      <c r="J6" s="803">
        <v>0.47301966020945008</v>
      </c>
      <c r="K6" s="733">
        <v>1006</v>
      </c>
      <c r="L6" s="803">
        <v>0.47520075578649029</v>
      </c>
      <c r="M6" s="733" t="s">
        <v>1</v>
      </c>
      <c r="N6" s="270"/>
    </row>
    <row r="7" spans="1:14" ht="14.4" customHeight="1" x14ac:dyDescent="0.3">
      <c r="A7" s="729" t="s">
        <v>552</v>
      </c>
      <c r="B7" s="730" t="s">
        <v>3</v>
      </c>
      <c r="C7" s="733">
        <v>252010.53999999998</v>
      </c>
      <c r="D7" s="733">
        <v>2117</v>
      </c>
      <c r="E7" s="733">
        <v>132804.59999999995</v>
      </c>
      <c r="F7" s="803">
        <v>0.52698033979054981</v>
      </c>
      <c r="G7" s="733">
        <v>1111</v>
      </c>
      <c r="H7" s="803">
        <v>0.52479924421350965</v>
      </c>
      <c r="I7" s="733">
        <v>119205.94000000002</v>
      </c>
      <c r="J7" s="803">
        <v>0.47301966020945008</v>
      </c>
      <c r="K7" s="733">
        <v>1006</v>
      </c>
      <c r="L7" s="803">
        <v>0.47520075578649029</v>
      </c>
      <c r="M7" s="733" t="s">
        <v>562</v>
      </c>
      <c r="N7" s="270"/>
    </row>
    <row r="9" spans="1:14" ht="14.4" customHeight="1" x14ac:dyDescent="0.3">
      <c r="A9" s="729">
        <v>22</v>
      </c>
      <c r="B9" s="730" t="s">
        <v>945</v>
      </c>
      <c r="C9" s="733" t="s">
        <v>554</v>
      </c>
      <c r="D9" s="733" t="s">
        <v>554</v>
      </c>
      <c r="E9" s="733" t="s">
        <v>554</v>
      </c>
      <c r="F9" s="803" t="s">
        <v>554</v>
      </c>
      <c r="G9" s="733" t="s">
        <v>554</v>
      </c>
      <c r="H9" s="803" t="s">
        <v>554</v>
      </c>
      <c r="I9" s="733" t="s">
        <v>554</v>
      </c>
      <c r="J9" s="803" t="s">
        <v>554</v>
      </c>
      <c r="K9" s="733" t="s">
        <v>554</v>
      </c>
      <c r="L9" s="803" t="s">
        <v>554</v>
      </c>
      <c r="M9" s="733" t="s">
        <v>73</v>
      </c>
      <c r="N9" s="270"/>
    </row>
    <row r="10" spans="1:14" ht="14.4" customHeight="1" x14ac:dyDescent="0.3">
      <c r="A10" s="729" t="s">
        <v>947</v>
      </c>
      <c r="B10" s="730" t="s">
        <v>946</v>
      </c>
      <c r="C10" s="733">
        <v>1977.93</v>
      </c>
      <c r="D10" s="733">
        <v>16</v>
      </c>
      <c r="E10" s="733">
        <v>780.04</v>
      </c>
      <c r="F10" s="803">
        <v>0.39437189384861948</v>
      </c>
      <c r="G10" s="733">
        <v>6</v>
      </c>
      <c r="H10" s="803">
        <v>0.375</v>
      </c>
      <c r="I10" s="733">
        <v>1197.8900000000001</v>
      </c>
      <c r="J10" s="803">
        <v>0.60562810615138052</v>
      </c>
      <c r="K10" s="733">
        <v>10</v>
      </c>
      <c r="L10" s="803">
        <v>0.625</v>
      </c>
      <c r="M10" s="733" t="s">
        <v>1</v>
      </c>
      <c r="N10" s="270"/>
    </row>
    <row r="11" spans="1:14" ht="14.4" customHeight="1" x14ac:dyDescent="0.3">
      <c r="A11" s="729" t="s">
        <v>947</v>
      </c>
      <c r="B11" s="730" t="s">
        <v>948</v>
      </c>
      <c r="C11" s="733">
        <v>1977.93</v>
      </c>
      <c r="D11" s="733">
        <v>16</v>
      </c>
      <c r="E11" s="733">
        <v>780.04</v>
      </c>
      <c r="F11" s="803">
        <v>0.39437189384861948</v>
      </c>
      <c r="G11" s="733">
        <v>6</v>
      </c>
      <c r="H11" s="803">
        <v>0.375</v>
      </c>
      <c r="I11" s="733">
        <v>1197.8900000000001</v>
      </c>
      <c r="J11" s="803">
        <v>0.60562810615138052</v>
      </c>
      <c r="K11" s="733">
        <v>10</v>
      </c>
      <c r="L11" s="803">
        <v>0.625</v>
      </c>
      <c r="M11" s="733" t="s">
        <v>566</v>
      </c>
      <c r="N11" s="270"/>
    </row>
    <row r="12" spans="1:14" ht="14.4" customHeight="1" x14ac:dyDescent="0.3">
      <c r="A12" s="729" t="s">
        <v>554</v>
      </c>
      <c r="B12" s="730" t="s">
        <v>554</v>
      </c>
      <c r="C12" s="733" t="s">
        <v>554</v>
      </c>
      <c r="D12" s="733" t="s">
        <v>554</v>
      </c>
      <c r="E12" s="733" t="s">
        <v>554</v>
      </c>
      <c r="F12" s="803" t="s">
        <v>554</v>
      </c>
      <c r="G12" s="733" t="s">
        <v>554</v>
      </c>
      <c r="H12" s="803" t="s">
        <v>554</v>
      </c>
      <c r="I12" s="733" t="s">
        <v>554</v>
      </c>
      <c r="J12" s="803" t="s">
        <v>554</v>
      </c>
      <c r="K12" s="733" t="s">
        <v>554</v>
      </c>
      <c r="L12" s="803" t="s">
        <v>554</v>
      </c>
      <c r="M12" s="733" t="s">
        <v>567</v>
      </c>
      <c r="N12" s="270"/>
    </row>
    <row r="13" spans="1:14" ht="14.4" customHeight="1" x14ac:dyDescent="0.3">
      <c r="A13" s="729" t="s">
        <v>949</v>
      </c>
      <c r="B13" s="730" t="s">
        <v>946</v>
      </c>
      <c r="C13" s="733">
        <v>250032.60999999993</v>
      </c>
      <c r="D13" s="733">
        <v>2101</v>
      </c>
      <c r="E13" s="733">
        <v>132024.55999999991</v>
      </c>
      <c r="F13" s="803">
        <v>0.52802936384977928</v>
      </c>
      <c r="G13" s="733">
        <v>1105</v>
      </c>
      <c r="H13" s="803">
        <v>0.52594002855782962</v>
      </c>
      <c r="I13" s="733">
        <v>118008.05000000002</v>
      </c>
      <c r="J13" s="803">
        <v>0.47197063615022078</v>
      </c>
      <c r="K13" s="733">
        <v>996</v>
      </c>
      <c r="L13" s="803">
        <v>0.47405997144217038</v>
      </c>
      <c r="M13" s="733" t="s">
        <v>1</v>
      </c>
      <c r="N13" s="270"/>
    </row>
    <row r="14" spans="1:14" ht="14.4" customHeight="1" x14ac:dyDescent="0.3">
      <c r="A14" s="729" t="s">
        <v>949</v>
      </c>
      <c r="B14" s="730" t="s">
        <v>950</v>
      </c>
      <c r="C14" s="733">
        <v>250032.60999999993</v>
      </c>
      <c r="D14" s="733">
        <v>2101</v>
      </c>
      <c r="E14" s="733">
        <v>132024.55999999991</v>
      </c>
      <c r="F14" s="803">
        <v>0.52802936384977928</v>
      </c>
      <c r="G14" s="733">
        <v>1105</v>
      </c>
      <c r="H14" s="803">
        <v>0.52594002855782962</v>
      </c>
      <c r="I14" s="733">
        <v>118008.05000000002</v>
      </c>
      <c r="J14" s="803">
        <v>0.47197063615022078</v>
      </c>
      <c r="K14" s="733">
        <v>996</v>
      </c>
      <c r="L14" s="803">
        <v>0.47405997144217038</v>
      </c>
      <c r="M14" s="733" t="s">
        <v>566</v>
      </c>
      <c r="N14" s="270"/>
    </row>
    <row r="15" spans="1:14" ht="14.4" customHeight="1" x14ac:dyDescent="0.3">
      <c r="A15" s="729" t="s">
        <v>554</v>
      </c>
      <c r="B15" s="730" t="s">
        <v>554</v>
      </c>
      <c r="C15" s="733" t="s">
        <v>554</v>
      </c>
      <c r="D15" s="733" t="s">
        <v>554</v>
      </c>
      <c r="E15" s="733" t="s">
        <v>554</v>
      </c>
      <c r="F15" s="803" t="s">
        <v>554</v>
      </c>
      <c r="G15" s="733" t="s">
        <v>554</v>
      </c>
      <c r="H15" s="803" t="s">
        <v>554</v>
      </c>
      <c r="I15" s="733" t="s">
        <v>554</v>
      </c>
      <c r="J15" s="803" t="s">
        <v>554</v>
      </c>
      <c r="K15" s="733" t="s">
        <v>554</v>
      </c>
      <c r="L15" s="803" t="s">
        <v>554</v>
      </c>
      <c r="M15" s="733" t="s">
        <v>567</v>
      </c>
      <c r="N15" s="270"/>
    </row>
    <row r="16" spans="1:14" ht="14.4" customHeight="1" x14ac:dyDescent="0.3">
      <c r="A16" s="729" t="s">
        <v>552</v>
      </c>
      <c r="B16" s="730" t="s">
        <v>951</v>
      </c>
      <c r="C16" s="733">
        <v>252010.53999999992</v>
      </c>
      <c r="D16" s="733">
        <v>2117</v>
      </c>
      <c r="E16" s="733">
        <v>132804.59999999992</v>
      </c>
      <c r="F16" s="803">
        <v>0.52698033979054992</v>
      </c>
      <c r="G16" s="733">
        <v>1111</v>
      </c>
      <c r="H16" s="803">
        <v>0.52479924421350965</v>
      </c>
      <c r="I16" s="733">
        <v>119205.94000000002</v>
      </c>
      <c r="J16" s="803">
        <v>0.47301966020945019</v>
      </c>
      <c r="K16" s="733">
        <v>1006</v>
      </c>
      <c r="L16" s="803">
        <v>0.47520075578649029</v>
      </c>
      <c r="M16" s="733" t="s">
        <v>562</v>
      </c>
      <c r="N16" s="270"/>
    </row>
    <row r="17" spans="1:1" ht="14.4" customHeight="1" x14ac:dyDescent="0.3">
      <c r="A17" s="804" t="s">
        <v>301</v>
      </c>
    </row>
    <row r="18" spans="1:1" ht="14.4" customHeight="1" x14ac:dyDescent="0.3">
      <c r="A18" s="805" t="s">
        <v>952</v>
      </c>
    </row>
    <row r="19" spans="1:1" ht="14.4" customHeight="1" x14ac:dyDescent="0.3">
      <c r="A19" s="804" t="s">
        <v>953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954</v>
      </c>
      <c r="B5" s="797">
        <v>30795.47</v>
      </c>
      <c r="C5" s="741">
        <v>1</v>
      </c>
      <c r="D5" s="810">
        <v>273</v>
      </c>
      <c r="E5" s="813" t="s">
        <v>954</v>
      </c>
      <c r="F5" s="797">
        <v>13163.259999999998</v>
      </c>
      <c r="G5" s="765">
        <v>0.42744143862717465</v>
      </c>
      <c r="H5" s="745">
        <v>124</v>
      </c>
      <c r="I5" s="788">
        <v>0.45421245421245421</v>
      </c>
      <c r="J5" s="816">
        <v>17632.210000000003</v>
      </c>
      <c r="K5" s="765">
        <v>0.57255856137282535</v>
      </c>
      <c r="L5" s="745">
        <v>149</v>
      </c>
      <c r="M5" s="788">
        <v>0.54578754578754574</v>
      </c>
    </row>
    <row r="6" spans="1:13" ht="14.4" customHeight="1" x14ac:dyDescent="0.3">
      <c r="A6" s="807" t="s">
        <v>955</v>
      </c>
      <c r="B6" s="798">
        <v>31873.580000000009</v>
      </c>
      <c r="C6" s="748">
        <v>1</v>
      </c>
      <c r="D6" s="811">
        <v>299</v>
      </c>
      <c r="E6" s="814" t="s">
        <v>955</v>
      </c>
      <c r="F6" s="798">
        <v>15440.560000000003</v>
      </c>
      <c r="G6" s="766">
        <v>0.48443130642996485</v>
      </c>
      <c r="H6" s="752">
        <v>148</v>
      </c>
      <c r="I6" s="789">
        <v>0.49498327759197325</v>
      </c>
      <c r="J6" s="817">
        <v>16433.020000000004</v>
      </c>
      <c r="K6" s="766">
        <v>0.5155686935700351</v>
      </c>
      <c r="L6" s="752">
        <v>151</v>
      </c>
      <c r="M6" s="789">
        <v>0.50501672240802675</v>
      </c>
    </row>
    <row r="7" spans="1:13" ht="14.4" customHeight="1" x14ac:dyDescent="0.3">
      <c r="A7" s="807" t="s">
        <v>956</v>
      </c>
      <c r="B7" s="798">
        <v>1891.6499999999999</v>
      </c>
      <c r="C7" s="748">
        <v>1</v>
      </c>
      <c r="D7" s="811">
        <v>22</v>
      </c>
      <c r="E7" s="814" t="s">
        <v>956</v>
      </c>
      <c r="F7" s="798">
        <v>1891.6499999999999</v>
      </c>
      <c r="G7" s="766">
        <v>1</v>
      </c>
      <c r="H7" s="752">
        <v>21</v>
      </c>
      <c r="I7" s="789">
        <v>0.95454545454545459</v>
      </c>
      <c r="J7" s="817">
        <v>0</v>
      </c>
      <c r="K7" s="766">
        <v>0</v>
      </c>
      <c r="L7" s="752">
        <v>1</v>
      </c>
      <c r="M7" s="789">
        <v>4.5454545454545456E-2</v>
      </c>
    </row>
    <row r="8" spans="1:13" ht="14.4" customHeight="1" x14ac:dyDescent="0.3">
      <c r="A8" s="807" t="s">
        <v>957</v>
      </c>
      <c r="B8" s="798">
        <v>41315.39</v>
      </c>
      <c r="C8" s="748">
        <v>1</v>
      </c>
      <c r="D8" s="811">
        <v>353</v>
      </c>
      <c r="E8" s="814" t="s">
        <v>957</v>
      </c>
      <c r="F8" s="798">
        <v>19021.07</v>
      </c>
      <c r="G8" s="766">
        <v>0.46038703737275627</v>
      </c>
      <c r="H8" s="752">
        <v>173</v>
      </c>
      <c r="I8" s="789">
        <v>0.49008498583569404</v>
      </c>
      <c r="J8" s="817">
        <v>22294.320000000003</v>
      </c>
      <c r="K8" s="766">
        <v>0.53961296262724379</v>
      </c>
      <c r="L8" s="752">
        <v>180</v>
      </c>
      <c r="M8" s="789">
        <v>0.50991501416430596</v>
      </c>
    </row>
    <row r="9" spans="1:13" ht="14.4" customHeight="1" x14ac:dyDescent="0.3">
      <c r="A9" s="807" t="s">
        <v>958</v>
      </c>
      <c r="B9" s="798">
        <v>874.36</v>
      </c>
      <c r="C9" s="748">
        <v>1</v>
      </c>
      <c r="D9" s="811">
        <v>7</v>
      </c>
      <c r="E9" s="814" t="s">
        <v>958</v>
      </c>
      <c r="F9" s="798">
        <v>874.36</v>
      </c>
      <c r="G9" s="766">
        <v>1</v>
      </c>
      <c r="H9" s="752">
        <v>7</v>
      </c>
      <c r="I9" s="789">
        <v>1</v>
      </c>
      <c r="J9" s="817"/>
      <c r="K9" s="766">
        <v>0</v>
      </c>
      <c r="L9" s="752"/>
      <c r="M9" s="789">
        <v>0</v>
      </c>
    </row>
    <row r="10" spans="1:13" ht="14.4" customHeight="1" x14ac:dyDescent="0.3">
      <c r="A10" s="807" t="s">
        <v>959</v>
      </c>
      <c r="B10" s="798">
        <v>6045.18</v>
      </c>
      <c r="C10" s="748">
        <v>1</v>
      </c>
      <c r="D10" s="811">
        <v>5</v>
      </c>
      <c r="E10" s="814" t="s">
        <v>959</v>
      </c>
      <c r="F10" s="798">
        <v>6045.18</v>
      </c>
      <c r="G10" s="766">
        <v>1</v>
      </c>
      <c r="H10" s="752">
        <v>5</v>
      </c>
      <c r="I10" s="789">
        <v>1</v>
      </c>
      <c r="J10" s="817"/>
      <c r="K10" s="766">
        <v>0</v>
      </c>
      <c r="L10" s="752"/>
      <c r="M10" s="789">
        <v>0</v>
      </c>
    </row>
    <row r="11" spans="1:13" ht="14.4" customHeight="1" x14ac:dyDescent="0.3">
      <c r="A11" s="807" t="s">
        <v>960</v>
      </c>
      <c r="B11" s="798">
        <v>1555.7800000000002</v>
      </c>
      <c r="C11" s="748">
        <v>1</v>
      </c>
      <c r="D11" s="811">
        <v>19</v>
      </c>
      <c r="E11" s="814" t="s">
        <v>960</v>
      </c>
      <c r="F11" s="798">
        <v>847.30000000000007</v>
      </c>
      <c r="G11" s="766">
        <v>0.54461427708287802</v>
      </c>
      <c r="H11" s="752">
        <v>11</v>
      </c>
      <c r="I11" s="789">
        <v>0.57894736842105265</v>
      </c>
      <c r="J11" s="817">
        <v>708.48</v>
      </c>
      <c r="K11" s="766">
        <v>0.45538572291712193</v>
      </c>
      <c r="L11" s="752">
        <v>8</v>
      </c>
      <c r="M11" s="789">
        <v>0.42105263157894735</v>
      </c>
    </row>
    <row r="12" spans="1:13" ht="14.4" customHeight="1" x14ac:dyDescent="0.3">
      <c r="A12" s="807" t="s">
        <v>961</v>
      </c>
      <c r="B12" s="798">
        <v>36619.080000000009</v>
      </c>
      <c r="C12" s="748">
        <v>1</v>
      </c>
      <c r="D12" s="811">
        <v>289</v>
      </c>
      <c r="E12" s="814" t="s">
        <v>961</v>
      </c>
      <c r="F12" s="798">
        <v>23701.040000000005</v>
      </c>
      <c r="G12" s="766">
        <v>0.64723198944375437</v>
      </c>
      <c r="H12" s="752">
        <v>183</v>
      </c>
      <c r="I12" s="789">
        <v>0.63321799307958482</v>
      </c>
      <c r="J12" s="817">
        <v>12918.040000000003</v>
      </c>
      <c r="K12" s="766">
        <v>0.35276801055624551</v>
      </c>
      <c r="L12" s="752">
        <v>106</v>
      </c>
      <c r="M12" s="789">
        <v>0.36678200692041524</v>
      </c>
    </row>
    <row r="13" spans="1:13" ht="14.4" customHeight="1" x14ac:dyDescent="0.3">
      <c r="A13" s="807" t="s">
        <v>962</v>
      </c>
      <c r="B13" s="798">
        <v>4769.0200000000004</v>
      </c>
      <c r="C13" s="748">
        <v>1</v>
      </c>
      <c r="D13" s="811">
        <v>8</v>
      </c>
      <c r="E13" s="814" t="s">
        <v>962</v>
      </c>
      <c r="F13" s="798">
        <v>4635.76</v>
      </c>
      <c r="G13" s="766">
        <v>0.97205715220317801</v>
      </c>
      <c r="H13" s="752">
        <v>7</v>
      </c>
      <c r="I13" s="789">
        <v>0.875</v>
      </c>
      <c r="J13" s="817">
        <v>133.26</v>
      </c>
      <c r="K13" s="766">
        <v>2.7942847796821983E-2</v>
      </c>
      <c r="L13" s="752">
        <v>1</v>
      </c>
      <c r="M13" s="789">
        <v>0.125</v>
      </c>
    </row>
    <row r="14" spans="1:13" ht="14.4" customHeight="1" x14ac:dyDescent="0.3">
      <c r="A14" s="807" t="s">
        <v>963</v>
      </c>
      <c r="B14" s="798">
        <v>53346.520000000019</v>
      </c>
      <c r="C14" s="748">
        <v>1</v>
      </c>
      <c r="D14" s="811">
        <v>456</v>
      </c>
      <c r="E14" s="814" t="s">
        <v>963</v>
      </c>
      <c r="F14" s="798">
        <v>26886.550000000007</v>
      </c>
      <c r="G14" s="766">
        <v>0.50399819894531073</v>
      </c>
      <c r="H14" s="752">
        <v>241</v>
      </c>
      <c r="I14" s="789">
        <v>0.52850877192982459</v>
      </c>
      <c r="J14" s="817">
        <v>26459.970000000012</v>
      </c>
      <c r="K14" s="766">
        <v>0.49600180105468927</v>
      </c>
      <c r="L14" s="752">
        <v>215</v>
      </c>
      <c r="M14" s="789">
        <v>0.47149122807017546</v>
      </c>
    </row>
    <row r="15" spans="1:13" ht="14.4" customHeight="1" thickBot="1" x14ac:dyDescent="0.35">
      <c r="A15" s="808" t="s">
        <v>964</v>
      </c>
      <c r="B15" s="799">
        <v>42924.510000000009</v>
      </c>
      <c r="C15" s="755">
        <v>1</v>
      </c>
      <c r="D15" s="812">
        <v>386</v>
      </c>
      <c r="E15" s="815" t="s">
        <v>964</v>
      </c>
      <c r="F15" s="799">
        <v>20297.870000000003</v>
      </c>
      <c r="G15" s="767">
        <v>0.47287365656591068</v>
      </c>
      <c r="H15" s="759">
        <v>191</v>
      </c>
      <c r="I15" s="790">
        <v>0.49481865284974091</v>
      </c>
      <c r="J15" s="818">
        <v>22626.640000000007</v>
      </c>
      <c r="K15" s="767">
        <v>0.52712634343408937</v>
      </c>
      <c r="L15" s="759">
        <v>195</v>
      </c>
      <c r="M15" s="790">
        <v>0.50518134715025909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1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1443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252010.53999999998</v>
      </c>
      <c r="N3" s="70">
        <f>SUBTOTAL(9,N7:N1048576)</f>
        <v>2602</v>
      </c>
      <c r="O3" s="70">
        <f>SUBTOTAL(9,O7:O1048576)</f>
        <v>2117</v>
      </c>
      <c r="P3" s="70">
        <f>SUBTOTAL(9,P7:P1048576)</f>
        <v>132804.60000000006</v>
      </c>
      <c r="Q3" s="71">
        <f>IF(M3=0,0,P3/M3)</f>
        <v>0.52698033979055037</v>
      </c>
      <c r="R3" s="70">
        <f>SUBTOTAL(9,R7:R1048576)</f>
        <v>1380</v>
      </c>
      <c r="S3" s="71">
        <f>IF(N3=0,0,R3/N3)</f>
        <v>0.53036126056879329</v>
      </c>
      <c r="T3" s="70">
        <f>SUBTOTAL(9,T7:T1048576)</f>
        <v>1111</v>
      </c>
      <c r="U3" s="72">
        <f>IF(O3=0,0,T3/O3)</f>
        <v>0.52479924421350965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22</v>
      </c>
      <c r="B7" s="825" t="s">
        <v>945</v>
      </c>
      <c r="C7" s="825" t="s">
        <v>947</v>
      </c>
      <c r="D7" s="826" t="s">
        <v>1441</v>
      </c>
      <c r="E7" s="827" t="s">
        <v>954</v>
      </c>
      <c r="F7" s="825" t="s">
        <v>946</v>
      </c>
      <c r="G7" s="825" t="s">
        <v>965</v>
      </c>
      <c r="H7" s="825" t="s">
        <v>554</v>
      </c>
      <c r="I7" s="825" t="s">
        <v>966</v>
      </c>
      <c r="J7" s="825" t="s">
        <v>620</v>
      </c>
      <c r="K7" s="825" t="s">
        <v>967</v>
      </c>
      <c r="L7" s="828">
        <v>32.25</v>
      </c>
      <c r="M7" s="828">
        <v>64.5</v>
      </c>
      <c r="N7" s="825">
        <v>2</v>
      </c>
      <c r="O7" s="829">
        <v>1</v>
      </c>
      <c r="P7" s="828">
        <v>64.5</v>
      </c>
      <c r="Q7" s="830">
        <v>1</v>
      </c>
      <c r="R7" s="825">
        <v>2</v>
      </c>
      <c r="S7" s="830">
        <v>1</v>
      </c>
      <c r="T7" s="829">
        <v>1</v>
      </c>
      <c r="U7" s="231">
        <v>1</v>
      </c>
    </row>
    <row r="8" spans="1:21" ht="14.4" customHeight="1" x14ac:dyDescent="0.3">
      <c r="A8" s="831">
        <v>22</v>
      </c>
      <c r="B8" s="832" t="s">
        <v>945</v>
      </c>
      <c r="C8" s="832" t="s">
        <v>947</v>
      </c>
      <c r="D8" s="833" t="s">
        <v>1441</v>
      </c>
      <c r="E8" s="834" t="s">
        <v>954</v>
      </c>
      <c r="F8" s="832" t="s">
        <v>946</v>
      </c>
      <c r="G8" s="832" t="s">
        <v>968</v>
      </c>
      <c r="H8" s="832" t="s">
        <v>554</v>
      </c>
      <c r="I8" s="832" t="s">
        <v>969</v>
      </c>
      <c r="J8" s="832" t="s">
        <v>897</v>
      </c>
      <c r="K8" s="832" t="s">
        <v>970</v>
      </c>
      <c r="L8" s="835">
        <v>105.23</v>
      </c>
      <c r="M8" s="835">
        <v>105.23</v>
      </c>
      <c r="N8" s="832">
        <v>1</v>
      </c>
      <c r="O8" s="836">
        <v>1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22</v>
      </c>
      <c r="B9" s="832" t="s">
        <v>945</v>
      </c>
      <c r="C9" s="832" t="s">
        <v>947</v>
      </c>
      <c r="D9" s="833" t="s">
        <v>1441</v>
      </c>
      <c r="E9" s="834" t="s">
        <v>964</v>
      </c>
      <c r="F9" s="832" t="s">
        <v>946</v>
      </c>
      <c r="G9" s="832" t="s">
        <v>968</v>
      </c>
      <c r="H9" s="832" t="s">
        <v>596</v>
      </c>
      <c r="I9" s="832" t="s">
        <v>896</v>
      </c>
      <c r="J9" s="832" t="s">
        <v>897</v>
      </c>
      <c r="K9" s="832" t="s">
        <v>898</v>
      </c>
      <c r="L9" s="835">
        <v>94.28</v>
      </c>
      <c r="M9" s="835">
        <v>282.84000000000003</v>
      </c>
      <c r="N9" s="832">
        <v>3</v>
      </c>
      <c r="O9" s="836">
        <v>2.5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22</v>
      </c>
      <c r="B10" s="832" t="s">
        <v>945</v>
      </c>
      <c r="C10" s="832" t="s">
        <v>947</v>
      </c>
      <c r="D10" s="833" t="s">
        <v>1441</v>
      </c>
      <c r="E10" s="834" t="s">
        <v>964</v>
      </c>
      <c r="F10" s="832" t="s">
        <v>946</v>
      </c>
      <c r="G10" s="832" t="s">
        <v>968</v>
      </c>
      <c r="H10" s="832" t="s">
        <v>596</v>
      </c>
      <c r="I10" s="832" t="s">
        <v>971</v>
      </c>
      <c r="J10" s="832" t="s">
        <v>897</v>
      </c>
      <c r="K10" s="832" t="s">
        <v>972</v>
      </c>
      <c r="L10" s="835">
        <v>115.33</v>
      </c>
      <c r="M10" s="835">
        <v>115.33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22</v>
      </c>
      <c r="B11" s="832" t="s">
        <v>945</v>
      </c>
      <c r="C11" s="832" t="s">
        <v>947</v>
      </c>
      <c r="D11" s="833" t="s">
        <v>1441</v>
      </c>
      <c r="E11" s="834" t="s">
        <v>964</v>
      </c>
      <c r="F11" s="832" t="s">
        <v>946</v>
      </c>
      <c r="G11" s="832" t="s">
        <v>968</v>
      </c>
      <c r="H11" s="832" t="s">
        <v>596</v>
      </c>
      <c r="I11" s="832" t="s">
        <v>899</v>
      </c>
      <c r="J11" s="832" t="s">
        <v>900</v>
      </c>
      <c r="K11" s="832" t="s">
        <v>901</v>
      </c>
      <c r="L11" s="835">
        <v>105.23</v>
      </c>
      <c r="M11" s="835">
        <v>315.69</v>
      </c>
      <c r="N11" s="832">
        <v>3</v>
      </c>
      <c r="O11" s="836">
        <v>3</v>
      </c>
      <c r="P11" s="835">
        <v>210.46</v>
      </c>
      <c r="Q11" s="837">
        <v>0.66666666666666674</v>
      </c>
      <c r="R11" s="832">
        <v>2</v>
      </c>
      <c r="S11" s="837">
        <v>0.66666666666666663</v>
      </c>
      <c r="T11" s="836">
        <v>2</v>
      </c>
      <c r="U11" s="838">
        <v>0.66666666666666663</v>
      </c>
    </row>
    <row r="12" spans="1:21" ht="14.4" customHeight="1" x14ac:dyDescent="0.3">
      <c r="A12" s="831">
        <v>22</v>
      </c>
      <c r="B12" s="832" t="s">
        <v>945</v>
      </c>
      <c r="C12" s="832" t="s">
        <v>947</v>
      </c>
      <c r="D12" s="833" t="s">
        <v>1441</v>
      </c>
      <c r="E12" s="834" t="s">
        <v>964</v>
      </c>
      <c r="F12" s="832" t="s">
        <v>946</v>
      </c>
      <c r="G12" s="832" t="s">
        <v>968</v>
      </c>
      <c r="H12" s="832" t="s">
        <v>596</v>
      </c>
      <c r="I12" s="832" t="s">
        <v>973</v>
      </c>
      <c r="J12" s="832" t="s">
        <v>900</v>
      </c>
      <c r="K12" s="832" t="s">
        <v>974</v>
      </c>
      <c r="L12" s="835">
        <v>126.27</v>
      </c>
      <c r="M12" s="835">
        <v>505.08</v>
      </c>
      <c r="N12" s="832">
        <v>4</v>
      </c>
      <c r="O12" s="836">
        <v>3.5</v>
      </c>
      <c r="P12" s="835">
        <v>252.54</v>
      </c>
      <c r="Q12" s="837">
        <v>0.5</v>
      </c>
      <c r="R12" s="832">
        <v>2</v>
      </c>
      <c r="S12" s="837">
        <v>0.5</v>
      </c>
      <c r="T12" s="836">
        <v>1.5</v>
      </c>
      <c r="U12" s="838">
        <v>0.42857142857142855</v>
      </c>
    </row>
    <row r="13" spans="1:21" ht="14.4" customHeight="1" x14ac:dyDescent="0.3">
      <c r="A13" s="831">
        <v>22</v>
      </c>
      <c r="B13" s="832" t="s">
        <v>945</v>
      </c>
      <c r="C13" s="832" t="s">
        <v>947</v>
      </c>
      <c r="D13" s="833" t="s">
        <v>1441</v>
      </c>
      <c r="E13" s="834" t="s">
        <v>964</v>
      </c>
      <c r="F13" s="832" t="s">
        <v>946</v>
      </c>
      <c r="G13" s="832" t="s">
        <v>968</v>
      </c>
      <c r="H13" s="832" t="s">
        <v>596</v>
      </c>
      <c r="I13" s="832" t="s">
        <v>904</v>
      </c>
      <c r="J13" s="832" t="s">
        <v>900</v>
      </c>
      <c r="K13" s="832" t="s">
        <v>905</v>
      </c>
      <c r="L13" s="835">
        <v>84.18</v>
      </c>
      <c r="M13" s="835">
        <v>505.08000000000004</v>
      </c>
      <c r="N13" s="832">
        <v>6</v>
      </c>
      <c r="O13" s="836">
        <v>3.5</v>
      </c>
      <c r="P13" s="835">
        <v>252.54000000000002</v>
      </c>
      <c r="Q13" s="837">
        <v>0.5</v>
      </c>
      <c r="R13" s="832">
        <v>3</v>
      </c>
      <c r="S13" s="837">
        <v>0.5</v>
      </c>
      <c r="T13" s="836">
        <v>1.5</v>
      </c>
      <c r="U13" s="838">
        <v>0.42857142857142855</v>
      </c>
    </row>
    <row r="14" spans="1:21" ht="14.4" customHeight="1" x14ac:dyDescent="0.3">
      <c r="A14" s="831">
        <v>22</v>
      </c>
      <c r="B14" s="832" t="s">
        <v>945</v>
      </c>
      <c r="C14" s="832" t="s">
        <v>947</v>
      </c>
      <c r="D14" s="833" t="s">
        <v>1441</v>
      </c>
      <c r="E14" s="834" t="s">
        <v>964</v>
      </c>
      <c r="F14" s="832" t="s">
        <v>946</v>
      </c>
      <c r="G14" s="832" t="s">
        <v>968</v>
      </c>
      <c r="H14" s="832" t="s">
        <v>554</v>
      </c>
      <c r="I14" s="832" t="s">
        <v>975</v>
      </c>
      <c r="J14" s="832" t="s">
        <v>897</v>
      </c>
      <c r="K14" s="832" t="s">
        <v>976</v>
      </c>
      <c r="L14" s="835">
        <v>84.18</v>
      </c>
      <c r="M14" s="835">
        <v>84.18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22</v>
      </c>
      <c r="B15" s="832" t="s">
        <v>945</v>
      </c>
      <c r="C15" s="832" t="s">
        <v>949</v>
      </c>
      <c r="D15" s="833" t="s">
        <v>1442</v>
      </c>
      <c r="E15" s="834" t="s">
        <v>954</v>
      </c>
      <c r="F15" s="832" t="s">
        <v>946</v>
      </c>
      <c r="G15" s="832" t="s">
        <v>977</v>
      </c>
      <c r="H15" s="832" t="s">
        <v>596</v>
      </c>
      <c r="I15" s="832" t="s">
        <v>978</v>
      </c>
      <c r="J15" s="832" t="s">
        <v>979</v>
      </c>
      <c r="K15" s="832" t="s">
        <v>980</v>
      </c>
      <c r="L15" s="835">
        <v>9.4</v>
      </c>
      <c r="M15" s="835">
        <v>18.8</v>
      </c>
      <c r="N15" s="832">
        <v>2</v>
      </c>
      <c r="O15" s="836">
        <v>1.5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22</v>
      </c>
      <c r="B16" s="832" t="s">
        <v>945</v>
      </c>
      <c r="C16" s="832" t="s">
        <v>949</v>
      </c>
      <c r="D16" s="833" t="s">
        <v>1442</v>
      </c>
      <c r="E16" s="834" t="s">
        <v>954</v>
      </c>
      <c r="F16" s="832" t="s">
        <v>946</v>
      </c>
      <c r="G16" s="832" t="s">
        <v>981</v>
      </c>
      <c r="H16" s="832" t="s">
        <v>554</v>
      </c>
      <c r="I16" s="832" t="s">
        <v>982</v>
      </c>
      <c r="J16" s="832" t="s">
        <v>983</v>
      </c>
      <c r="K16" s="832" t="s">
        <v>984</v>
      </c>
      <c r="L16" s="835">
        <v>86.02</v>
      </c>
      <c r="M16" s="835">
        <v>86.02</v>
      </c>
      <c r="N16" s="832">
        <v>1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22</v>
      </c>
      <c r="B17" s="832" t="s">
        <v>945</v>
      </c>
      <c r="C17" s="832" t="s">
        <v>949</v>
      </c>
      <c r="D17" s="833" t="s">
        <v>1442</v>
      </c>
      <c r="E17" s="834" t="s">
        <v>954</v>
      </c>
      <c r="F17" s="832" t="s">
        <v>946</v>
      </c>
      <c r="G17" s="832" t="s">
        <v>985</v>
      </c>
      <c r="H17" s="832" t="s">
        <v>596</v>
      </c>
      <c r="I17" s="832" t="s">
        <v>986</v>
      </c>
      <c r="J17" s="832" t="s">
        <v>987</v>
      </c>
      <c r="K17" s="832" t="s">
        <v>988</v>
      </c>
      <c r="L17" s="835">
        <v>117.03</v>
      </c>
      <c r="M17" s="835">
        <v>117.03</v>
      </c>
      <c r="N17" s="832">
        <v>1</v>
      </c>
      <c r="O17" s="836">
        <v>0.5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22</v>
      </c>
      <c r="B18" s="832" t="s">
        <v>945</v>
      </c>
      <c r="C18" s="832" t="s">
        <v>949</v>
      </c>
      <c r="D18" s="833" t="s">
        <v>1442</v>
      </c>
      <c r="E18" s="834" t="s">
        <v>954</v>
      </c>
      <c r="F18" s="832" t="s">
        <v>946</v>
      </c>
      <c r="G18" s="832" t="s">
        <v>989</v>
      </c>
      <c r="H18" s="832" t="s">
        <v>554</v>
      </c>
      <c r="I18" s="832" t="s">
        <v>990</v>
      </c>
      <c r="J18" s="832" t="s">
        <v>991</v>
      </c>
      <c r="K18" s="832" t="s">
        <v>992</v>
      </c>
      <c r="L18" s="835">
        <v>176.32</v>
      </c>
      <c r="M18" s="835">
        <v>352.64</v>
      </c>
      <c r="N18" s="832">
        <v>2</v>
      </c>
      <c r="O18" s="836">
        <v>1</v>
      </c>
      <c r="P18" s="835">
        <v>176.32</v>
      </c>
      <c r="Q18" s="837">
        <v>0.5</v>
      </c>
      <c r="R18" s="832">
        <v>1</v>
      </c>
      <c r="S18" s="837">
        <v>0.5</v>
      </c>
      <c r="T18" s="836">
        <v>0.5</v>
      </c>
      <c r="U18" s="838">
        <v>0.5</v>
      </c>
    </row>
    <row r="19" spans="1:21" ht="14.4" customHeight="1" x14ac:dyDescent="0.3">
      <c r="A19" s="831">
        <v>22</v>
      </c>
      <c r="B19" s="832" t="s">
        <v>945</v>
      </c>
      <c r="C19" s="832" t="s">
        <v>949</v>
      </c>
      <c r="D19" s="833" t="s">
        <v>1442</v>
      </c>
      <c r="E19" s="834" t="s">
        <v>954</v>
      </c>
      <c r="F19" s="832" t="s">
        <v>946</v>
      </c>
      <c r="G19" s="832" t="s">
        <v>993</v>
      </c>
      <c r="H19" s="832" t="s">
        <v>554</v>
      </c>
      <c r="I19" s="832" t="s">
        <v>994</v>
      </c>
      <c r="J19" s="832" t="s">
        <v>995</v>
      </c>
      <c r="K19" s="832" t="s">
        <v>996</v>
      </c>
      <c r="L19" s="835">
        <v>182.22</v>
      </c>
      <c r="M19" s="835">
        <v>182.22</v>
      </c>
      <c r="N19" s="832">
        <v>1</v>
      </c>
      <c r="O19" s="836">
        <v>0.5</v>
      </c>
      <c r="P19" s="835">
        <v>182.22</v>
      </c>
      <c r="Q19" s="837">
        <v>1</v>
      </c>
      <c r="R19" s="832">
        <v>1</v>
      </c>
      <c r="S19" s="837">
        <v>1</v>
      </c>
      <c r="T19" s="836">
        <v>0.5</v>
      </c>
      <c r="U19" s="838">
        <v>1</v>
      </c>
    </row>
    <row r="20" spans="1:21" ht="14.4" customHeight="1" x14ac:dyDescent="0.3">
      <c r="A20" s="831">
        <v>22</v>
      </c>
      <c r="B20" s="832" t="s">
        <v>945</v>
      </c>
      <c r="C20" s="832" t="s">
        <v>949</v>
      </c>
      <c r="D20" s="833" t="s">
        <v>1442</v>
      </c>
      <c r="E20" s="834" t="s">
        <v>954</v>
      </c>
      <c r="F20" s="832" t="s">
        <v>946</v>
      </c>
      <c r="G20" s="832" t="s">
        <v>993</v>
      </c>
      <c r="H20" s="832" t="s">
        <v>554</v>
      </c>
      <c r="I20" s="832" t="s">
        <v>997</v>
      </c>
      <c r="J20" s="832" t="s">
        <v>995</v>
      </c>
      <c r="K20" s="832" t="s">
        <v>996</v>
      </c>
      <c r="L20" s="835">
        <v>182.22</v>
      </c>
      <c r="M20" s="835">
        <v>546.66</v>
      </c>
      <c r="N20" s="832">
        <v>3</v>
      </c>
      <c r="O20" s="836">
        <v>2.5</v>
      </c>
      <c r="P20" s="835">
        <v>182.22</v>
      </c>
      <c r="Q20" s="837">
        <v>0.33333333333333337</v>
      </c>
      <c r="R20" s="832">
        <v>1</v>
      </c>
      <c r="S20" s="837">
        <v>0.33333333333333331</v>
      </c>
      <c r="T20" s="836">
        <v>0.5</v>
      </c>
      <c r="U20" s="838">
        <v>0.2</v>
      </c>
    </row>
    <row r="21" spans="1:21" ht="14.4" customHeight="1" x14ac:dyDescent="0.3">
      <c r="A21" s="831">
        <v>22</v>
      </c>
      <c r="B21" s="832" t="s">
        <v>945</v>
      </c>
      <c r="C21" s="832" t="s">
        <v>949</v>
      </c>
      <c r="D21" s="833" t="s">
        <v>1442</v>
      </c>
      <c r="E21" s="834" t="s">
        <v>954</v>
      </c>
      <c r="F21" s="832" t="s">
        <v>946</v>
      </c>
      <c r="G21" s="832" t="s">
        <v>998</v>
      </c>
      <c r="H21" s="832" t="s">
        <v>554</v>
      </c>
      <c r="I21" s="832" t="s">
        <v>999</v>
      </c>
      <c r="J21" s="832" t="s">
        <v>1000</v>
      </c>
      <c r="K21" s="832" t="s">
        <v>1001</v>
      </c>
      <c r="L21" s="835">
        <v>30.46</v>
      </c>
      <c r="M21" s="835">
        <v>30.46</v>
      </c>
      <c r="N21" s="832">
        <v>1</v>
      </c>
      <c r="O21" s="836">
        <v>1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22</v>
      </c>
      <c r="B22" s="832" t="s">
        <v>945</v>
      </c>
      <c r="C22" s="832" t="s">
        <v>949</v>
      </c>
      <c r="D22" s="833" t="s">
        <v>1442</v>
      </c>
      <c r="E22" s="834" t="s">
        <v>954</v>
      </c>
      <c r="F22" s="832" t="s">
        <v>946</v>
      </c>
      <c r="G22" s="832" t="s">
        <v>1002</v>
      </c>
      <c r="H22" s="832" t="s">
        <v>554</v>
      </c>
      <c r="I22" s="832" t="s">
        <v>1003</v>
      </c>
      <c r="J22" s="832" t="s">
        <v>1004</v>
      </c>
      <c r="K22" s="832" t="s">
        <v>1005</v>
      </c>
      <c r="L22" s="835">
        <v>35.18</v>
      </c>
      <c r="M22" s="835">
        <v>35.18</v>
      </c>
      <c r="N22" s="832">
        <v>1</v>
      </c>
      <c r="O22" s="836">
        <v>1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22</v>
      </c>
      <c r="B23" s="832" t="s">
        <v>945</v>
      </c>
      <c r="C23" s="832" t="s">
        <v>949</v>
      </c>
      <c r="D23" s="833" t="s">
        <v>1442</v>
      </c>
      <c r="E23" s="834" t="s">
        <v>954</v>
      </c>
      <c r="F23" s="832" t="s">
        <v>946</v>
      </c>
      <c r="G23" s="832" t="s">
        <v>1006</v>
      </c>
      <c r="H23" s="832" t="s">
        <v>554</v>
      </c>
      <c r="I23" s="832" t="s">
        <v>1007</v>
      </c>
      <c r="J23" s="832" t="s">
        <v>1008</v>
      </c>
      <c r="K23" s="832" t="s">
        <v>1009</v>
      </c>
      <c r="L23" s="835">
        <v>0</v>
      </c>
      <c r="M23" s="835">
        <v>0</v>
      </c>
      <c r="N23" s="832">
        <v>1</v>
      </c>
      <c r="O23" s="836">
        <v>1</v>
      </c>
      <c r="P23" s="835">
        <v>0</v>
      </c>
      <c r="Q23" s="837"/>
      <c r="R23" s="832">
        <v>1</v>
      </c>
      <c r="S23" s="837">
        <v>1</v>
      </c>
      <c r="T23" s="836">
        <v>1</v>
      </c>
      <c r="U23" s="838">
        <v>1</v>
      </c>
    </row>
    <row r="24" spans="1:21" ht="14.4" customHeight="1" x14ac:dyDescent="0.3">
      <c r="A24" s="831">
        <v>22</v>
      </c>
      <c r="B24" s="832" t="s">
        <v>945</v>
      </c>
      <c r="C24" s="832" t="s">
        <v>949</v>
      </c>
      <c r="D24" s="833" t="s">
        <v>1442</v>
      </c>
      <c r="E24" s="834" t="s">
        <v>954</v>
      </c>
      <c r="F24" s="832" t="s">
        <v>946</v>
      </c>
      <c r="G24" s="832" t="s">
        <v>1006</v>
      </c>
      <c r="H24" s="832" t="s">
        <v>554</v>
      </c>
      <c r="I24" s="832" t="s">
        <v>1010</v>
      </c>
      <c r="J24" s="832" t="s">
        <v>1008</v>
      </c>
      <c r="K24" s="832" t="s">
        <v>1011</v>
      </c>
      <c r="L24" s="835">
        <v>0</v>
      </c>
      <c r="M24" s="835">
        <v>0</v>
      </c>
      <c r="N24" s="832">
        <v>1</v>
      </c>
      <c r="O24" s="836">
        <v>0.5</v>
      </c>
      <c r="P24" s="835">
        <v>0</v>
      </c>
      <c r="Q24" s="837"/>
      <c r="R24" s="832">
        <v>1</v>
      </c>
      <c r="S24" s="837">
        <v>1</v>
      </c>
      <c r="T24" s="836">
        <v>0.5</v>
      </c>
      <c r="U24" s="838">
        <v>1</v>
      </c>
    </row>
    <row r="25" spans="1:21" ht="14.4" customHeight="1" x14ac:dyDescent="0.3">
      <c r="A25" s="831">
        <v>22</v>
      </c>
      <c r="B25" s="832" t="s">
        <v>945</v>
      </c>
      <c r="C25" s="832" t="s">
        <v>949</v>
      </c>
      <c r="D25" s="833" t="s">
        <v>1442</v>
      </c>
      <c r="E25" s="834" t="s">
        <v>954</v>
      </c>
      <c r="F25" s="832" t="s">
        <v>946</v>
      </c>
      <c r="G25" s="832" t="s">
        <v>1006</v>
      </c>
      <c r="H25" s="832" t="s">
        <v>554</v>
      </c>
      <c r="I25" s="832" t="s">
        <v>1012</v>
      </c>
      <c r="J25" s="832" t="s">
        <v>1013</v>
      </c>
      <c r="K25" s="832" t="s">
        <v>1014</v>
      </c>
      <c r="L25" s="835">
        <v>0</v>
      </c>
      <c r="M25" s="835">
        <v>0</v>
      </c>
      <c r="N25" s="832">
        <v>4</v>
      </c>
      <c r="O25" s="836">
        <v>1.5</v>
      </c>
      <c r="P25" s="835">
        <v>0</v>
      </c>
      <c r="Q25" s="837"/>
      <c r="R25" s="832">
        <v>4</v>
      </c>
      <c r="S25" s="837">
        <v>1</v>
      </c>
      <c r="T25" s="836">
        <v>1.5</v>
      </c>
      <c r="U25" s="838">
        <v>1</v>
      </c>
    </row>
    <row r="26" spans="1:21" ht="14.4" customHeight="1" x14ac:dyDescent="0.3">
      <c r="A26" s="831">
        <v>22</v>
      </c>
      <c r="B26" s="832" t="s">
        <v>945</v>
      </c>
      <c r="C26" s="832" t="s">
        <v>949</v>
      </c>
      <c r="D26" s="833" t="s">
        <v>1442</v>
      </c>
      <c r="E26" s="834" t="s">
        <v>954</v>
      </c>
      <c r="F26" s="832" t="s">
        <v>946</v>
      </c>
      <c r="G26" s="832" t="s">
        <v>1015</v>
      </c>
      <c r="H26" s="832" t="s">
        <v>596</v>
      </c>
      <c r="I26" s="832" t="s">
        <v>1016</v>
      </c>
      <c r="J26" s="832" t="s">
        <v>1017</v>
      </c>
      <c r="K26" s="832" t="s">
        <v>1018</v>
      </c>
      <c r="L26" s="835">
        <v>241.59</v>
      </c>
      <c r="M26" s="835">
        <v>241.59</v>
      </c>
      <c r="N26" s="832">
        <v>1</v>
      </c>
      <c r="O26" s="836">
        <v>0.5</v>
      </c>
      <c r="P26" s="835">
        <v>241.59</v>
      </c>
      <c r="Q26" s="837">
        <v>1</v>
      </c>
      <c r="R26" s="832">
        <v>1</v>
      </c>
      <c r="S26" s="837">
        <v>1</v>
      </c>
      <c r="T26" s="836">
        <v>0.5</v>
      </c>
      <c r="U26" s="838">
        <v>1</v>
      </c>
    </row>
    <row r="27" spans="1:21" ht="14.4" customHeight="1" x14ac:dyDescent="0.3">
      <c r="A27" s="831">
        <v>22</v>
      </c>
      <c r="B27" s="832" t="s">
        <v>945</v>
      </c>
      <c r="C27" s="832" t="s">
        <v>949</v>
      </c>
      <c r="D27" s="833" t="s">
        <v>1442</v>
      </c>
      <c r="E27" s="834" t="s">
        <v>954</v>
      </c>
      <c r="F27" s="832" t="s">
        <v>946</v>
      </c>
      <c r="G27" s="832" t="s">
        <v>1019</v>
      </c>
      <c r="H27" s="832" t="s">
        <v>596</v>
      </c>
      <c r="I27" s="832" t="s">
        <v>909</v>
      </c>
      <c r="J27" s="832" t="s">
        <v>597</v>
      </c>
      <c r="K27" s="832" t="s">
        <v>910</v>
      </c>
      <c r="L27" s="835">
        <v>17.62</v>
      </c>
      <c r="M27" s="835">
        <v>17.62</v>
      </c>
      <c r="N27" s="832">
        <v>1</v>
      </c>
      <c r="O27" s="836">
        <v>0.5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22</v>
      </c>
      <c r="B28" s="832" t="s">
        <v>945</v>
      </c>
      <c r="C28" s="832" t="s">
        <v>949</v>
      </c>
      <c r="D28" s="833" t="s">
        <v>1442</v>
      </c>
      <c r="E28" s="834" t="s">
        <v>954</v>
      </c>
      <c r="F28" s="832" t="s">
        <v>946</v>
      </c>
      <c r="G28" s="832" t="s">
        <v>965</v>
      </c>
      <c r="H28" s="832" t="s">
        <v>554</v>
      </c>
      <c r="I28" s="832" t="s">
        <v>1020</v>
      </c>
      <c r="J28" s="832" t="s">
        <v>620</v>
      </c>
      <c r="K28" s="832" t="s">
        <v>1021</v>
      </c>
      <c r="L28" s="835">
        <v>103.67</v>
      </c>
      <c r="M28" s="835">
        <v>103.67</v>
      </c>
      <c r="N28" s="832">
        <v>1</v>
      </c>
      <c r="O28" s="836">
        <v>0.5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22</v>
      </c>
      <c r="B29" s="832" t="s">
        <v>945</v>
      </c>
      <c r="C29" s="832" t="s">
        <v>949</v>
      </c>
      <c r="D29" s="833" t="s">
        <v>1442</v>
      </c>
      <c r="E29" s="834" t="s">
        <v>954</v>
      </c>
      <c r="F29" s="832" t="s">
        <v>946</v>
      </c>
      <c r="G29" s="832" t="s">
        <v>1022</v>
      </c>
      <c r="H29" s="832" t="s">
        <v>596</v>
      </c>
      <c r="I29" s="832" t="s">
        <v>1023</v>
      </c>
      <c r="J29" s="832" t="s">
        <v>1024</v>
      </c>
      <c r="K29" s="832" t="s">
        <v>1025</v>
      </c>
      <c r="L29" s="835">
        <v>143.09</v>
      </c>
      <c r="M29" s="835">
        <v>858.54</v>
      </c>
      <c r="N29" s="832">
        <v>6</v>
      </c>
      <c r="O29" s="836">
        <v>3</v>
      </c>
      <c r="P29" s="835">
        <v>429.27</v>
      </c>
      <c r="Q29" s="837">
        <v>0.5</v>
      </c>
      <c r="R29" s="832">
        <v>3</v>
      </c>
      <c r="S29" s="837">
        <v>0.5</v>
      </c>
      <c r="T29" s="836">
        <v>1.5</v>
      </c>
      <c r="U29" s="838">
        <v>0.5</v>
      </c>
    </row>
    <row r="30" spans="1:21" ht="14.4" customHeight="1" x14ac:dyDescent="0.3">
      <c r="A30" s="831">
        <v>22</v>
      </c>
      <c r="B30" s="832" t="s">
        <v>945</v>
      </c>
      <c r="C30" s="832" t="s">
        <v>949</v>
      </c>
      <c r="D30" s="833" t="s">
        <v>1442</v>
      </c>
      <c r="E30" s="834" t="s">
        <v>954</v>
      </c>
      <c r="F30" s="832" t="s">
        <v>946</v>
      </c>
      <c r="G30" s="832" t="s">
        <v>1026</v>
      </c>
      <c r="H30" s="832" t="s">
        <v>596</v>
      </c>
      <c r="I30" s="832" t="s">
        <v>1027</v>
      </c>
      <c r="J30" s="832" t="s">
        <v>1028</v>
      </c>
      <c r="K30" s="832" t="s">
        <v>1029</v>
      </c>
      <c r="L30" s="835">
        <v>218.62</v>
      </c>
      <c r="M30" s="835">
        <v>1311.72</v>
      </c>
      <c r="N30" s="832">
        <v>6</v>
      </c>
      <c r="O30" s="836">
        <v>3</v>
      </c>
      <c r="P30" s="835">
        <v>655.86</v>
      </c>
      <c r="Q30" s="837">
        <v>0.5</v>
      </c>
      <c r="R30" s="832">
        <v>3</v>
      </c>
      <c r="S30" s="837">
        <v>0.5</v>
      </c>
      <c r="T30" s="836">
        <v>1.5</v>
      </c>
      <c r="U30" s="838">
        <v>0.5</v>
      </c>
    </row>
    <row r="31" spans="1:21" ht="14.4" customHeight="1" x14ac:dyDescent="0.3">
      <c r="A31" s="831">
        <v>22</v>
      </c>
      <c r="B31" s="832" t="s">
        <v>945</v>
      </c>
      <c r="C31" s="832" t="s">
        <v>949</v>
      </c>
      <c r="D31" s="833" t="s">
        <v>1442</v>
      </c>
      <c r="E31" s="834" t="s">
        <v>954</v>
      </c>
      <c r="F31" s="832" t="s">
        <v>946</v>
      </c>
      <c r="G31" s="832" t="s">
        <v>1030</v>
      </c>
      <c r="H31" s="832" t="s">
        <v>596</v>
      </c>
      <c r="I31" s="832" t="s">
        <v>1031</v>
      </c>
      <c r="J31" s="832" t="s">
        <v>736</v>
      </c>
      <c r="K31" s="832" t="s">
        <v>1032</v>
      </c>
      <c r="L31" s="835">
        <v>0</v>
      </c>
      <c r="M31" s="835">
        <v>0</v>
      </c>
      <c r="N31" s="832">
        <v>3</v>
      </c>
      <c r="O31" s="836">
        <v>2</v>
      </c>
      <c r="P31" s="835"/>
      <c r="Q31" s="837"/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22</v>
      </c>
      <c r="B32" s="832" t="s">
        <v>945</v>
      </c>
      <c r="C32" s="832" t="s">
        <v>949</v>
      </c>
      <c r="D32" s="833" t="s">
        <v>1442</v>
      </c>
      <c r="E32" s="834" t="s">
        <v>954</v>
      </c>
      <c r="F32" s="832" t="s">
        <v>946</v>
      </c>
      <c r="G32" s="832" t="s">
        <v>1033</v>
      </c>
      <c r="H32" s="832" t="s">
        <v>554</v>
      </c>
      <c r="I32" s="832" t="s">
        <v>1034</v>
      </c>
      <c r="J32" s="832" t="s">
        <v>1035</v>
      </c>
      <c r="K32" s="832" t="s">
        <v>1036</v>
      </c>
      <c r="L32" s="835">
        <v>83.74</v>
      </c>
      <c r="M32" s="835">
        <v>418.7</v>
      </c>
      <c r="N32" s="832">
        <v>5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22</v>
      </c>
      <c r="B33" s="832" t="s">
        <v>945</v>
      </c>
      <c r="C33" s="832" t="s">
        <v>949</v>
      </c>
      <c r="D33" s="833" t="s">
        <v>1442</v>
      </c>
      <c r="E33" s="834" t="s">
        <v>954</v>
      </c>
      <c r="F33" s="832" t="s">
        <v>946</v>
      </c>
      <c r="G33" s="832" t="s">
        <v>1037</v>
      </c>
      <c r="H33" s="832" t="s">
        <v>554</v>
      </c>
      <c r="I33" s="832" t="s">
        <v>1038</v>
      </c>
      <c r="J33" s="832" t="s">
        <v>1039</v>
      </c>
      <c r="K33" s="832" t="s">
        <v>1040</v>
      </c>
      <c r="L33" s="835">
        <v>73.83</v>
      </c>
      <c r="M33" s="835">
        <v>73.83</v>
      </c>
      <c r="N33" s="832">
        <v>1</v>
      </c>
      <c r="O33" s="836">
        <v>1</v>
      </c>
      <c r="P33" s="835">
        <v>73.83</v>
      </c>
      <c r="Q33" s="837">
        <v>1</v>
      </c>
      <c r="R33" s="832">
        <v>1</v>
      </c>
      <c r="S33" s="837">
        <v>1</v>
      </c>
      <c r="T33" s="836">
        <v>1</v>
      </c>
      <c r="U33" s="838">
        <v>1</v>
      </c>
    </row>
    <row r="34" spans="1:21" ht="14.4" customHeight="1" x14ac:dyDescent="0.3">
      <c r="A34" s="831">
        <v>22</v>
      </c>
      <c r="B34" s="832" t="s">
        <v>945</v>
      </c>
      <c r="C34" s="832" t="s">
        <v>949</v>
      </c>
      <c r="D34" s="833" t="s">
        <v>1442</v>
      </c>
      <c r="E34" s="834" t="s">
        <v>954</v>
      </c>
      <c r="F34" s="832" t="s">
        <v>946</v>
      </c>
      <c r="G34" s="832" t="s">
        <v>1041</v>
      </c>
      <c r="H34" s="832" t="s">
        <v>596</v>
      </c>
      <c r="I34" s="832" t="s">
        <v>914</v>
      </c>
      <c r="J34" s="832" t="s">
        <v>672</v>
      </c>
      <c r="K34" s="832" t="s">
        <v>915</v>
      </c>
      <c r="L34" s="835">
        <v>0</v>
      </c>
      <c r="M34" s="835">
        <v>0</v>
      </c>
      <c r="N34" s="832">
        <v>33</v>
      </c>
      <c r="O34" s="836">
        <v>30</v>
      </c>
      <c r="P34" s="835">
        <v>0</v>
      </c>
      <c r="Q34" s="837"/>
      <c r="R34" s="832">
        <v>10</v>
      </c>
      <c r="S34" s="837">
        <v>0.30303030303030304</v>
      </c>
      <c r="T34" s="836">
        <v>9</v>
      </c>
      <c r="U34" s="838">
        <v>0.3</v>
      </c>
    </row>
    <row r="35" spans="1:21" ht="14.4" customHeight="1" x14ac:dyDescent="0.3">
      <c r="A35" s="831">
        <v>22</v>
      </c>
      <c r="B35" s="832" t="s">
        <v>945</v>
      </c>
      <c r="C35" s="832" t="s">
        <v>949</v>
      </c>
      <c r="D35" s="833" t="s">
        <v>1442</v>
      </c>
      <c r="E35" s="834" t="s">
        <v>954</v>
      </c>
      <c r="F35" s="832" t="s">
        <v>946</v>
      </c>
      <c r="G35" s="832" t="s">
        <v>1042</v>
      </c>
      <c r="H35" s="832" t="s">
        <v>554</v>
      </c>
      <c r="I35" s="832" t="s">
        <v>1043</v>
      </c>
      <c r="J35" s="832" t="s">
        <v>1044</v>
      </c>
      <c r="K35" s="832" t="s">
        <v>1045</v>
      </c>
      <c r="L35" s="835">
        <v>248.55</v>
      </c>
      <c r="M35" s="835">
        <v>497.1</v>
      </c>
      <c r="N35" s="832">
        <v>2</v>
      </c>
      <c r="O35" s="836">
        <v>1.5</v>
      </c>
      <c r="P35" s="835">
        <v>248.55</v>
      </c>
      <c r="Q35" s="837">
        <v>0.5</v>
      </c>
      <c r="R35" s="832">
        <v>1</v>
      </c>
      <c r="S35" s="837">
        <v>0.5</v>
      </c>
      <c r="T35" s="836">
        <v>0.5</v>
      </c>
      <c r="U35" s="838">
        <v>0.33333333333333331</v>
      </c>
    </row>
    <row r="36" spans="1:21" ht="14.4" customHeight="1" x14ac:dyDescent="0.3">
      <c r="A36" s="831">
        <v>22</v>
      </c>
      <c r="B36" s="832" t="s">
        <v>945</v>
      </c>
      <c r="C36" s="832" t="s">
        <v>949</v>
      </c>
      <c r="D36" s="833" t="s">
        <v>1442</v>
      </c>
      <c r="E36" s="834" t="s">
        <v>954</v>
      </c>
      <c r="F36" s="832" t="s">
        <v>946</v>
      </c>
      <c r="G36" s="832" t="s">
        <v>1046</v>
      </c>
      <c r="H36" s="832" t="s">
        <v>596</v>
      </c>
      <c r="I36" s="832" t="s">
        <v>1047</v>
      </c>
      <c r="J36" s="832" t="s">
        <v>1048</v>
      </c>
      <c r="K36" s="832" t="s">
        <v>1049</v>
      </c>
      <c r="L36" s="835">
        <v>414.07</v>
      </c>
      <c r="M36" s="835">
        <v>414.07</v>
      </c>
      <c r="N36" s="832">
        <v>1</v>
      </c>
      <c r="O36" s="836">
        <v>0.5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22</v>
      </c>
      <c r="B37" s="832" t="s">
        <v>945</v>
      </c>
      <c r="C37" s="832" t="s">
        <v>949</v>
      </c>
      <c r="D37" s="833" t="s">
        <v>1442</v>
      </c>
      <c r="E37" s="834" t="s">
        <v>954</v>
      </c>
      <c r="F37" s="832" t="s">
        <v>946</v>
      </c>
      <c r="G37" s="832" t="s">
        <v>968</v>
      </c>
      <c r="H37" s="832" t="s">
        <v>596</v>
      </c>
      <c r="I37" s="832" t="s">
        <v>1050</v>
      </c>
      <c r="J37" s="832" t="s">
        <v>897</v>
      </c>
      <c r="K37" s="832" t="s">
        <v>1051</v>
      </c>
      <c r="L37" s="835">
        <v>74.08</v>
      </c>
      <c r="M37" s="835">
        <v>222.24</v>
      </c>
      <c r="N37" s="832">
        <v>3</v>
      </c>
      <c r="O37" s="836">
        <v>3</v>
      </c>
      <c r="P37" s="835">
        <v>222.24</v>
      </c>
      <c r="Q37" s="837">
        <v>1</v>
      </c>
      <c r="R37" s="832">
        <v>3</v>
      </c>
      <c r="S37" s="837">
        <v>1</v>
      </c>
      <c r="T37" s="836">
        <v>3</v>
      </c>
      <c r="U37" s="838">
        <v>1</v>
      </c>
    </row>
    <row r="38" spans="1:21" ht="14.4" customHeight="1" x14ac:dyDescent="0.3">
      <c r="A38" s="831">
        <v>22</v>
      </c>
      <c r="B38" s="832" t="s">
        <v>945</v>
      </c>
      <c r="C38" s="832" t="s">
        <v>949</v>
      </c>
      <c r="D38" s="833" t="s">
        <v>1442</v>
      </c>
      <c r="E38" s="834" t="s">
        <v>954</v>
      </c>
      <c r="F38" s="832" t="s">
        <v>946</v>
      </c>
      <c r="G38" s="832" t="s">
        <v>968</v>
      </c>
      <c r="H38" s="832" t="s">
        <v>596</v>
      </c>
      <c r="I38" s="832" t="s">
        <v>896</v>
      </c>
      <c r="J38" s="832" t="s">
        <v>897</v>
      </c>
      <c r="K38" s="832" t="s">
        <v>898</v>
      </c>
      <c r="L38" s="835">
        <v>94.28</v>
      </c>
      <c r="M38" s="835">
        <v>848.52</v>
      </c>
      <c r="N38" s="832">
        <v>9</v>
      </c>
      <c r="O38" s="836">
        <v>9</v>
      </c>
      <c r="P38" s="835">
        <v>565.67999999999995</v>
      </c>
      <c r="Q38" s="837">
        <v>0.66666666666666663</v>
      </c>
      <c r="R38" s="832">
        <v>6</v>
      </c>
      <c r="S38" s="837">
        <v>0.66666666666666663</v>
      </c>
      <c r="T38" s="836">
        <v>6</v>
      </c>
      <c r="U38" s="838">
        <v>0.66666666666666663</v>
      </c>
    </row>
    <row r="39" spans="1:21" ht="14.4" customHeight="1" x14ac:dyDescent="0.3">
      <c r="A39" s="831">
        <v>22</v>
      </c>
      <c r="B39" s="832" t="s">
        <v>945</v>
      </c>
      <c r="C39" s="832" t="s">
        <v>949</v>
      </c>
      <c r="D39" s="833" t="s">
        <v>1442</v>
      </c>
      <c r="E39" s="834" t="s">
        <v>954</v>
      </c>
      <c r="F39" s="832" t="s">
        <v>946</v>
      </c>
      <c r="G39" s="832" t="s">
        <v>968</v>
      </c>
      <c r="H39" s="832" t="s">
        <v>554</v>
      </c>
      <c r="I39" s="832" t="s">
        <v>1052</v>
      </c>
      <c r="J39" s="832" t="s">
        <v>897</v>
      </c>
      <c r="K39" s="832" t="s">
        <v>1053</v>
      </c>
      <c r="L39" s="835">
        <v>168.36</v>
      </c>
      <c r="M39" s="835">
        <v>1178.52</v>
      </c>
      <c r="N39" s="832">
        <v>7</v>
      </c>
      <c r="O39" s="836">
        <v>7</v>
      </c>
      <c r="P39" s="835">
        <v>1010.1600000000001</v>
      </c>
      <c r="Q39" s="837">
        <v>0.85714285714285721</v>
      </c>
      <c r="R39" s="832">
        <v>6</v>
      </c>
      <c r="S39" s="837">
        <v>0.8571428571428571</v>
      </c>
      <c r="T39" s="836">
        <v>6</v>
      </c>
      <c r="U39" s="838">
        <v>0.8571428571428571</v>
      </c>
    </row>
    <row r="40" spans="1:21" ht="14.4" customHeight="1" x14ac:dyDescent="0.3">
      <c r="A40" s="831">
        <v>22</v>
      </c>
      <c r="B40" s="832" t="s">
        <v>945</v>
      </c>
      <c r="C40" s="832" t="s">
        <v>949</v>
      </c>
      <c r="D40" s="833" t="s">
        <v>1442</v>
      </c>
      <c r="E40" s="834" t="s">
        <v>954</v>
      </c>
      <c r="F40" s="832" t="s">
        <v>946</v>
      </c>
      <c r="G40" s="832" t="s">
        <v>968</v>
      </c>
      <c r="H40" s="832" t="s">
        <v>596</v>
      </c>
      <c r="I40" s="832" t="s">
        <v>971</v>
      </c>
      <c r="J40" s="832" t="s">
        <v>897</v>
      </c>
      <c r="K40" s="832" t="s">
        <v>972</v>
      </c>
      <c r="L40" s="835">
        <v>115.33</v>
      </c>
      <c r="M40" s="835">
        <v>807.31</v>
      </c>
      <c r="N40" s="832">
        <v>7</v>
      </c>
      <c r="O40" s="836">
        <v>7</v>
      </c>
      <c r="P40" s="835">
        <v>461.32</v>
      </c>
      <c r="Q40" s="837">
        <v>0.57142857142857151</v>
      </c>
      <c r="R40" s="832">
        <v>4</v>
      </c>
      <c r="S40" s="837">
        <v>0.5714285714285714</v>
      </c>
      <c r="T40" s="836">
        <v>4</v>
      </c>
      <c r="U40" s="838">
        <v>0.5714285714285714</v>
      </c>
    </row>
    <row r="41" spans="1:21" ht="14.4" customHeight="1" x14ac:dyDescent="0.3">
      <c r="A41" s="831">
        <v>22</v>
      </c>
      <c r="B41" s="832" t="s">
        <v>945</v>
      </c>
      <c r="C41" s="832" t="s">
        <v>949</v>
      </c>
      <c r="D41" s="833" t="s">
        <v>1442</v>
      </c>
      <c r="E41" s="834" t="s">
        <v>954</v>
      </c>
      <c r="F41" s="832" t="s">
        <v>946</v>
      </c>
      <c r="G41" s="832" t="s">
        <v>968</v>
      </c>
      <c r="H41" s="832" t="s">
        <v>596</v>
      </c>
      <c r="I41" s="832" t="s">
        <v>899</v>
      </c>
      <c r="J41" s="832" t="s">
        <v>900</v>
      </c>
      <c r="K41" s="832" t="s">
        <v>901</v>
      </c>
      <c r="L41" s="835">
        <v>105.23</v>
      </c>
      <c r="M41" s="835">
        <v>3156.9</v>
      </c>
      <c r="N41" s="832">
        <v>30</v>
      </c>
      <c r="O41" s="836">
        <v>29</v>
      </c>
      <c r="P41" s="835">
        <v>1262.76</v>
      </c>
      <c r="Q41" s="837">
        <v>0.39999999999999997</v>
      </c>
      <c r="R41" s="832">
        <v>12</v>
      </c>
      <c r="S41" s="837">
        <v>0.4</v>
      </c>
      <c r="T41" s="836">
        <v>11.5</v>
      </c>
      <c r="U41" s="838">
        <v>0.39655172413793105</v>
      </c>
    </row>
    <row r="42" spans="1:21" ht="14.4" customHeight="1" x14ac:dyDescent="0.3">
      <c r="A42" s="831">
        <v>22</v>
      </c>
      <c r="B42" s="832" t="s">
        <v>945</v>
      </c>
      <c r="C42" s="832" t="s">
        <v>949</v>
      </c>
      <c r="D42" s="833" t="s">
        <v>1442</v>
      </c>
      <c r="E42" s="834" t="s">
        <v>954</v>
      </c>
      <c r="F42" s="832" t="s">
        <v>946</v>
      </c>
      <c r="G42" s="832" t="s">
        <v>968</v>
      </c>
      <c r="H42" s="832" t="s">
        <v>596</v>
      </c>
      <c r="I42" s="832" t="s">
        <v>973</v>
      </c>
      <c r="J42" s="832" t="s">
        <v>900</v>
      </c>
      <c r="K42" s="832" t="s">
        <v>974</v>
      </c>
      <c r="L42" s="835">
        <v>126.27</v>
      </c>
      <c r="M42" s="835">
        <v>8207.5500000000029</v>
      </c>
      <c r="N42" s="832">
        <v>65</v>
      </c>
      <c r="O42" s="836">
        <v>52</v>
      </c>
      <c r="P42" s="835">
        <v>2777.94</v>
      </c>
      <c r="Q42" s="837">
        <v>0.33846153846153837</v>
      </c>
      <c r="R42" s="832">
        <v>22</v>
      </c>
      <c r="S42" s="837">
        <v>0.33846153846153848</v>
      </c>
      <c r="T42" s="836">
        <v>19.5</v>
      </c>
      <c r="U42" s="838">
        <v>0.375</v>
      </c>
    </row>
    <row r="43" spans="1:21" ht="14.4" customHeight="1" x14ac:dyDescent="0.3">
      <c r="A43" s="831">
        <v>22</v>
      </c>
      <c r="B43" s="832" t="s">
        <v>945</v>
      </c>
      <c r="C43" s="832" t="s">
        <v>949</v>
      </c>
      <c r="D43" s="833" t="s">
        <v>1442</v>
      </c>
      <c r="E43" s="834" t="s">
        <v>954</v>
      </c>
      <c r="F43" s="832" t="s">
        <v>946</v>
      </c>
      <c r="G43" s="832" t="s">
        <v>968</v>
      </c>
      <c r="H43" s="832" t="s">
        <v>596</v>
      </c>
      <c r="I43" s="832" t="s">
        <v>1054</v>
      </c>
      <c r="J43" s="832" t="s">
        <v>900</v>
      </c>
      <c r="K43" s="832" t="s">
        <v>1055</v>
      </c>
      <c r="L43" s="835">
        <v>63.14</v>
      </c>
      <c r="M43" s="835">
        <v>378.84000000000003</v>
      </c>
      <c r="N43" s="832">
        <v>6</v>
      </c>
      <c r="O43" s="836">
        <v>4.5</v>
      </c>
      <c r="P43" s="835">
        <v>126.28</v>
      </c>
      <c r="Q43" s="837">
        <v>0.33333333333333331</v>
      </c>
      <c r="R43" s="832">
        <v>2</v>
      </c>
      <c r="S43" s="837">
        <v>0.33333333333333331</v>
      </c>
      <c r="T43" s="836">
        <v>2</v>
      </c>
      <c r="U43" s="838">
        <v>0.44444444444444442</v>
      </c>
    </row>
    <row r="44" spans="1:21" ht="14.4" customHeight="1" x14ac:dyDescent="0.3">
      <c r="A44" s="831">
        <v>22</v>
      </c>
      <c r="B44" s="832" t="s">
        <v>945</v>
      </c>
      <c r="C44" s="832" t="s">
        <v>949</v>
      </c>
      <c r="D44" s="833" t="s">
        <v>1442</v>
      </c>
      <c r="E44" s="834" t="s">
        <v>954</v>
      </c>
      <c r="F44" s="832" t="s">
        <v>946</v>
      </c>
      <c r="G44" s="832" t="s">
        <v>968</v>
      </c>
      <c r="H44" s="832" t="s">
        <v>596</v>
      </c>
      <c r="I44" s="832" t="s">
        <v>904</v>
      </c>
      <c r="J44" s="832" t="s">
        <v>900</v>
      </c>
      <c r="K44" s="832" t="s">
        <v>905</v>
      </c>
      <c r="L44" s="835">
        <v>84.18</v>
      </c>
      <c r="M44" s="835">
        <v>6481.8599999999988</v>
      </c>
      <c r="N44" s="832">
        <v>77</v>
      </c>
      <c r="O44" s="836">
        <v>55</v>
      </c>
      <c r="P44" s="835">
        <v>2946.2999999999993</v>
      </c>
      <c r="Q44" s="837">
        <v>0.45454545454545453</v>
      </c>
      <c r="R44" s="832">
        <v>35</v>
      </c>
      <c r="S44" s="837">
        <v>0.45454545454545453</v>
      </c>
      <c r="T44" s="836">
        <v>28</v>
      </c>
      <c r="U44" s="838">
        <v>0.50909090909090904</v>
      </c>
    </row>
    <row r="45" spans="1:21" ht="14.4" customHeight="1" x14ac:dyDescent="0.3">
      <c r="A45" s="831">
        <v>22</v>
      </c>
      <c r="B45" s="832" t="s">
        <v>945</v>
      </c>
      <c r="C45" s="832" t="s">
        <v>949</v>
      </c>
      <c r="D45" s="833" t="s">
        <v>1442</v>
      </c>
      <c r="E45" s="834" t="s">
        <v>954</v>
      </c>
      <c r="F45" s="832" t="s">
        <v>946</v>
      </c>
      <c r="G45" s="832" t="s">
        <v>968</v>
      </c>
      <c r="H45" s="832" t="s">
        <v>596</v>
      </c>
      <c r="I45" s="832" t="s">
        <v>1056</v>
      </c>
      <c r="J45" s="832" t="s">
        <v>897</v>
      </c>
      <c r="K45" s="832" t="s">
        <v>1057</v>
      </c>
      <c r="L45" s="835">
        <v>63.14</v>
      </c>
      <c r="M45" s="835">
        <v>189.42000000000002</v>
      </c>
      <c r="N45" s="832">
        <v>3</v>
      </c>
      <c r="O45" s="836">
        <v>3</v>
      </c>
      <c r="P45" s="835">
        <v>63.14</v>
      </c>
      <c r="Q45" s="837">
        <v>0.33333333333333331</v>
      </c>
      <c r="R45" s="832">
        <v>1</v>
      </c>
      <c r="S45" s="837">
        <v>0.33333333333333331</v>
      </c>
      <c r="T45" s="836">
        <v>1</v>
      </c>
      <c r="U45" s="838">
        <v>0.33333333333333331</v>
      </c>
    </row>
    <row r="46" spans="1:21" ht="14.4" customHeight="1" x14ac:dyDescent="0.3">
      <c r="A46" s="831">
        <v>22</v>
      </c>
      <c r="B46" s="832" t="s">
        <v>945</v>
      </c>
      <c r="C46" s="832" t="s">
        <v>949</v>
      </c>
      <c r="D46" s="833" t="s">
        <v>1442</v>
      </c>
      <c r="E46" s="834" t="s">
        <v>954</v>
      </c>
      <c r="F46" s="832" t="s">
        <v>946</v>
      </c>
      <c r="G46" s="832" t="s">
        <v>968</v>
      </c>
      <c r="H46" s="832" t="s">
        <v>554</v>
      </c>
      <c r="I46" s="832" t="s">
        <v>969</v>
      </c>
      <c r="J46" s="832" t="s">
        <v>897</v>
      </c>
      <c r="K46" s="832" t="s">
        <v>970</v>
      </c>
      <c r="L46" s="835">
        <v>105.23</v>
      </c>
      <c r="M46" s="835">
        <v>526.15</v>
      </c>
      <c r="N46" s="832">
        <v>5</v>
      </c>
      <c r="O46" s="836">
        <v>5</v>
      </c>
      <c r="P46" s="835">
        <v>105.23</v>
      </c>
      <c r="Q46" s="837">
        <v>0.2</v>
      </c>
      <c r="R46" s="832">
        <v>1</v>
      </c>
      <c r="S46" s="837">
        <v>0.2</v>
      </c>
      <c r="T46" s="836">
        <v>1</v>
      </c>
      <c r="U46" s="838">
        <v>0.2</v>
      </c>
    </row>
    <row r="47" spans="1:21" ht="14.4" customHeight="1" x14ac:dyDescent="0.3">
      <c r="A47" s="831">
        <v>22</v>
      </c>
      <c r="B47" s="832" t="s">
        <v>945</v>
      </c>
      <c r="C47" s="832" t="s">
        <v>949</v>
      </c>
      <c r="D47" s="833" t="s">
        <v>1442</v>
      </c>
      <c r="E47" s="834" t="s">
        <v>954</v>
      </c>
      <c r="F47" s="832" t="s">
        <v>946</v>
      </c>
      <c r="G47" s="832" t="s">
        <v>968</v>
      </c>
      <c r="H47" s="832" t="s">
        <v>596</v>
      </c>
      <c r="I47" s="832" t="s">
        <v>1058</v>
      </c>
      <c r="J47" s="832" t="s">
        <v>897</v>
      </c>
      <c r="K47" s="832" t="s">
        <v>1059</v>
      </c>
      <c r="L47" s="835">
        <v>126.27</v>
      </c>
      <c r="M47" s="835">
        <v>1010.1600000000001</v>
      </c>
      <c r="N47" s="832">
        <v>8</v>
      </c>
      <c r="O47" s="836">
        <v>7.5</v>
      </c>
      <c r="P47" s="835">
        <v>631.35</v>
      </c>
      <c r="Q47" s="837">
        <v>0.625</v>
      </c>
      <c r="R47" s="832">
        <v>5</v>
      </c>
      <c r="S47" s="837">
        <v>0.625</v>
      </c>
      <c r="T47" s="836">
        <v>4.5</v>
      </c>
      <c r="U47" s="838">
        <v>0.6</v>
      </c>
    </row>
    <row r="48" spans="1:21" ht="14.4" customHeight="1" x14ac:dyDescent="0.3">
      <c r="A48" s="831">
        <v>22</v>
      </c>
      <c r="B48" s="832" t="s">
        <v>945</v>
      </c>
      <c r="C48" s="832" t="s">
        <v>949</v>
      </c>
      <c r="D48" s="833" t="s">
        <v>1442</v>
      </c>
      <c r="E48" s="834" t="s">
        <v>954</v>
      </c>
      <c r="F48" s="832" t="s">
        <v>946</v>
      </c>
      <c r="G48" s="832" t="s">
        <v>968</v>
      </c>
      <c r="H48" s="832" t="s">
        <v>554</v>
      </c>
      <c r="I48" s="832" t="s">
        <v>975</v>
      </c>
      <c r="J48" s="832" t="s">
        <v>897</v>
      </c>
      <c r="K48" s="832" t="s">
        <v>976</v>
      </c>
      <c r="L48" s="835">
        <v>84.18</v>
      </c>
      <c r="M48" s="835">
        <v>1683.6000000000004</v>
      </c>
      <c r="N48" s="832">
        <v>20</v>
      </c>
      <c r="O48" s="836">
        <v>19.5</v>
      </c>
      <c r="P48" s="835">
        <v>589.26</v>
      </c>
      <c r="Q48" s="837">
        <v>0.34999999999999992</v>
      </c>
      <c r="R48" s="832">
        <v>7</v>
      </c>
      <c r="S48" s="837">
        <v>0.35</v>
      </c>
      <c r="T48" s="836">
        <v>6.5</v>
      </c>
      <c r="U48" s="838">
        <v>0.33333333333333331</v>
      </c>
    </row>
    <row r="49" spans="1:21" ht="14.4" customHeight="1" x14ac:dyDescent="0.3">
      <c r="A49" s="831">
        <v>22</v>
      </c>
      <c r="B49" s="832" t="s">
        <v>945</v>
      </c>
      <c r="C49" s="832" t="s">
        <v>949</v>
      </c>
      <c r="D49" s="833" t="s">
        <v>1442</v>
      </c>
      <c r="E49" s="834" t="s">
        <v>954</v>
      </c>
      <c r="F49" s="832" t="s">
        <v>946</v>
      </c>
      <c r="G49" s="832" t="s">
        <v>968</v>
      </c>
      <c r="H49" s="832" t="s">
        <v>596</v>
      </c>
      <c r="I49" s="832" t="s">
        <v>902</v>
      </c>
      <c r="J49" s="832" t="s">
        <v>900</v>
      </c>
      <c r="K49" s="832" t="s">
        <v>903</v>
      </c>
      <c r="L49" s="835">
        <v>49.08</v>
      </c>
      <c r="M49" s="835">
        <v>245.4</v>
      </c>
      <c r="N49" s="832">
        <v>5</v>
      </c>
      <c r="O49" s="836">
        <v>3</v>
      </c>
      <c r="P49" s="835">
        <v>147.24</v>
      </c>
      <c r="Q49" s="837">
        <v>0.6</v>
      </c>
      <c r="R49" s="832">
        <v>3</v>
      </c>
      <c r="S49" s="837">
        <v>0.6</v>
      </c>
      <c r="T49" s="836">
        <v>1.5</v>
      </c>
      <c r="U49" s="838">
        <v>0.5</v>
      </c>
    </row>
    <row r="50" spans="1:21" ht="14.4" customHeight="1" x14ac:dyDescent="0.3">
      <c r="A50" s="831">
        <v>22</v>
      </c>
      <c r="B50" s="832" t="s">
        <v>945</v>
      </c>
      <c r="C50" s="832" t="s">
        <v>949</v>
      </c>
      <c r="D50" s="833" t="s">
        <v>1442</v>
      </c>
      <c r="E50" s="834" t="s">
        <v>954</v>
      </c>
      <c r="F50" s="832" t="s">
        <v>946</v>
      </c>
      <c r="G50" s="832" t="s">
        <v>968</v>
      </c>
      <c r="H50" s="832" t="s">
        <v>554</v>
      </c>
      <c r="I50" s="832" t="s">
        <v>1060</v>
      </c>
      <c r="J50" s="832" t="s">
        <v>1061</v>
      </c>
      <c r="K50" s="832" t="s">
        <v>905</v>
      </c>
      <c r="L50" s="835">
        <v>84.18</v>
      </c>
      <c r="M50" s="835">
        <v>84.18</v>
      </c>
      <c r="N50" s="832">
        <v>1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22</v>
      </c>
      <c r="B51" s="832" t="s">
        <v>945</v>
      </c>
      <c r="C51" s="832" t="s">
        <v>949</v>
      </c>
      <c r="D51" s="833" t="s">
        <v>1442</v>
      </c>
      <c r="E51" s="834" t="s">
        <v>954</v>
      </c>
      <c r="F51" s="832" t="s">
        <v>946</v>
      </c>
      <c r="G51" s="832" t="s">
        <v>1062</v>
      </c>
      <c r="H51" s="832" t="s">
        <v>554</v>
      </c>
      <c r="I51" s="832" t="s">
        <v>1063</v>
      </c>
      <c r="J51" s="832" t="s">
        <v>1064</v>
      </c>
      <c r="K51" s="832" t="s">
        <v>1065</v>
      </c>
      <c r="L51" s="835">
        <v>299.24</v>
      </c>
      <c r="M51" s="835">
        <v>299.24</v>
      </c>
      <c r="N51" s="832">
        <v>1</v>
      </c>
      <c r="O51" s="836">
        <v>0.5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22</v>
      </c>
      <c r="B52" s="832" t="s">
        <v>945</v>
      </c>
      <c r="C52" s="832" t="s">
        <v>949</v>
      </c>
      <c r="D52" s="833" t="s">
        <v>1442</v>
      </c>
      <c r="E52" s="834" t="s">
        <v>954</v>
      </c>
      <c r="F52" s="832" t="s">
        <v>946</v>
      </c>
      <c r="G52" s="832" t="s">
        <v>1066</v>
      </c>
      <c r="H52" s="832" t="s">
        <v>554</v>
      </c>
      <c r="I52" s="832" t="s">
        <v>1067</v>
      </c>
      <c r="J52" s="832" t="s">
        <v>1068</v>
      </c>
      <c r="K52" s="832" t="s">
        <v>1069</v>
      </c>
      <c r="L52" s="835">
        <v>0</v>
      </c>
      <c r="M52" s="835">
        <v>0</v>
      </c>
      <c r="N52" s="832">
        <v>12</v>
      </c>
      <c r="O52" s="836">
        <v>10</v>
      </c>
      <c r="P52" s="835">
        <v>0</v>
      </c>
      <c r="Q52" s="837"/>
      <c r="R52" s="832">
        <v>12</v>
      </c>
      <c r="S52" s="837">
        <v>1</v>
      </c>
      <c r="T52" s="836">
        <v>10</v>
      </c>
      <c r="U52" s="838">
        <v>1</v>
      </c>
    </row>
    <row r="53" spans="1:21" ht="14.4" customHeight="1" x14ac:dyDescent="0.3">
      <c r="A53" s="831">
        <v>22</v>
      </c>
      <c r="B53" s="832" t="s">
        <v>945</v>
      </c>
      <c r="C53" s="832" t="s">
        <v>949</v>
      </c>
      <c r="D53" s="833" t="s">
        <v>1442</v>
      </c>
      <c r="E53" s="834" t="s">
        <v>956</v>
      </c>
      <c r="F53" s="832" t="s">
        <v>946</v>
      </c>
      <c r="G53" s="832" t="s">
        <v>1070</v>
      </c>
      <c r="H53" s="832" t="s">
        <v>554</v>
      </c>
      <c r="I53" s="832" t="s">
        <v>1071</v>
      </c>
      <c r="J53" s="832" t="s">
        <v>1072</v>
      </c>
      <c r="K53" s="832" t="s">
        <v>1073</v>
      </c>
      <c r="L53" s="835">
        <v>0</v>
      </c>
      <c r="M53" s="835">
        <v>0</v>
      </c>
      <c r="N53" s="832">
        <v>1</v>
      </c>
      <c r="O53" s="836">
        <v>1</v>
      </c>
      <c r="P53" s="835">
        <v>0</v>
      </c>
      <c r="Q53" s="837"/>
      <c r="R53" s="832">
        <v>1</v>
      </c>
      <c r="S53" s="837">
        <v>1</v>
      </c>
      <c r="T53" s="836">
        <v>1</v>
      </c>
      <c r="U53" s="838">
        <v>1</v>
      </c>
    </row>
    <row r="54" spans="1:21" ht="14.4" customHeight="1" x14ac:dyDescent="0.3">
      <c r="A54" s="831">
        <v>22</v>
      </c>
      <c r="B54" s="832" t="s">
        <v>945</v>
      </c>
      <c r="C54" s="832" t="s">
        <v>949</v>
      </c>
      <c r="D54" s="833" t="s">
        <v>1442</v>
      </c>
      <c r="E54" s="834" t="s">
        <v>956</v>
      </c>
      <c r="F54" s="832" t="s">
        <v>946</v>
      </c>
      <c r="G54" s="832" t="s">
        <v>1074</v>
      </c>
      <c r="H54" s="832" t="s">
        <v>596</v>
      </c>
      <c r="I54" s="832" t="s">
        <v>1075</v>
      </c>
      <c r="J54" s="832" t="s">
        <v>1076</v>
      </c>
      <c r="K54" s="832" t="s">
        <v>1077</v>
      </c>
      <c r="L54" s="835">
        <v>117.55</v>
      </c>
      <c r="M54" s="835">
        <v>117.55</v>
      </c>
      <c r="N54" s="832">
        <v>1</v>
      </c>
      <c r="O54" s="836">
        <v>1</v>
      </c>
      <c r="P54" s="835">
        <v>117.55</v>
      </c>
      <c r="Q54" s="837">
        <v>1</v>
      </c>
      <c r="R54" s="832">
        <v>1</v>
      </c>
      <c r="S54" s="837">
        <v>1</v>
      </c>
      <c r="T54" s="836">
        <v>1</v>
      </c>
      <c r="U54" s="838">
        <v>1</v>
      </c>
    </row>
    <row r="55" spans="1:21" ht="14.4" customHeight="1" x14ac:dyDescent="0.3">
      <c r="A55" s="831">
        <v>22</v>
      </c>
      <c r="B55" s="832" t="s">
        <v>945</v>
      </c>
      <c r="C55" s="832" t="s">
        <v>949</v>
      </c>
      <c r="D55" s="833" t="s">
        <v>1442</v>
      </c>
      <c r="E55" s="834" t="s">
        <v>956</v>
      </c>
      <c r="F55" s="832" t="s">
        <v>946</v>
      </c>
      <c r="G55" s="832" t="s">
        <v>989</v>
      </c>
      <c r="H55" s="832" t="s">
        <v>554</v>
      </c>
      <c r="I55" s="832" t="s">
        <v>1078</v>
      </c>
      <c r="J55" s="832" t="s">
        <v>991</v>
      </c>
      <c r="K55" s="832" t="s">
        <v>1079</v>
      </c>
      <c r="L55" s="835">
        <v>23.51</v>
      </c>
      <c r="M55" s="835">
        <v>282.12</v>
      </c>
      <c r="N55" s="832">
        <v>12</v>
      </c>
      <c r="O55" s="836">
        <v>6</v>
      </c>
      <c r="P55" s="835">
        <v>282.12</v>
      </c>
      <c r="Q55" s="837">
        <v>1</v>
      </c>
      <c r="R55" s="832">
        <v>12</v>
      </c>
      <c r="S55" s="837">
        <v>1</v>
      </c>
      <c r="T55" s="836">
        <v>6</v>
      </c>
      <c r="U55" s="838">
        <v>1</v>
      </c>
    </row>
    <row r="56" spans="1:21" ht="14.4" customHeight="1" x14ac:dyDescent="0.3">
      <c r="A56" s="831">
        <v>22</v>
      </c>
      <c r="B56" s="832" t="s">
        <v>945</v>
      </c>
      <c r="C56" s="832" t="s">
        <v>949</v>
      </c>
      <c r="D56" s="833" t="s">
        <v>1442</v>
      </c>
      <c r="E56" s="834" t="s">
        <v>956</v>
      </c>
      <c r="F56" s="832" t="s">
        <v>946</v>
      </c>
      <c r="G56" s="832" t="s">
        <v>1080</v>
      </c>
      <c r="H56" s="832" t="s">
        <v>554</v>
      </c>
      <c r="I56" s="832" t="s">
        <v>1081</v>
      </c>
      <c r="J56" s="832" t="s">
        <v>1082</v>
      </c>
      <c r="K56" s="832" t="s">
        <v>1083</v>
      </c>
      <c r="L56" s="835">
        <v>42.05</v>
      </c>
      <c r="M56" s="835">
        <v>42.05</v>
      </c>
      <c r="N56" s="832">
        <v>1</v>
      </c>
      <c r="O56" s="836">
        <v>1</v>
      </c>
      <c r="P56" s="835">
        <v>42.05</v>
      </c>
      <c r="Q56" s="837">
        <v>1</v>
      </c>
      <c r="R56" s="832">
        <v>1</v>
      </c>
      <c r="S56" s="837">
        <v>1</v>
      </c>
      <c r="T56" s="836">
        <v>1</v>
      </c>
      <c r="U56" s="838">
        <v>1</v>
      </c>
    </row>
    <row r="57" spans="1:21" ht="14.4" customHeight="1" x14ac:dyDescent="0.3">
      <c r="A57" s="831">
        <v>22</v>
      </c>
      <c r="B57" s="832" t="s">
        <v>945</v>
      </c>
      <c r="C57" s="832" t="s">
        <v>949</v>
      </c>
      <c r="D57" s="833" t="s">
        <v>1442</v>
      </c>
      <c r="E57" s="834" t="s">
        <v>956</v>
      </c>
      <c r="F57" s="832" t="s">
        <v>946</v>
      </c>
      <c r="G57" s="832" t="s">
        <v>1084</v>
      </c>
      <c r="H57" s="832" t="s">
        <v>554</v>
      </c>
      <c r="I57" s="832" t="s">
        <v>1085</v>
      </c>
      <c r="J57" s="832" t="s">
        <v>1086</v>
      </c>
      <c r="K57" s="832" t="s">
        <v>1087</v>
      </c>
      <c r="L57" s="835">
        <v>52.87</v>
      </c>
      <c r="M57" s="835">
        <v>52.87</v>
      </c>
      <c r="N57" s="832">
        <v>1</v>
      </c>
      <c r="O57" s="836">
        <v>1</v>
      </c>
      <c r="P57" s="835">
        <v>52.87</v>
      </c>
      <c r="Q57" s="837">
        <v>1</v>
      </c>
      <c r="R57" s="832">
        <v>1</v>
      </c>
      <c r="S57" s="837">
        <v>1</v>
      </c>
      <c r="T57" s="836">
        <v>1</v>
      </c>
      <c r="U57" s="838">
        <v>1</v>
      </c>
    </row>
    <row r="58" spans="1:21" ht="14.4" customHeight="1" x14ac:dyDescent="0.3">
      <c r="A58" s="831">
        <v>22</v>
      </c>
      <c r="B58" s="832" t="s">
        <v>945</v>
      </c>
      <c r="C58" s="832" t="s">
        <v>949</v>
      </c>
      <c r="D58" s="833" t="s">
        <v>1442</v>
      </c>
      <c r="E58" s="834" t="s">
        <v>956</v>
      </c>
      <c r="F58" s="832" t="s">
        <v>946</v>
      </c>
      <c r="G58" s="832" t="s">
        <v>1084</v>
      </c>
      <c r="H58" s="832" t="s">
        <v>554</v>
      </c>
      <c r="I58" s="832" t="s">
        <v>1088</v>
      </c>
      <c r="J58" s="832" t="s">
        <v>1089</v>
      </c>
      <c r="K58" s="832" t="s">
        <v>1090</v>
      </c>
      <c r="L58" s="835">
        <v>70.48</v>
      </c>
      <c r="M58" s="835">
        <v>140.96</v>
      </c>
      <c r="N58" s="832">
        <v>2</v>
      </c>
      <c r="O58" s="836">
        <v>1</v>
      </c>
      <c r="P58" s="835">
        <v>140.96</v>
      </c>
      <c r="Q58" s="837">
        <v>1</v>
      </c>
      <c r="R58" s="832">
        <v>2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22</v>
      </c>
      <c r="B59" s="832" t="s">
        <v>945</v>
      </c>
      <c r="C59" s="832" t="s">
        <v>949</v>
      </c>
      <c r="D59" s="833" t="s">
        <v>1442</v>
      </c>
      <c r="E59" s="834" t="s">
        <v>956</v>
      </c>
      <c r="F59" s="832" t="s">
        <v>946</v>
      </c>
      <c r="G59" s="832" t="s">
        <v>1091</v>
      </c>
      <c r="H59" s="832" t="s">
        <v>554</v>
      </c>
      <c r="I59" s="832" t="s">
        <v>1092</v>
      </c>
      <c r="J59" s="832" t="s">
        <v>1093</v>
      </c>
      <c r="K59" s="832" t="s">
        <v>1094</v>
      </c>
      <c r="L59" s="835">
        <v>92.85</v>
      </c>
      <c r="M59" s="835">
        <v>278.54999999999995</v>
      </c>
      <c r="N59" s="832">
        <v>3</v>
      </c>
      <c r="O59" s="836">
        <v>2.5</v>
      </c>
      <c r="P59" s="835">
        <v>278.54999999999995</v>
      </c>
      <c r="Q59" s="837">
        <v>1</v>
      </c>
      <c r="R59" s="832">
        <v>3</v>
      </c>
      <c r="S59" s="837">
        <v>1</v>
      </c>
      <c r="T59" s="836">
        <v>2.5</v>
      </c>
      <c r="U59" s="838">
        <v>1</v>
      </c>
    </row>
    <row r="60" spans="1:21" ht="14.4" customHeight="1" x14ac:dyDescent="0.3">
      <c r="A60" s="831">
        <v>22</v>
      </c>
      <c r="B60" s="832" t="s">
        <v>945</v>
      </c>
      <c r="C60" s="832" t="s">
        <v>949</v>
      </c>
      <c r="D60" s="833" t="s">
        <v>1442</v>
      </c>
      <c r="E60" s="834" t="s">
        <v>956</v>
      </c>
      <c r="F60" s="832" t="s">
        <v>946</v>
      </c>
      <c r="G60" s="832" t="s">
        <v>1091</v>
      </c>
      <c r="H60" s="832" t="s">
        <v>554</v>
      </c>
      <c r="I60" s="832" t="s">
        <v>1095</v>
      </c>
      <c r="J60" s="832" t="s">
        <v>1093</v>
      </c>
      <c r="K60" s="832" t="s">
        <v>1096</v>
      </c>
      <c r="L60" s="835">
        <v>477.5</v>
      </c>
      <c r="M60" s="835">
        <v>477.5</v>
      </c>
      <c r="N60" s="832">
        <v>1</v>
      </c>
      <c r="O60" s="836">
        <v>1</v>
      </c>
      <c r="P60" s="835">
        <v>477.5</v>
      </c>
      <c r="Q60" s="837">
        <v>1</v>
      </c>
      <c r="R60" s="832">
        <v>1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22</v>
      </c>
      <c r="B61" s="832" t="s">
        <v>945</v>
      </c>
      <c r="C61" s="832" t="s">
        <v>949</v>
      </c>
      <c r="D61" s="833" t="s">
        <v>1442</v>
      </c>
      <c r="E61" s="834" t="s">
        <v>956</v>
      </c>
      <c r="F61" s="832" t="s">
        <v>946</v>
      </c>
      <c r="G61" s="832" t="s">
        <v>1097</v>
      </c>
      <c r="H61" s="832" t="s">
        <v>554</v>
      </c>
      <c r="I61" s="832" t="s">
        <v>1098</v>
      </c>
      <c r="J61" s="832" t="s">
        <v>1099</v>
      </c>
      <c r="K61" s="832" t="s">
        <v>1100</v>
      </c>
      <c r="L61" s="835">
        <v>0</v>
      </c>
      <c r="M61" s="835">
        <v>0</v>
      </c>
      <c r="N61" s="832">
        <v>1</v>
      </c>
      <c r="O61" s="836">
        <v>1</v>
      </c>
      <c r="P61" s="835">
        <v>0</v>
      </c>
      <c r="Q61" s="837"/>
      <c r="R61" s="832">
        <v>1</v>
      </c>
      <c r="S61" s="837">
        <v>1</v>
      </c>
      <c r="T61" s="836">
        <v>1</v>
      </c>
      <c r="U61" s="838">
        <v>1</v>
      </c>
    </row>
    <row r="62" spans="1:21" ht="14.4" customHeight="1" x14ac:dyDescent="0.3">
      <c r="A62" s="831">
        <v>22</v>
      </c>
      <c r="B62" s="832" t="s">
        <v>945</v>
      </c>
      <c r="C62" s="832" t="s">
        <v>949</v>
      </c>
      <c r="D62" s="833" t="s">
        <v>1442</v>
      </c>
      <c r="E62" s="834" t="s">
        <v>956</v>
      </c>
      <c r="F62" s="832" t="s">
        <v>946</v>
      </c>
      <c r="G62" s="832" t="s">
        <v>1097</v>
      </c>
      <c r="H62" s="832" t="s">
        <v>554</v>
      </c>
      <c r="I62" s="832" t="s">
        <v>1101</v>
      </c>
      <c r="J62" s="832" t="s">
        <v>1099</v>
      </c>
      <c r="K62" s="832" t="s">
        <v>1102</v>
      </c>
      <c r="L62" s="835">
        <v>0</v>
      </c>
      <c r="M62" s="835">
        <v>0</v>
      </c>
      <c r="N62" s="832">
        <v>1</v>
      </c>
      <c r="O62" s="836">
        <v>0.5</v>
      </c>
      <c r="P62" s="835">
        <v>0</v>
      </c>
      <c r="Q62" s="837"/>
      <c r="R62" s="832">
        <v>1</v>
      </c>
      <c r="S62" s="837">
        <v>1</v>
      </c>
      <c r="T62" s="836">
        <v>0.5</v>
      </c>
      <c r="U62" s="838">
        <v>1</v>
      </c>
    </row>
    <row r="63" spans="1:21" ht="14.4" customHeight="1" x14ac:dyDescent="0.3">
      <c r="A63" s="831">
        <v>22</v>
      </c>
      <c r="B63" s="832" t="s">
        <v>945</v>
      </c>
      <c r="C63" s="832" t="s">
        <v>949</v>
      </c>
      <c r="D63" s="833" t="s">
        <v>1442</v>
      </c>
      <c r="E63" s="834" t="s">
        <v>956</v>
      </c>
      <c r="F63" s="832" t="s">
        <v>946</v>
      </c>
      <c r="G63" s="832" t="s">
        <v>1097</v>
      </c>
      <c r="H63" s="832" t="s">
        <v>554</v>
      </c>
      <c r="I63" s="832" t="s">
        <v>1103</v>
      </c>
      <c r="J63" s="832" t="s">
        <v>1099</v>
      </c>
      <c r="K63" s="832" t="s">
        <v>1102</v>
      </c>
      <c r="L63" s="835">
        <v>0</v>
      </c>
      <c r="M63" s="835">
        <v>0</v>
      </c>
      <c r="N63" s="832">
        <v>1</v>
      </c>
      <c r="O63" s="836">
        <v>1</v>
      </c>
      <c r="P63" s="835"/>
      <c r="Q63" s="837"/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22</v>
      </c>
      <c r="B64" s="832" t="s">
        <v>945</v>
      </c>
      <c r="C64" s="832" t="s">
        <v>949</v>
      </c>
      <c r="D64" s="833" t="s">
        <v>1442</v>
      </c>
      <c r="E64" s="834" t="s">
        <v>956</v>
      </c>
      <c r="F64" s="832" t="s">
        <v>946</v>
      </c>
      <c r="G64" s="832" t="s">
        <v>1104</v>
      </c>
      <c r="H64" s="832" t="s">
        <v>554</v>
      </c>
      <c r="I64" s="832" t="s">
        <v>1105</v>
      </c>
      <c r="J64" s="832" t="s">
        <v>1106</v>
      </c>
      <c r="K64" s="832" t="s">
        <v>1107</v>
      </c>
      <c r="L64" s="835">
        <v>89.91</v>
      </c>
      <c r="M64" s="835">
        <v>89.91</v>
      </c>
      <c r="N64" s="832">
        <v>1</v>
      </c>
      <c r="O64" s="836">
        <v>0.5</v>
      </c>
      <c r="P64" s="835">
        <v>89.91</v>
      </c>
      <c r="Q64" s="837">
        <v>1</v>
      </c>
      <c r="R64" s="832">
        <v>1</v>
      </c>
      <c r="S64" s="837">
        <v>1</v>
      </c>
      <c r="T64" s="836">
        <v>0.5</v>
      </c>
      <c r="U64" s="838">
        <v>1</v>
      </c>
    </row>
    <row r="65" spans="1:21" ht="14.4" customHeight="1" x14ac:dyDescent="0.3">
      <c r="A65" s="831">
        <v>22</v>
      </c>
      <c r="B65" s="832" t="s">
        <v>945</v>
      </c>
      <c r="C65" s="832" t="s">
        <v>949</v>
      </c>
      <c r="D65" s="833" t="s">
        <v>1442</v>
      </c>
      <c r="E65" s="834" t="s">
        <v>956</v>
      </c>
      <c r="F65" s="832" t="s">
        <v>946</v>
      </c>
      <c r="G65" s="832" t="s">
        <v>1108</v>
      </c>
      <c r="H65" s="832" t="s">
        <v>554</v>
      </c>
      <c r="I65" s="832" t="s">
        <v>1109</v>
      </c>
      <c r="J65" s="832" t="s">
        <v>1110</v>
      </c>
      <c r="K65" s="832" t="s">
        <v>1111</v>
      </c>
      <c r="L65" s="835">
        <v>43.04</v>
      </c>
      <c r="M65" s="835">
        <v>43.04</v>
      </c>
      <c r="N65" s="832">
        <v>1</v>
      </c>
      <c r="O65" s="836">
        <v>0.5</v>
      </c>
      <c r="P65" s="835">
        <v>43.04</v>
      </c>
      <c r="Q65" s="837">
        <v>1</v>
      </c>
      <c r="R65" s="832">
        <v>1</v>
      </c>
      <c r="S65" s="837">
        <v>1</v>
      </c>
      <c r="T65" s="836">
        <v>0.5</v>
      </c>
      <c r="U65" s="838">
        <v>1</v>
      </c>
    </row>
    <row r="66" spans="1:21" ht="14.4" customHeight="1" x14ac:dyDescent="0.3">
      <c r="A66" s="831">
        <v>22</v>
      </c>
      <c r="B66" s="832" t="s">
        <v>945</v>
      </c>
      <c r="C66" s="832" t="s">
        <v>949</v>
      </c>
      <c r="D66" s="833" t="s">
        <v>1442</v>
      </c>
      <c r="E66" s="834" t="s">
        <v>956</v>
      </c>
      <c r="F66" s="832" t="s">
        <v>946</v>
      </c>
      <c r="G66" s="832" t="s">
        <v>1112</v>
      </c>
      <c r="H66" s="832" t="s">
        <v>554</v>
      </c>
      <c r="I66" s="832" t="s">
        <v>1113</v>
      </c>
      <c r="J66" s="832" t="s">
        <v>1114</v>
      </c>
      <c r="K66" s="832" t="s">
        <v>1115</v>
      </c>
      <c r="L66" s="835">
        <v>32.25</v>
      </c>
      <c r="M66" s="835">
        <v>32.25</v>
      </c>
      <c r="N66" s="832">
        <v>1</v>
      </c>
      <c r="O66" s="836">
        <v>0.5</v>
      </c>
      <c r="P66" s="835">
        <v>32.25</v>
      </c>
      <c r="Q66" s="837">
        <v>1</v>
      </c>
      <c r="R66" s="832">
        <v>1</v>
      </c>
      <c r="S66" s="837">
        <v>1</v>
      </c>
      <c r="T66" s="836">
        <v>0.5</v>
      </c>
      <c r="U66" s="838">
        <v>1</v>
      </c>
    </row>
    <row r="67" spans="1:21" ht="14.4" customHeight="1" x14ac:dyDescent="0.3">
      <c r="A67" s="831">
        <v>22</v>
      </c>
      <c r="B67" s="832" t="s">
        <v>945</v>
      </c>
      <c r="C67" s="832" t="s">
        <v>949</v>
      </c>
      <c r="D67" s="833" t="s">
        <v>1442</v>
      </c>
      <c r="E67" s="834" t="s">
        <v>956</v>
      </c>
      <c r="F67" s="832" t="s">
        <v>946</v>
      </c>
      <c r="G67" s="832" t="s">
        <v>1112</v>
      </c>
      <c r="H67" s="832" t="s">
        <v>596</v>
      </c>
      <c r="I67" s="832" t="s">
        <v>1116</v>
      </c>
      <c r="J67" s="832" t="s">
        <v>1117</v>
      </c>
      <c r="K67" s="832" t="s">
        <v>1118</v>
      </c>
      <c r="L67" s="835">
        <v>16.12</v>
      </c>
      <c r="M67" s="835">
        <v>16.12</v>
      </c>
      <c r="N67" s="832">
        <v>1</v>
      </c>
      <c r="O67" s="836">
        <v>0.5</v>
      </c>
      <c r="P67" s="835">
        <v>16.12</v>
      </c>
      <c r="Q67" s="837">
        <v>1</v>
      </c>
      <c r="R67" s="832">
        <v>1</v>
      </c>
      <c r="S67" s="837">
        <v>1</v>
      </c>
      <c r="T67" s="836">
        <v>0.5</v>
      </c>
      <c r="U67" s="838">
        <v>1</v>
      </c>
    </row>
    <row r="68" spans="1:21" ht="14.4" customHeight="1" x14ac:dyDescent="0.3">
      <c r="A68" s="831">
        <v>22</v>
      </c>
      <c r="B68" s="832" t="s">
        <v>945</v>
      </c>
      <c r="C68" s="832" t="s">
        <v>949</v>
      </c>
      <c r="D68" s="833" t="s">
        <v>1442</v>
      </c>
      <c r="E68" s="834" t="s">
        <v>956</v>
      </c>
      <c r="F68" s="832" t="s">
        <v>946</v>
      </c>
      <c r="G68" s="832" t="s">
        <v>1112</v>
      </c>
      <c r="H68" s="832" t="s">
        <v>596</v>
      </c>
      <c r="I68" s="832" t="s">
        <v>1119</v>
      </c>
      <c r="J68" s="832" t="s">
        <v>1117</v>
      </c>
      <c r="K68" s="832" t="s">
        <v>1118</v>
      </c>
      <c r="L68" s="835">
        <v>16.12</v>
      </c>
      <c r="M68" s="835">
        <v>16.12</v>
      </c>
      <c r="N68" s="832">
        <v>1</v>
      </c>
      <c r="O68" s="836">
        <v>0.5</v>
      </c>
      <c r="P68" s="835">
        <v>16.12</v>
      </c>
      <c r="Q68" s="837">
        <v>1</v>
      </c>
      <c r="R68" s="832">
        <v>1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22</v>
      </c>
      <c r="B69" s="832" t="s">
        <v>945</v>
      </c>
      <c r="C69" s="832" t="s">
        <v>949</v>
      </c>
      <c r="D69" s="833" t="s">
        <v>1442</v>
      </c>
      <c r="E69" s="834" t="s">
        <v>956</v>
      </c>
      <c r="F69" s="832" t="s">
        <v>946</v>
      </c>
      <c r="G69" s="832" t="s">
        <v>1120</v>
      </c>
      <c r="H69" s="832" t="s">
        <v>554</v>
      </c>
      <c r="I69" s="832" t="s">
        <v>1121</v>
      </c>
      <c r="J69" s="832" t="s">
        <v>1122</v>
      </c>
      <c r="K69" s="832" t="s">
        <v>1123</v>
      </c>
      <c r="L69" s="835">
        <v>0</v>
      </c>
      <c r="M69" s="835">
        <v>0</v>
      </c>
      <c r="N69" s="832">
        <v>1</v>
      </c>
      <c r="O69" s="836">
        <v>1</v>
      </c>
      <c r="P69" s="835">
        <v>0</v>
      </c>
      <c r="Q69" s="837"/>
      <c r="R69" s="832">
        <v>1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22</v>
      </c>
      <c r="B70" s="832" t="s">
        <v>945</v>
      </c>
      <c r="C70" s="832" t="s">
        <v>949</v>
      </c>
      <c r="D70" s="833" t="s">
        <v>1442</v>
      </c>
      <c r="E70" s="834" t="s">
        <v>956</v>
      </c>
      <c r="F70" s="832" t="s">
        <v>946</v>
      </c>
      <c r="G70" s="832" t="s">
        <v>1124</v>
      </c>
      <c r="H70" s="832" t="s">
        <v>554</v>
      </c>
      <c r="I70" s="832" t="s">
        <v>1125</v>
      </c>
      <c r="J70" s="832" t="s">
        <v>1126</v>
      </c>
      <c r="K70" s="832" t="s">
        <v>1127</v>
      </c>
      <c r="L70" s="835">
        <v>52.47</v>
      </c>
      <c r="M70" s="835">
        <v>52.47</v>
      </c>
      <c r="N70" s="832">
        <v>1</v>
      </c>
      <c r="O70" s="836">
        <v>1</v>
      </c>
      <c r="P70" s="835">
        <v>52.47</v>
      </c>
      <c r="Q70" s="837">
        <v>1</v>
      </c>
      <c r="R70" s="832">
        <v>1</v>
      </c>
      <c r="S70" s="837">
        <v>1</v>
      </c>
      <c r="T70" s="836">
        <v>1</v>
      </c>
      <c r="U70" s="838">
        <v>1</v>
      </c>
    </row>
    <row r="71" spans="1:21" ht="14.4" customHeight="1" x14ac:dyDescent="0.3">
      <c r="A71" s="831">
        <v>22</v>
      </c>
      <c r="B71" s="832" t="s">
        <v>945</v>
      </c>
      <c r="C71" s="832" t="s">
        <v>949</v>
      </c>
      <c r="D71" s="833" t="s">
        <v>1442</v>
      </c>
      <c r="E71" s="834" t="s">
        <v>956</v>
      </c>
      <c r="F71" s="832" t="s">
        <v>946</v>
      </c>
      <c r="G71" s="832" t="s">
        <v>1128</v>
      </c>
      <c r="H71" s="832" t="s">
        <v>554</v>
      </c>
      <c r="I71" s="832" t="s">
        <v>1129</v>
      </c>
      <c r="J71" s="832" t="s">
        <v>1130</v>
      </c>
      <c r="K71" s="832" t="s">
        <v>1131</v>
      </c>
      <c r="L71" s="835">
        <v>83.38</v>
      </c>
      <c r="M71" s="835">
        <v>250.14</v>
      </c>
      <c r="N71" s="832">
        <v>3</v>
      </c>
      <c r="O71" s="836">
        <v>0.5</v>
      </c>
      <c r="P71" s="835">
        <v>250.14</v>
      </c>
      <c r="Q71" s="837">
        <v>1</v>
      </c>
      <c r="R71" s="832">
        <v>3</v>
      </c>
      <c r="S71" s="837">
        <v>1</v>
      </c>
      <c r="T71" s="836">
        <v>0.5</v>
      </c>
      <c r="U71" s="838">
        <v>1</v>
      </c>
    </row>
    <row r="72" spans="1:21" ht="14.4" customHeight="1" x14ac:dyDescent="0.3">
      <c r="A72" s="831">
        <v>22</v>
      </c>
      <c r="B72" s="832" t="s">
        <v>945</v>
      </c>
      <c r="C72" s="832" t="s">
        <v>949</v>
      </c>
      <c r="D72" s="833" t="s">
        <v>1442</v>
      </c>
      <c r="E72" s="834" t="s">
        <v>957</v>
      </c>
      <c r="F72" s="832" t="s">
        <v>946</v>
      </c>
      <c r="G72" s="832" t="s">
        <v>1132</v>
      </c>
      <c r="H72" s="832" t="s">
        <v>554</v>
      </c>
      <c r="I72" s="832" t="s">
        <v>1133</v>
      </c>
      <c r="J72" s="832" t="s">
        <v>1134</v>
      </c>
      <c r="K72" s="832" t="s">
        <v>1135</v>
      </c>
      <c r="L72" s="835">
        <v>35.11</v>
      </c>
      <c r="M72" s="835">
        <v>421.32</v>
      </c>
      <c r="N72" s="832">
        <v>12</v>
      </c>
      <c r="O72" s="836">
        <v>2</v>
      </c>
      <c r="P72" s="835">
        <v>105.33</v>
      </c>
      <c r="Q72" s="837">
        <v>0.25</v>
      </c>
      <c r="R72" s="832">
        <v>3</v>
      </c>
      <c r="S72" s="837">
        <v>0.25</v>
      </c>
      <c r="T72" s="836">
        <v>0.5</v>
      </c>
      <c r="U72" s="838">
        <v>0.25</v>
      </c>
    </row>
    <row r="73" spans="1:21" ht="14.4" customHeight="1" x14ac:dyDescent="0.3">
      <c r="A73" s="831">
        <v>22</v>
      </c>
      <c r="B73" s="832" t="s">
        <v>945</v>
      </c>
      <c r="C73" s="832" t="s">
        <v>949</v>
      </c>
      <c r="D73" s="833" t="s">
        <v>1442</v>
      </c>
      <c r="E73" s="834" t="s">
        <v>957</v>
      </c>
      <c r="F73" s="832" t="s">
        <v>946</v>
      </c>
      <c r="G73" s="832" t="s">
        <v>977</v>
      </c>
      <c r="H73" s="832" t="s">
        <v>596</v>
      </c>
      <c r="I73" s="832" t="s">
        <v>1136</v>
      </c>
      <c r="J73" s="832" t="s">
        <v>979</v>
      </c>
      <c r="K73" s="832" t="s">
        <v>1137</v>
      </c>
      <c r="L73" s="835">
        <v>4.7</v>
      </c>
      <c r="M73" s="835">
        <v>4.7</v>
      </c>
      <c r="N73" s="832">
        <v>1</v>
      </c>
      <c r="O73" s="836">
        <v>1</v>
      </c>
      <c r="P73" s="835">
        <v>4.7</v>
      </c>
      <c r="Q73" s="837">
        <v>1</v>
      </c>
      <c r="R73" s="832">
        <v>1</v>
      </c>
      <c r="S73" s="837">
        <v>1</v>
      </c>
      <c r="T73" s="836">
        <v>1</v>
      </c>
      <c r="U73" s="838">
        <v>1</v>
      </c>
    </row>
    <row r="74" spans="1:21" ht="14.4" customHeight="1" x14ac:dyDescent="0.3">
      <c r="A74" s="831">
        <v>22</v>
      </c>
      <c r="B74" s="832" t="s">
        <v>945</v>
      </c>
      <c r="C74" s="832" t="s">
        <v>949</v>
      </c>
      <c r="D74" s="833" t="s">
        <v>1442</v>
      </c>
      <c r="E74" s="834" t="s">
        <v>957</v>
      </c>
      <c r="F74" s="832" t="s">
        <v>946</v>
      </c>
      <c r="G74" s="832" t="s">
        <v>1138</v>
      </c>
      <c r="H74" s="832" t="s">
        <v>596</v>
      </c>
      <c r="I74" s="832" t="s">
        <v>1139</v>
      </c>
      <c r="J74" s="832" t="s">
        <v>1140</v>
      </c>
      <c r="K74" s="832" t="s">
        <v>1141</v>
      </c>
      <c r="L74" s="835">
        <v>0</v>
      </c>
      <c r="M74" s="835">
        <v>0</v>
      </c>
      <c r="N74" s="832">
        <v>1</v>
      </c>
      <c r="O74" s="836">
        <v>1</v>
      </c>
      <c r="P74" s="835">
        <v>0</v>
      </c>
      <c r="Q74" s="837"/>
      <c r="R74" s="832">
        <v>1</v>
      </c>
      <c r="S74" s="837">
        <v>1</v>
      </c>
      <c r="T74" s="836">
        <v>1</v>
      </c>
      <c r="U74" s="838">
        <v>1</v>
      </c>
    </row>
    <row r="75" spans="1:21" ht="14.4" customHeight="1" x14ac:dyDescent="0.3">
      <c r="A75" s="831">
        <v>22</v>
      </c>
      <c r="B75" s="832" t="s">
        <v>945</v>
      </c>
      <c r="C75" s="832" t="s">
        <v>949</v>
      </c>
      <c r="D75" s="833" t="s">
        <v>1442</v>
      </c>
      <c r="E75" s="834" t="s">
        <v>957</v>
      </c>
      <c r="F75" s="832" t="s">
        <v>946</v>
      </c>
      <c r="G75" s="832" t="s">
        <v>1142</v>
      </c>
      <c r="H75" s="832" t="s">
        <v>554</v>
      </c>
      <c r="I75" s="832" t="s">
        <v>1143</v>
      </c>
      <c r="J75" s="832" t="s">
        <v>1144</v>
      </c>
      <c r="K75" s="832" t="s">
        <v>1145</v>
      </c>
      <c r="L75" s="835">
        <v>119.7</v>
      </c>
      <c r="M75" s="835">
        <v>239.4</v>
      </c>
      <c r="N75" s="832">
        <v>2</v>
      </c>
      <c r="O75" s="836">
        <v>1</v>
      </c>
      <c r="P75" s="835">
        <v>239.4</v>
      </c>
      <c r="Q75" s="837">
        <v>1</v>
      </c>
      <c r="R75" s="832">
        <v>2</v>
      </c>
      <c r="S75" s="837">
        <v>1</v>
      </c>
      <c r="T75" s="836">
        <v>1</v>
      </c>
      <c r="U75" s="838">
        <v>1</v>
      </c>
    </row>
    <row r="76" spans="1:21" ht="14.4" customHeight="1" x14ac:dyDescent="0.3">
      <c r="A76" s="831">
        <v>22</v>
      </c>
      <c r="B76" s="832" t="s">
        <v>945</v>
      </c>
      <c r="C76" s="832" t="s">
        <v>949</v>
      </c>
      <c r="D76" s="833" t="s">
        <v>1442</v>
      </c>
      <c r="E76" s="834" t="s">
        <v>957</v>
      </c>
      <c r="F76" s="832" t="s">
        <v>946</v>
      </c>
      <c r="G76" s="832" t="s">
        <v>985</v>
      </c>
      <c r="H76" s="832" t="s">
        <v>554</v>
      </c>
      <c r="I76" s="832" t="s">
        <v>1146</v>
      </c>
      <c r="J76" s="832" t="s">
        <v>1147</v>
      </c>
      <c r="K76" s="832" t="s">
        <v>992</v>
      </c>
      <c r="L76" s="835">
        <v>105.32</v>
      </c>
      <c r="M76" s="835">
        <v>105.32</v>
      </c>
      <c r="N76" s="832">
        <v>1</v>
      </c>
      <c r="O76" s="836">
        <v>0.5</v>
      </c>
      <c r="P76" s="835">
        <v>105.32</v>
      </c>
      <c r="Q76" s="837">
        <v>1</v>
      </c>
      <c r="R76" s="832">
        <v>1</v>
      </c>
      <c r="S76" s="837">
        <v>1</v>
      </c>
      <c r="T76" s="836">
        <v>0.5</v>
      </c>
      <c r="U76" s="838">
        <v>1</v>
      </c>
    </row>
    <row r="77" spans="1:21" ht="14.4" customHeight="1" x14ac:dyDescent="0.3">
      <c r="A77" s="831">
        <v>22</v>
      </c>
      <c r="B77" s="832" t="s">
        <v>945</v>
      </c>
      <c r="C77" s="832" t="s">
        <v>949</v>
      </c>
      <c r="D77" s="833" t="s">
        <v>1442</v>
      </c>
      <c r="E77" s="834" t="s">
        <v>957</v>
      </c>
      <c r="F77" s="832" t="s">
        <v>946</v>
      </c>
      <c r="G77" s="832" t="s">
        <v>985</v>
      </c>
      <c r="H77" s="832" t="s">
        <v>596</v>
      </c>
      <c r="I77" s="832" t="s">
        <v>986</v>
      </c>
      <c r="J77" s="832" t="s">
        <v>987</v>
      </c>
      <c r="K77" s="832" t="s">
        <v>988</v>
      </c>
      <c r="L77" s="835">
        <v>117.03</v>
      </c>
      <c r="M77" s="835">
        <v>117.03</v>
      </c>
      <c r="N77" s="832">
        <v>1</v>
      </c>
      <c r="O77" s="836">
        <v>0.5</v>
      </c>
      <c r="P77" s="835"/>
      <c r="Q77" s="837">
        <v>0</v>
      </c>
      <c r="R77" s="832"/>
      <c r="S77" s="837">
        <v>0</v>
      </c>
      <c r="T77" s="836"/>
      <c r="U77" s="838">
        <v>0</v>
      </c>
    </row>
    <row r="78" spans="1:21" ht="14.4" customHeight="1" x14ac:dyDescent="0.3">
      <c r="A78" s="831">
        <v>22</v>
      </c>
      <c r="B78" s="832" t="s">
        <v>945</v>
      </c>
      <c r="C78" s="832" t="s">
        <v>949</v>
      </c>
      <c r="D78" s="833" t="s">
        <v>1442</v>
      </c>
      <c r="E78" s="834" t="s">
        <v>957</v>
      </c>
      <c r="F78" s="832" t="s">
        <v>946</v>
      </c>
      <c r="G78" s="832" t="s">
        <v>985</v>
      </c>
      <c r="H78" s="832" t="s">
        <v>554</v>
      </c>
      <c r="I78" s="832" t="s">
        <v>1148</v>
      </c>
      <c r="J78" s="832" t="s">
        <v>1149</v>
      </c>
      <c r="K78" s="832" t="s">
        <v>988</v>
      </c>
      <c r="L78" s="835">
        <v>117.03</v>
      </c>
      <c r="M78" s="835">
        <v>234.06</v>
      </c>
      <c r="N78" s="832">
        <v>2</v>
      </c>
      <c r="O78" s="836">
        <v>1</v>
      </c>
      <c r="P78" s="835">
        <v>234.06</v>
      </c>
      <c r="Q78" s="837">
        <v>1</v>
      </c>
      <c r="R78" s="832">
        <v>2</v>
      </c>
      <c r="S78" s="837">
        <v>1</v>
      </c>
      <c r="T78" s="836">
        <v>1</v>
      </c>
      <c r="U78" s="838">
        <v>1</v>
      </c>
    </row>
    <row r="79" spans="1:21" ht="14.4" customHeight="1" x14ac:dyDescent="0.3">
      <c r="A79" s="831">
        <v>22</v>
      </c>
      <c r="B79" s="832" t="s">
        <v>945</v>
      </c>
      <c r="C79" s="832" t="s">
        <v>949</v>
      </c>
      <c r="D79" s="833" t="s">
        <v>1442</v>
      </c>
      <c r="E79" s="834" t="s">
        <v>957</v>
      </c>
      <c r="F79" s="832" t="s">
        <v>946</v>
      </c>
      <c r="G79" s="832" t="s">
        <v>1150</v>
      </c>
      <c r="H79" s="832" t="s">
        <v>554</v>
      </c>
      <c r="I79" s="832" t="s">
        <v>1151</v>
      </c>
      <c r="J79" s="832" t="s">
        <v>1152</v>
      </c>
      <c r="K79" s="832" t="s">
        <v>1153</v>
      </c>
      <c r="L79" s="835">
        <v>213.49</v>
      </c>
      <c r="M79" s="835">
        <v>213.49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22</v>
      </c>
      <c r="B80" s="832" t="s">
        <v>945</v>
      </c>
      <c r="C80" s="832" t="s">
        <v>949</v>
      </c>
      <c r="D80" s="833" t="s">
        <v>1442</v>
      </c>
      <c r="E80" s="834" t="s">
        <v>957</v>
      </c>
      <c r="F80" s="832" t="s">
        <v>946</v>
      </c>
      <c r="G80" s="832" t="s">
        <v>1154</v>
      </c>
      <c r="H80" s="832" t="s">
        <v>554</v>
      </c>
      <c r="I80" s="832" t="s">
        <v>1155</v>
      </c>
      <c r="J80" s="832" t="s">
        <v>1156</v>
      </c>
      <c r="K80" s="832" t="s">
        <v>1157</v>
      </c>
      <c r="L80" s="835">
        <v>121.07</v>
      </c>
      <c r="M80" s="835">
        <v>121.07</v>
      </c>
      <c r="N80" s="832">
        <v>1</v>
      </c>
      <c r="O80" s="836">
        <v>1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" customHeight="1" x14ac:dyDescent="0.3">
      <c r="A81" s="831">
        <v>22</v>
      </c>
      <c r="B81" s="832" t="s">
        <v>945</v>
      </c>
      <c r="C81" s="832" t="s">
        <v>949</v>
      </c>
      <c r="D81" s="833" t="s">
        <v>1442</v>
      </c>
      <c r="E81" s="834" t="s">
        <v>957</v>
      </c>
      <c r="F81" s="832" t="s">
        <v>946</v>
      </c>
      <c r="G81" s="832" t="s">
        <v>1158</v>
      </c>
      <c r="H81" s="832" t="s">
        <v>554</v>
      </c>
      <c r="I81" s="832" t="s">
        <v>1159</v>
      </c>
      <c r="J81" s="832" t="s">
        <v>1160</v>
      </c>
      <c r="K81" s="832" t="s">
        <v>1161</v>
      </c>
      <c r="L81" s="835">
        <v>107.27</v>
      </c>
      <c r="M81" s="835">
        <v>107.27</v>
      </c>
      <c r="N81" s="832">
        <v>1</v>
      </c>
      <c r="O81" s="836">
        <v>1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22</v>
      </c>
      <c r="B82" s="832" t="s">
        <v>945</v>
      </c>
      <c r="C82" s="832" t="s">
        <v>949</v>
      </c>
      <c r="D82" s="833" t="s">
        <v>1442</v>
      </c>
      <c r="E82" s="834" t="s">
        <v>957</v>
      </c>
      <c r="F82" s="832" t="s">
        <v>946</v>
      </c>
      <c r="G82" s="832" t="s">
        <v>1162</v>
      </c>
      <c r="H82" s="832" t="s">
        <v>554</v>
      </c>
      <c r="I82" s="832" t="s">
        <v>1163</v>
      </c>
      <c r="J82" s="832" t="s">
        <v>1164</v>
      </c>
      <c r="K82" s="832" t="s">
        <v>1165</v>
      </c>
      <c r="L82" s="835">
        <v>32.81</v>
      </c>
      <c r="M82" s="835">
        <v>98.43</v>
      </c>
      <c r="N82" s="832">
        <v>3</v>
      </c>
      <c r="O82" s="836">
        <v>1</v>
      </c>
      <c r="P82" s="835">
        <v>98.43</v>
      </c>
      <c r="Q82" s="837">
        <v>1</v>
      </c>
      <c r="R82" s="832">
        <v>3</v>
      </c>
      <c r="S82" s="837">
        <v>1</v>
      </c>
      <c r="T82" s="836">
        <v>1</v>
      </c>
      <c r="U82" s="838">
        <v>1</v>
      </c>
    </row>
    <row r="83" spans="1:21" ht="14.4" customHeight="1" x14ac:dyDescent="0.3">
      <c r="A83" s="831">
        <v>22</v>
      </c>
      <c r="B83" s="832" t="s">
        <v>945</v>
      </c>
      <c r="C83" s="832" t="s">
        <v>949</v>
      </c>
      <c r="D83" s="833" t="s">
        <v>1442</v>
      </c>
      <c r="E83" s="834" t="s">
        <v>957</v>
      </c>
      <c r="F83" s="832" t="s">
        <v>946</v>
      </c>
      <c r="G83" s="832" t="s">
        <v>1166</v>
      </c>
      <c r="H83" s="832" t="s">
        <v>554</v>
      </c>
      <c r="I83" s="832" t="s">
        <v>1167</v>
      </c>
      <c r="J83" s="832" t="s">
        <v>1168</v>
      </c>
      <c r="K83" s="832" t="s">
        <v>1169</v>
      </c>
      <c r="L83" s="835">
        <v>0</v>
      </c>
      <c r="M83" s="835">
        <v>0</v>
      </c>
      <c r="N83" s="832">
        <v>1</v>
      </c>
      <c r="O83" s="836">
        <v>1</v>
      </c>
      <c r="P83" s="835">
        <v>0</v>
      </c>
      <c r="Q83" s="837"/>
      <c r="R83" s="832">
        <v>1</v>
      </c>
      <c r="S83" s="837">
        <v>1</v>
      </c>
      <c r="T83" s="836">
        <v>1</v>
      </c>
      <c r="U83" s="838">
        <v>1</v>
      </c>
    </row>
    <row r="84" spans="1:21" ht="14.4" customHeight="1" x14ac:dyDescent="0.3">
      <c r="A84" s="831">
        <v>22</v>
      </c>
      <c r="B84" s="832" t="s">
        <v>945</v>
      </c>
      <c r="C84" s="832" t="s">
        <v>949</v>
      </c>
      <c r="D84" s="833" t="s">
        <v>1442</v>
      </c>
      <c r="E84" s="834" t="s">
        <v>957</v>
      </c>
      <c r="F84" s="832" t="s">
        <v>946</v>
      </c>
      <c r="G84" s="832" t="s">
        <v>1166</v>
      </c>
      <c r="H84" s="832" t="s">
        <v>554</v>
      </c>
      <c r="I84" s="832" t="s">
        <v>1170</v>
      </c>
      <c r="J84" s="832" t="s">
        <v>1168</v>
      </c>
      <c r="K84" s="832" t="s">
        <v>1171</v>
      </c>
      <c r="L84" s="835">
        <v>0</v>
      </c>
      <c r="M84" s="835">
        <v>0</v>
      </c>
      <c r="N84" s="832">
        <v>1</v>
      </c>
      <c r="O84" s="836">
        <v>1</v>
      </c>
      <c r="P84" s="835"/>
      <c r="Q84" s="837"/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22</v>
      </c>
      <c r="B85" s="832" t="s">
        <v>945</v>
      </c>
      <c r="C85" s="832" t="s">
        <v>949</v>
      </c>
      <c r="D85" s="833" t="s">
        <v>1442</v>
      </c>
      <c r="E85" s="834" t="s">
        <v>957</v>
      </c>
      <c r="F85" s="832" t="s">
        <v>946</v>
      </c>
      <c r="G85" s="832" t="s">
        <v>1172</v>
      </c>
      <c r="H85" s="832" t="s">
        <v>554</v>
      </c>
      <c r="I85" s="832" t="s">
        <v>1173</v>
      </c>
      <c r="J85" s="832" t="s">
        <v>1174</v>
      </c>
      <c r="K85" s="832" t="s">
        <v>1175</v>
      </c>
      <c r="L85" s="835">
        <v>79.64</v>
      </c>
      <c r="M85" s="835">
        <v>79.64</v>
      </c>
      <c r="N85" s="832">
        <v>1</v>
      </c>
      <c r="O85" s="836">
        <v>1</v>
      </c>
      <c r="P85" s="835">
        <v>79.64</v>
      </c>
      <c r="Q85" s="837">
        <v>1</v>
      </c>
      <c r="R85" s="832">
        <v>1</v>
      </c>
      <c r="S85" s="837">
        <v>1</v>
      </c>
      <c r="T85" s="836">
        <v>1</v>
      </c>
      <c r="U85" s="838">
        <v>1</v>
      </c>
    </row>
    <row r="86" spans="1:21" ht="14.4" customHeight="1" x14ac:dyDescent="0.3">
      <c r="A86" s="831">
        <v>22</v>
      </c>
      <c r="B86" s="832" t="s">
        <v>945</v>
      </c>
      <c r="C86" s="832" t="s">
        <v>949</v>
      </c>
      <c r="D86" s="833" t="s">
        <v>1442</v>
      </c>
      <c r="E86" s="834" t="s">
        <v>957</v>
      </c>
      <c r="F86" s="832" t="s">
        <v>946</v>
      </c>
      <c r="G86" s="832" t="s">
        <v>1176</v>
      </c>
      <c r="H86" s="832" t="s">
        <v>554</v>
      </c>
      <c r="I86" s="832" t="s">
        <v>1177</v>
      </c>
      <c r="J86" s="832" t="s">
        <v>1178</v>
      </c>
      <c r="K86" s="832" t="s">
        <v>1179</v>
      </c>
      <c r="L86" s="835">
        <v>34.15</v>
      </c>
      <c r="M86" s="835">
        <v>34.15</v>
      </c>
      <c r="N86" s="832">
        <v>1</v>
      </c>
      <c r="O86" s="836">
        <v>0.5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22</v>
      </c>
      <c r="B87" s="832" t="s">
        <v>945</v>
      </c>
      <c r="C87" s="832" t="s">
        <v>949</v>
      </c>
      <c r="D87" s="833" t="s">
        <v>1442</v>
      </c>
      <c r="E87" s="834" t="s">
        <v>957</v>
      </c>
      <c r="F87" s="832" t="s">
        <v>946</v>
      </c>
      <c r="G87" s="832" t="s">
        <v>1180</v>
      </c>
      <c r="H87" s="832" t="s">
        <v>554</v>
      </c>
      <c r="I87" s="832" t="s">
        <v>1181</v>
      </c>
      <c r="J87" s="832" t="s">
        <v>1182</v>
      </c>
      <c r="K87" s="832"/>
      <c r="L87" s="835">
        <v>49.08</v>
      </c>
      <c r="M87" s="835">
        <v>49.08</v>
      </c>
      <c r="N87" s="832">
        <v>1</v>
      </c>
      <c r="O87" s="836">
        <v>1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22</v>
      </c>
      <c r="B88" s="832" t="s">
        <v>945</v>
      </c>
      <c r="C88" s="832" t="s">
        <v>949</v>
      </c>
      <c r="D88" s="833" t="s">
        <v>1442</v>
      </c>
      <c r="E88" s="834" t="s">
        <v>957</v>
      </c>
      <c r="F88" s="832" t="s">
        <v>946</v>
      </c>
      <c r="G88" s="832" t="s">
        <v>1104</v>
      </c>
      <c r="H88" s="832" t="s">
        <v>554</v>
      </c>
      <c r="I88" s="832" t="s">
        <v>1183</v>
      </c>
      <c r="J88" s="832" t="s">
        <v>1184</v>
      </c>
      <c r="K88" s="832" t="s">
        <v>1185</v>
      </c>
      <c r="L88" s="835">
        <v>48.09</v>
      </c>
      <c r="M88" s="835">
        <v>144.27000000000001</v>
      </c>
      <c r="N88" s="832">
        <v>3</v>
      </c>
      <c r="O88" s="836">
        <v>3</v>
      </c>
      <c r="P88" s="835">
        <v>144.27000000000001</v>
      </c>
      <c r="Q88" s="837">
        <v>1</v>
      </c>
      <c r="R88" s="832">
        <v>3</v>
      </c>
      <c r="S88" s="837">
        <v>1</v>
      </c>
      <c r="T88" s="836">
        <v>3</v>
      </c>
      <c r="U88" s="838">
        <v>1</v>
      </c>
    </row>
    <row r="89" spans="1:21" ht="14.4" customHeight="1" x14ac:dyDescent="0.3">
      <c r="A89" s="831">
        <v>22</v>
      </c>
      <c r="B89" s="832" t="s">
        <v>945</v>
      </c>
      <c r="C89" s="832" t="s">
        <v>949</v>
      </c>
      <c r="D89" s="833" t="s">
        <v>1442</v>
      </c>
      <c r="E89" s="834" t="s">
        <v>957</v>
      </c>
      <c r="F89" s="832" t="s">
        <v>946</v>
      </c>
      <c r="G89" s="832" t="s">
        <v>1108</v>
      </c>
      <c r="H89" s="832" t="s">
        <v>554</v>
      </c>
      <c r="I89" s="832" t="s">
        <v>1109</v>
      </c>
      <c r="J89" s="832" t="s">
        <v>1110</v>
      </c>
      <c r="K89" s="832" t="s">
        <v>1111</v>
      </c>
      <c r="L89" s="835">
        <v>43.04</v>
      </c>
      <c r="M89" s="835">
        <v>129.12</v>
      </c>
      <c r="N89" s="832">
        <v>3</v>
      </c>
      <c r="O89" s="836">
        <v>1.5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22</v>
      </c>
      <c r="B90" s="832" t="s">
        <v>945</v>
      </c>
      <c r="C90" s="832" t="s">
        <v>949</v>
      </c>
      <c r="D90" s="833" t="s">
        <v>1442</v>
      </c>
      <c r="E90" s="834" t="s">
        <v>957</v>
      </c>
      <c r="F90" s="832" t="s">
        <v>946</v>
      </c>
      <c r="G90" s="832" t="s">
        <v>1186</v>
      </c>
      <c r="H90" s="832" t="s">
        <v>554</v>
      </c>
      <c r="I90" s="832" t="s">
        <v>1187</v>
      </c>
      <c r="J90" s="832" t="s">
        <v>1188</v>
      </c>
      <c r="K90" s="832" t="s">
        <v>1189</v>
      </c>
      <c r="L90" s="835">
        <v>54.95</v>
      </c>
      <c r="M90" s="835">
        <v>54.95</v>
      </c>
      <c r="N90" s="832">
        <v>1</v>
      </c>
      <c r="O90" s="836">
        <v>1</v>
      </c>
      <c r="P90" s="835">
        <v>54.95</v>
      </c>
      <c r="Q90" s="837">
        <v>1</v>
      </c>
      <c r="R90" s="832">
        <v>1</v>
      </c>
      <c r="S90" s="837">
        <v>1</v>
      </c>
      <c r="T90" s="836">
        <v>1</v>
      </c>
      <c r="U90" s="838">
        <v>1</v>
      </c>
    </row>
    <row r="91" spans="1:21" ht="14.4" customHeight="1" x14ac:dyDescent="0.3">
      <c r="A91" s="831">
        <v>22</v>
      </c>
      <c r="B91" s="832" t="s">
        <v>945</v>
      </c>
      <c r="C91" s="832" t="s">
        <v>949</v>
      </c>
      <c r="D91" s="833" t="s">
        <v>1442</v>
      </c>
      <c r="E91" s="834" t="s">
        <v>957</v>
      </c>
      <c r="F91" s="832" t="s">
        <v>946</v>
      </c>
      <c r="G91" s="832" t="s">
        <v>1190</v>
      </c>
      <c r="H91" s="832" t="s">
        <v>554</v>
      </c>
      <c r="I91" s="832" t="s">
        <v>1191</v>
      </c>
      <c r="J91" s="832" t="s">
        <v>1192</v>
      </c>
      <c r="K91" s="832" t="s">
        <v>1193</v>
      </c>
      <c r="L91" s="835">
        <v>195.77</v>
      </c>
      <c r="M91" s="835">
        <v>587.31000000000006</v>
      </c>
      <c r="N91" s="832">
        <v>3</v>
      </c>
      <c r="O91" s="836">
        <v>2</v>
      </c>
      <c r="P91" s="835">
        <v>587.31000000000006</v>
      </c>
      <c r="Q91" s="837">
        <v>1</v>
      </c>
      <c r="R91" s="832">
        <v>3</v>
      </c>
      <c r="S91" s="837">
        <v>1</v>
      </c>
      <c r="T91" s="836">
        <v>2</v>
      </c>
      <c r="U91" s="838">
        <v>1</v>
      </c>
    </row>
    <row r="92" spans="1:21" ht="14.4" customHeight="1" x14ac:dyDescent="0.3">
      <c r="A92" s="831">
        <v>22</v>
      </c>
      <c r="B92" s="832" t="s">
        <v>945</v>
      </c>
      <c r="C92" s="832" t="s">
        <v>949</v>
      </c>
      <c r="D92" s="833" t="s">
        <v>1442</v>
      </c>
      <c r="E92" s="834" t="s">
        <v>957</v>
      </c>
      <c r="F92" s="832" t="s">
        <v>946</v>
      </c>
      <c r="G92" s="832" t="s">
        <v>1194</v>
      </c>
      <c r="H92" s="832" t="s">
        <v>554</v>
      </c>
      <c r="I92" s="832" t="s">
        <v>1195</v>
      </c>
      <c r="J92" s="832" t="s">
        <v>1196</v>
      </c>
      <c r="K92" s="832" t="s">
        <v>1197</v>
      </c>
      <c r="L92" s="835">
        <v>38.56</v>
      </c>
      <c r="M92" s="835">
        <v>38.56</v>
      </c>
      <c r="N92" s="832">
        <v>1</v>
      </c>
      <c r="O92" s="836">
        <v>0.5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22</v>
      </c>
      <c r="B93" s="832" t="s">
        <v>945</v>
      </c>
      <c r="C93" s="832" t="s">
        <v>949</v>
      </c>
      <c r="D93" s="833" t="s">
        <v>1442</v>
      </c>
      <c r="E93" s="834" t="s">
        <v>957</v>
      </c>
      <c r="F93" s="832" t="s">
        <v>946</v>
      </c>
      <c r="G93" s="832" t="s">
        <v>1194</v>
      </c>
      <c r="H93" s="832" t="s">
        <v>554</v>
      </c>
      <c r="I93" s="832" t="s">
        <v>1198</v>
      </c>
      <c r="J93" s="832" t="s">
        <v>1199</v>
      </c>
      <c r="K93" s="832" t="s">
        <v>1197</v>
      </c>
      <c r="L93" s="835">
        <v>38.56</v>
      </c>
      <c r="M93" s="835">
        <v>115.68</v>
      </c>
      <c r="N93" s="832">
        <v>3</v>
      </c>
      <c r="O93" s="836">
        <v>0.5</v>
      </c>
      <c r="P93" s="835">
        <v>115.68</v>
      </c>
      <c r="Q93" s="837">
        <v>1</v>
      </c>
      <c r="R93" s="832">
        <v>3</v>
      </c>
      <c r="S93" s="837">
        <v>1</v>
      </c>
      <c r="T93" s="836">
        <v>0.5</v>
      </c>
      <c r="U93" s="838">
        <v>1</v>
      </c>
    </row>
    <row r="94" spans="1:21" ht="14.4" customHeight="1" x14ac:dyDescent="0.3">
      <c r="A94" s="831">
        <v>22</v>
      </c>
      <c r="B94" s="832" t="s">
        <v>945</v>
      </c>
      <c r="C94" s="832" t="s">
        <v>949</v>
      </c>
      <c r="D94" s="833" t="s">
        <v>1442</v>
      </c>
      <c r="E94" s="834" t="s">
        <v>957</v>
      </c>
      <c r="F94" s="832" t="s">
        <v>946</v>
      </c>
      <c r="G94" s="832" t="s">
        <v>1019</v>
      </c>
      <c r="H94" s="832" t="s">
        <v>596</v>
      </c>
      <c r="I94" s="832" t="s">
        <v>1200</v>
      </c>
      <c r="J94" s="832" t="s">
        <v>597</v>
      </c>
      <c r="K94" s="832" t="s">
        <v>1201</v>
      </c>
      <c r="L94" s="835">
        <v>48.42</v>
      </c>
      <c r="M94" s="835">
        <v>48.42</v>
      </c>
      <c r="N94" s="832">
        <v>1</v>
      </c>
      <c r="O94" s="836">
        <v>1</v>
      </c>
      <c r="P94" s="835">
        <v>48.42</v>
      </c>
      <c r="Q94" s="837">
        <v>1</v>
      </c>
      <c r="R94" s="832">
        <v>1</v>
      </c>
      <c r="S94" s="837">
        <v>1</v>
      </c>
      <c r="T94" s="836">
        <v>1</v>
      </c>
      <c r="U94" s="838">
        <v>1</v>
      </c>
    </row>
    <row r="95" spans="1:21" ht="14.4" customHeight="1" x14ac:dyDescent="0.3">
      <c r="A95" s="831">
        <v>22</v>
      </c>
      <c r="B95" s="832" t="s">
        <v>945</v>
      </c>
      <c r="C95" s="832" t="s">
        <v>949</v>
      </c>
      <c r="D95" s="833" t="s">
        <v>1442</v>
      </c>
      <c r="E95" s="834" t="s">
        <v>957</v>
      </c>
      <c r="F95" s="832" t="s">
        <v>946</v>
      </c>
      <c r="G95" s="832" t="s">
        <v>1202</v>
      </c>
      <c r="H95" s="832" t="s">
        <v>554</v>
      </c>
      <c r="I95" s="832" t="s">
        <v>1203</v>
      </c>
      <c r="J95" s="832" t="s">
        <v>1204</v>
      </c>
      <c r="K95" s="832" t="s">
        <v>1205</v>
      </c>
      <c r="L95" s="835">
        <v>106.09</v>
      </c>
      <c r="M95" s="835">
        <v>636.54</v>
      </c>
      <c r="N95" s="832">
        <v>6</v>
      </c>
      <c r="O95" s="836">
        <v>1</v>
      </c>
      <c r="P95" s="835">
        <v>636.54</v>
      </c>
      <c r="Q95" s="837">
        <v>1</v>
      </c>
      <c r="R95" s="832">
        <v>6</v>
      </c>
      <c r="S95" s="837">
        <v>1</v>
      </c>
      <c r="T95" s="836">
        <v>1</v>
      </c>
      <c r="U95" s="838">
        <v>1</v>
      </c>
    </row>
    <row r="96" spans="1:21" ht="14.4" customHeight="1" x14ac:dyDescent="0.3">
      <c r="A96" s="831">
        <v>22</v>
      </c>
      <c r="B96" s="832" t="s">
        <v>945</v>
      </c>
      <c r="C96" s="832" t="s">
        <v>949</v>
      </c>
      <c r="D96" s="833" t="s">
        <v>1442</v>
      </c>
      <c r="E96" s="834" t="s">
        <v>957</v>
      </c>
      <c r="F96" s="832" t="s">
        <v>946</v>
      </c>
      <c r="G96" s="832" t="s">
        <v>965</v>
      </c>
      <c r="H96" s="832" t="s">
        <v>554</v>
      </c>
      <c r="I96" s="832" t="s">
        <v>1206</v>
      </c>
      <c r="J96" s="832" t="s">
        <v>620</v>
      </c>
      <c r="K96" s="832" t="s">
        <v>1021</v>
      </c>
      <c r="L96" s="835">
        <v>103.67</v>
      </c>
      <c r="M96" s="835">
        <v>103.67</v>
      </c>
      <c r="N96" s="832">
        <v>1</v>
      </c>
      <c r="O96" s="836">
        <v>0.5</v>
      </c>
      <c r="P96" s="835">
        <v>103.67</v>
      </c>
      <c r="Q96" s="837">
        <v>1</v>
      </c>
      <c r="R96" s="832">
        <v>1</v>
      </c>
      <c r="S96" s="837">
        <v>1</v>
      </c>
      <c r="T96" s="836">
        <v>0.5</v>
      </c>
      <c r="U96" s="838">
        <v>1</v>
      </c>
    </row>
    <row r="97" spans="1:21" ht="14.4" customHeight="1" x14ac:dyDescent="0.3">
      <c r="A97" s="831">
        <v>22</v>
      </c>
      <c r="B97" s="832" t="s">
        <v>945</v>
      </c>
      <c r="C97" s="832" t="s">
        <v>949</v>
      </c>
      <c r="D97" s="833" t="s">
        <v>1442</v>
      </c>
      <c r="E97" s="834" t="s">
        <v>957</v>
      </c>
      <c r="F97" s="832" t="s">
        <v>946</v>
      </c>
      <c r="G97" s="832" t="s">
        <v>965</v>
      </c>
      <c r="H97" s="832" t="s">
        <v>554</v>
      </c>
      <c r="I97" s="832" t="s">
        <v>1020</v>
      </c>
      <c r="J97" s="832" t="s">
        <v>620</v>
      </c>
      <c r="K97" s="832" t="s">
        <v>1021</v>
      </c>
      <c r="L97" s="835">
        <v>103.67</v>
      </c>
      <c r="M97" s="835">
        <v>414.68</v>
      </c>
      <c r="N97" s="832">
        <v>4</v>
      </c>
      <c r="O97" s="836">
        <v>2</v>
      </c>
      <c r="P97" s="835">
        <v>311.01</v>
      </c>
      <c r="Q97" s="837">
        <v>0.75</v>
      </c>
      <c r="R97" s="832">
        <v>3</v>
      </c>
      <c r="S97" s="837">
        <v>0.75</v>
      </c>
      <c r="T97" s="836">
        <v>1.5</v>
      </c>
      <c r="U97" s="838">
        <v>0.75</v>
      </c>
    </row>
    <row r="98" spans="1:21" ht="14.4" customHeight="1" x14ac:dyDescent="0.3">
      <c r="A98" s="831">
        <v>22</v>
      </c>
      <c r="B98" s="832" t="s">
        <v>945</v>
      </c>
      <c r="C98" s="832" t="s">
        <v>949</v>
      </c>
      <c r="D98" s="833" t="s">
        <v>1442</v>
      </c>
      <c r="E98" s="834" t="s">
        <v>957</v>
      </c>
      <c r="F98" s="832" t="s">
        <v>946</v>
      </c>
      <c r="G98" s="832" t="s">
        <v>1112</v>
      </c>
      <c r="H98" s="832" t="s">
        <v>596</v>
      </c>
      <c r="I98" s="832" t="s">
        <v>1207</v>
      </c>
      <c r="J98" s="832" t="s">
        <v>1117</v>
      </c>
      <c r="K98" s="832" t="s">
        <v>1208</v>
      </c>
      <c r="L98" s="835">
        <v>57.6</v>
      </c>
      <c r="M98" s="835">
        <v>57.6</v>
      </c>
      <c r="N98" s="832">
        <v>1</v>
      </c>
      <c r="O98" s="836">
        <v>0.5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22</v>
      </c>
      <c r="B99" s="832" t="s">
        <v>945</v>
      </c>
      <c r="C99" s="832" t="s">
        <v>949</v>
      </c>
      <c r="D99" s="833" t="s">
        <v>1442</v>
      </c>
      <c r="E99" s="834" t="s">
        <v>957</v>
      </c>
      <c r="F99" s="832" t="s">
        <v>946</v>
      </c>
      <c r="G99" s="832" t="s">
        <v>1022</v>
      </c>
      <c r="H99" s="832" t="s">
        <v>596</v>
      </c>
      <c r="I99" s="832" t="s">
        <v>1023</v>
      </c>
      <c r="J99" s="832" t="s">
        <v>1024</v>
      </c>
      <c r="K99" s="832" t="s">
        <v>1025</v>
      </c>
      <c r="L99" s="835">
        <v>143.09</v>
      </c>
      <c r="M99" s="835">
        <v>143.09</v>
      </c>
      <c r="N99" s="832">
        <v>1</v>
      </c>
      <c r="O99" s="836">
        <v>0.5</v>
      </c>
      <c r="P99" s="835">
        <v>143.09</v>
      </c>
      <c r="Q99" s="837">
        <v>1</v>
      </c>
      <c r="R99" s="832">
        <v>1</v>
      </c>
      <c r="S99" s="837">
        <v>1</v>
      </c>
      <c r="T99" s="836">
        <v>0.5</v>
      </c>
      <c r="U99" s="838">
        <v>1</v>
      </c>
    </row>
    <row r="100" spans="1:21" ht="14.4" customHeight="1" x14ac:dyDescent="0.3">
      <c r="A100" s="831">
        <v>22</v>
      </c>
      <c r="B100" s="832" t="s">
        <v>945</v>
      </c>
      <c r="C100" s="832" t="s">
        <v>949</v>
      </c>
      <c r="D100" s="833" t="s">
        <v>1442</v>
      </c>
      <c r="E100" s="834" t="s">
        <v>957</v>
      </c>
      <c r="F100" s="832" t="s">
        <v>946</v>
      </c>
      <c r="G100" s="832" t="s">
        <v>1026</v>
      </c>
      <c r="H100" s="832" t="s">
        <v>596</v>
      </c>
      <c r="I100" s="832" t="s">
        <v>1027</v>
      </c>
      <c r="J100" s="832" t="s">
        <v>1028</v>
      </c>
      <c r="K100" s="832" t="s">
        <v>1029</v>
      </c>
      <c r="L100" s="835">
        <v>218.62</v>
      </c>
      <c r="M100" s="835">
        <v>655.86</v>
      </c>
      <c r="N100" s="832">
        <v>3</v>
      </c>
      <c r="O100" s="836">
        <v>1.5</v>
      </c>
      <c r="P100" s="835">
        <v>218.62</v>
      </c>
      <c r="Q100" s="837">
        <v>0.33333333333333331</v>
      </c>
      <c r="R100" s="832">
        <v>1</v>
      </c>
      <c r="S100" s="837">
        <v>0.33333333333333331</v>
      </c>
      <c r="T100" s="836">
        <v>0.5</v>
      </c>
      <c r="U100" s="838">
        <v>0.33333333333333331</v>
      </c>
    </row>
    <row r="101" spans="1:21" ht="14.4" customHeight="1" x14ac:dyDescent="0.3">
      <c r="A101" s="831">
        <v>22</v>
      </c>
      <c r="B101" s="832" t="s">
        <v>945</v>
      </c>
      <c r="C101" s="832" t="s">
        <v>949</v>
      </c>
      <c r="D101" s="833" t="s">
        <v>1442</v>
      </c>
      <c r="E101" s="834" t="s">
        <v>957</v>
      </c>
      <c r="F101" s="832" t="s">
        <v>946</v>
      </c>
      <c r="G101" s="832" t="s">
        <v>1026</v>
      </c>
      <c r="H101" s="832" t="s">
        <v>596</v>
      </c>
      <c r="I101" s="832" t="s">
        <v>1209</v>
      </c>
      <c r="J101" s="832" t="s">
        <v>1210</v>
      </c>
      <c r="K101" s="832" t="s">
        <v>1211</v>
      </c>
      <c r="L101" s="835">
        <v>216.9</v>
      </c>
      <c r="M101" s="835">
        <v>216.9</v>
      </c>
      <c r="N101" s="832">
        <v>1</v>
      </c>
      <c r="O101" s="836">
        <v>1</v>
      </c>
      <c r="P101" s="835">
        <v>216.9</v>
      </c>
      <c r="Q101" s="837">
        <v>1</v>
      </c>
      <c r="R101" s="832">
        <v>1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22</v>
      </c>
      <c r="B102" s="832" t="s">
        <v>945</v>
      </c>
      <c r="C102" s="832" t="s">
        <v>949</v>
      </c>
      <c r="D102" s="833" t="s">
        <v>1442</v>
      </c>
      <c r="E102" s="834" t="s">
        <v>957</v>
      </c>
      <c r="F102" s="832" t="s">
        <v>946</v>
      </c>
      <c r="G102" s="832" t="s">
        <v>1026</v>
      </c>
      <c r="H102" s="832" t="s">
        <v>596</v>
      </c>
      <c r="I102" s="832" t="s">
        <v>1212</v>
      </c>
      <c r="J102" s="832" t="s">
        <v>1028</v>
      </c>
      <c r="K102" s="832" t="s">
        <v>1213</v>
      </c>
      <c r="L102" s="835">
        <v>437.23</v>
      </c>
      <c r="M102" s="835">
        <v>437.23</v>
      </c>
      <c r="N102" s="832">
        <v>1</v>
      </c>
      <c r="O102" s="836">
        <v>0.5</v>
      </c>
      <c r="P102" s="835"/>
      <c r="Q102" s="837">
        <v>0</v>
      </c>
      <c r="R102" s="832"/>
      <c r="S102" s="837">
        <v>0</v>
      </c>
      <c r="T102" s="836"/>
      <c r="U102" s="838">
        <v>0</v>
      </c>
    </row>
    <row r="103" spans="1:21" ht="14.4" customHeight="1" x14ac:dyDescent="0.3">
      <c r="A103" s="831">
        <v>22</v>
      </c>
      <c r="B103" s="832" t="s">
        <v>945</v>
      </c>
      <c r="C103" s="832" t="s">
        <v>949</v>
      </c>
      <c r="D103" s="833" t="s">
        <v>1442</v>
      </c>
      <c r="E103" s="834" t="s">
        <v>957</v>
      </c>
      <c r="F103" s="832" t="s">
        <v>946</v>
      </c>
      <c r="G103" s="832" t="s">
        <v>1214</v>
      </c>
      <c r="H103" s="832" t="s">
        <v>554</v>
      </c>
      <c r="I103" s="832" t="s">
        <v>1215</v>
      </c>
      <c r="J103" s="832" t="s">
        <v>1216</v>
      </c>
      <c r="K103" s="832" t="s">
        <v>1217</v>
      </c>
      <c r="L103" s="835">
        <v>87.67</v>
      </c>
      <c r="M103" s="835">
        <v>701.36</v>
      </c>
      <c r="N103" s="832">
        <v>8</v>
      </c>
      <c r="O103" s="836">
        <v>2.5</v>
      </c>
      <c r="P103" s="835">
        <v>350.68</v>
      </c>
      <c r="Q103" s="837">
        <v>0.5</v>
      </c>
      <c r="R103" s="832">
        <v>4</v>
      </c>
      <c r="S103" s="837">
        <v>0.5</v>
      </c>
      <c r="T103" s="836">
        <v>1</v>
      </c>
      <c r="U103" s="838">
        <v>0.4</v>
      </c>
    </row>
    <row r="104" spans="1:21" ht="14.4" customHeight="1" x14ac:dyDescent="0.3">
      <c r="A104" s="831">
        <v>22</v>
      </c>
      <c r="B104" s="832" t="s">
        <v>945</v>
      </c>
      <c r="C104" s="832" t="s">
        <v>949</v>
      </c>
      <c r="D104" s="833" t="s">
        <v>1442</v>
      </c>
      <c r="E104" s="834" t="s">
        <v>957</v>
      </c>
      <c r="F104" s="832" t="s">
        <v>946</v>
      </c>
      <c r="G104" s="832" t="s">
        <v>1218</v>
      </c>
      <c r="H104" s="832" t="s">
        <v>554</v>
      </c>
      <c r="I104" s="832" t="s">
        <v>1219</v>
      </c>
      <c r="J104" s="832" t="s">
        <v>1220</v>
      </c>
      <c r="K104" s="832" t="s">
        <v>1221</v>
      </c>
      <c r="L104" s="835">
        <v>132</v>
      </c>
      <c r="M104" s="835">
        <v>132</v>
      </c>
      <c r="N104" s="832">
        <v>1</v>
      </c>
      <c r="O104" s="836">
        <v>1</v>
      </c>
      <c r="P104" s="835"/>
      <c r="Q104" s="837">
        <v>0</v>
      </c>
      <c r="R104" s="832"/>
      <c r="S104" s="837">
        <v>0</v>
      </c>
      <c r="T104" s="836"/>
      <c r="U104" s="838">
        <v>0</v>
      </c>
    </row>
    <row r="105" spans="1:21" ht="14.4" customHeight="1" x14ac:dyDescent="0.3">
      <c r="A105" s="831">
        <v>22</v>
      </c>
      <c r="B105" s="832" t="s">
        <v>945</v>
      </c>
      <c r="C105" s="832" t="s">
        <v>949</v>
      </c>
      <c r="D105" s="833" t="s">
        <v>1442</v>
      </c>
      <c r="E105" s="834" t="s">
        <v>957</v>
      </c>
      <c r="F105" s="832" t="s">
        <v>946</v>
      </c>
      <c r="G105" s="832" t="s">
        <v>1030</v>
      </c>
      <c r="H105" s="832" t="s">
        <v>596</v>
      </c>
      <c r="I105" s="832" t="s">
        <v>1031</v>
      </c>
      <c r="J105" s="832" t="s">
        <v>736</v>
      </c>
      <c r="K105" s="832" t="s">
        <v>1032</v>
      </c>
      <c r="L105" s="835">
        <v>0</v>
      </c>
      <c r="M105" s="835">
        <v>0</v>
      </c>
      <c r="N105" s="832">
        <v>5</v>
      </c>
      <c r="O105" s="836">
        <v>2.5</v>
      </c>
      <c r="P105" s="835">
        <v>0</v>
      </c>
      <c r="Q105" s="837"/>
      <c r="R105" s="832">
        <v>2</v>
      </c>
      <c r="S105" s="837">
        <v>0.4</v>
      </c>
      <c r="T105" s="836">
        <v>2</v>
      </c>
      <c r="U105" s="838">
        <v>0.8</v>
      </c>
    </row>
    <row r="106" spans="1:21" ht="14.4" customHeight="1" x14ac:dyDescent="0.3">
      <c r="A106" s="831">
        <v>22</v>
      </c>
      <c r="B106" s="832" t="s">
        <v>945</v>
      </c>
      <c r="C106" s="832" t="s">
        <v>949</v>
      </c>
      <c r="D106" s="833" t="s">
        <v>1442</v>
      </c>
      <c r="E106" s="834" t="s">
        <v>957</v>
      </c>
      <c r="F106" s="832" t="s">
        <v>946</v>
      </c>
      <c r="G106" s="832" t="s">
        <v>1033</v>
      </c>
      <c r="H106" s="832" t="s">
        <v>554</v>
      </c>
      <c r="I106" s="832" t="s">
        <v>1034</v>
      </c>
      <c r="J106" s="832" t="s">
        <v>1035</v>
      </c>
      <c r="K106" s="832" t="s">
        <v>1036</v>
      </c>
      <c r="L106" s="835">
        <v>83.74</v>
      </c>
      <c r="M106" s="835">
        <v>418.7</v>
      </c>
      <c r="N106" s="832">
        <v>5</v>
      </c>
      <c r="O106" s="836">
        <v>0.5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22</v>
      </c>
      <c r="B107" s="832" t="s">
        <v>945</v>
      </c>
      <c r="C107" s="832" t="s">
        <v>949</v>
      </c>
      <c r="D107" s="833" t="s">
        <v>1442</v>
      </c>
      <c r="E107" s="834" t="s">
        <v>957</v>
      </c>
      <c r="F107" s="832" t="s">
        <v>946</v>
      </c>
      <c r="G107" s="832" t="s">
        <v>1037</v>
      </c>
      <c r="H107" s="832" t="s">
        <v>554</v>
      </c>
      <c r="I107" s="832" t="s">
        <v>1222</v>
      </c>
      <c r="J107" s="832" t="s">
        <v>1223</v>
      </c>
      <c r="K107" s="832" t="s">
        <v>1224</v>
      </c>
      <c r="L107" s="835">
        <v>237.31</v>
      </c>
      <c r="M107" s="835">
        <v>474.62</v>
      </c>
      <c r="N107" s="832">
        <v>2</v>
      </c>
      <c r="O107" s="836">
        <v>1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22</v>
      </c>
      <c r="B108" s="832" t="s">
        <v>945</v>
      </c>
      <c r="C108" s="832" t="s">
        <v>949</v>
      </c>
      <c r="D108" s="833" t="s">
        <v>1442</v>
      </c>
      <c r="E108" s="834" t="s">
        <v>957</v>
      </c>
      <c r="F108" s="832" t="s">
        <v>946</v>
      </c>
      <c r="G108" s="832" t="s">
        <v>1225</v>
      </c>
      <c r="H108" s="832" t="s">
        <v>554</v>
      </c>
      <c r="I108" s="832" t="s">
        <v>1226</v>
      </c>
      <c r="J108" s="832" t="s">
        <v>1227</v>
      </c>
      <c r="K108" s="832" t="s">
        <v>1228</v>
      </c>
      <c r="L108" s="835">
        <v>156.61000000000001</v>
      </c>
      <c r="M108" s="835">
        <v>156.61000000000001</v>
      </c>
      <c r="N108" s="832">
        <v>1</v>
      </c>
      <c r="O108" s="836">
        <v>1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" customHeight="1" x14ac:dyDescent="0.3">
      <c r="A109" s="831">
        <v>22</v>
      </c>
      <c r="B109" s="832" t="s">
        <v>945</v>
      </c>
      <c r="C109" s="832" t="s">
        <v>949</v>
      </c>
      <c r="D109" s="833" t="s">
        <v>1442</v>
      </c>
      <c r="E109" s="834" t="s">
        <v>957</v>
      </c>
      <c r="F109" s="832" t="s">
        <v>946</v>
      </c>
      <c r="G109" s="832" t="s">
        <v>1225</v>
      </c>
      <c r="H109" s="832" t="s">
        <v>554</v>
      </c>
      <c r="I109" s="832" t="s">
        <v>1229</v>
      </c>
      <c r="J109" s="832" t="s">
        <v>1230</v>
      </c>
      <c r="K109" s="832" t="s">
        <v>1231</v>
      </c>
      <c r="L109" s="835">
        <v>93.96</v>
      </c>
      <c r="M109" s="835">
        <v>187.92</v>
      </c>
      <c r="N109" s="832">
        <v>2</v>
      </c>
      <c r="O109" s="836">
        <v>1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22</v>
      </c>
      <c r="B110" s="832" t="s">
        <v>945</v>
      </c>
      <c r="C110" s="832" t="s">
        <v>949</v>
      </c>
      <c r="D110" s="833" t="s">
        <v>1442</v>
      </c>
      <c r="E110" s="834" t="s">
        <v>957</v>
      </c>
      <c r="F110" s="832" t="s">
        <v>946</v>
      </c>
      <c r="G110" s="832" t="s">
        <v>1041</v>
      </c>
      <c r="H110" s="832" t="s">
        <v>596</v>
      </c>
      <c r="I110" s="832" t="s">
        <v>912</v>
      </c>
      <c r="J110" s="832" t="s">
        <v>672</v>
      </c>
      <c r="K110" s="832" t="s">
        <v>913</v>
      </c>
      <c r="L110" s="835">
        <v>0</v>
      </c>
      <c r="M110" s="835">
        <v>0</v>
      </c>
      <c r="N110" s="832">
        <v>1</v>
      </c>
      <c r="O110" s="836">
        <v>1</v>
      </c>
      <c r="P110" s="835">
        <v>0</v>
      </c>
      <c r="Q110" s="837"/>
      <c r="R110" s="832">
        <v>1</v>
      </c>
      <c r="S110" s="837">
        <v>1</v>
      </c>
      <c r="T110" s="836">
        <v>1</v>
      </c>
      <c r="U110" s="838">
        <v>1</v>
      </c>
    </row>
    <row r="111" spans="1:21" ht="14.4" customHeight="1" x14ac:dyDescent="0.3">
      <c r="A111" s="831">
        <v>22</v>
      </c>
      <c r="B111" s="832" t="s">
        <v>945</v>
      </c>
      <c r="C111" s="832" t="s">
        <v>949</v>
      </c>
      <c r="D111" s="833" t="s">
        <v>1442</v>
      </c>
      <c r="E111" s="834" t="s">
        <v>957</v>
      </c>
      <c r="F111" s="832" t="s">
        <v>946</v>
      </c>
      <c r="G111" s="832" t="s">
        <v>1041</v>
      </c>
      <c r="H111" s="832" t="s">
        <v>554</v>
      </c>
      <c r="I111" s="832" t="s">
        <v>1232</v>
      </c>
      <c r="J111" s="832" t="s">
        <v>1233</v>
      </c>
      <c r="K111" s="832" t="s">
        <v>1234</v>
      </c>
      <c r="L111" s="835">
        <v>0</v>
      </c>
      <c r="M111" s="835">
        <v>0</v>
      </c>
      <c r="N111" s="832">
        <v>1</v>
      </c>
      <c r="O111" s="836">
        <v>1</v>
      </c>
      <c r="P111" s="835">
        <v>0</v>
      </c>
      <c r="Q111" s="837"/>
      <c r="R111" s="832">
        <v>1</v>
      </c>
      <c r="S111" s="837">
        <v>1</v>
      </c>
      <c r="T111" s="836">
        <v>1</v>
      </c>
      <c r="U111" s="838">
        <v>1</v>
      </c>
    </row>
    <row r="112" spans="1:21" ht="14.4" customHeight="1" x14ac:dyDescent="0.3">
      <c r="A112" s="831">
        <v>22</v>
      </c>
      <c r="B112" s="832" t="s">
        <v>945</v>
      </c>
      <c r="C112" s="832" t="s">
        <v>949</v>
      </c>
      <c r="D112" s="833" t="s">
        <v>1442</v>
      </c>
      <c r="E112" s="834" t="s">
        <v>957</v>
      </c>
      <c r="F112" s="832" t="s">
        <v>946</v>
      </c>
      <c r="G112" s="832" t="s">
        <v>1235</v>
      </c>
      <c r="H112" s="832" t="s">
        <v>554</v>
      </c>
      <c r="I112" s="832" t="s">
        <v>1236</v>
      </c>
      <c r="J112" s="832" t="s">
        <v>1237</v>
      </c>
      <c r="K112" s="832" t="s">
        <v>1238</v>
      </c>
      <c r="L112" s="835">
        <v>0</v>
      </c>
      <c r="M112" s="835">
        <v>0</v>
      </c>
      <c r="N112" s="832">
        <v>1</v>
      </c>
      <c r="O112" s="836">
        <v>1</v>
      </c>
      <c r="P112" s="835">
        <v>0</v>
      </c>
      <c r="Q112" s="837"/>
      <c r="R112" s="832">
        <v>1</v>
      </c>
      <c r="S112" s="837">
        <v>1</v>
      </c>
      <c r="T112" s="836">
        <v>1</v>
      </c>
      <c r="U112" s="838">
        <v>1</v>
      </c>
    </row>
    <row r="113" spans="1:21" ht="14.4" customHeight="1" x14ac:dyDescent="0.3">
      <c r="A113" s="831">
        <v>22</v>
      </c>
      <c r="B113" s="832" t="s">
        <v>945</v>
      </c>
      <c r="C113" s="832" t="s">
        <v>949</v>
      </c>
      <c r="D113" s="833" t="s">
        <v>1442</v>
      </c>
      <c r="E113" s="834" t="s">
        <v>957</v>
      </c>
      <c r="F113" s="832" t="s">
        <v>946</v>
      </c>
      <c r="G113" s="832" t="s">
        <v>1235</v>
      </c>
      <c r="H113" s="832" t="s">
        <v>554</v>
      </c>
      <c r="I113" s="832" t="s">
        <v>1239</v>
      </c>
      <c r="J113" s="832" t="s">
        <v>1237</v>
      </c>
      <c r="K113" s="832" t="s">
        <v>1238</v>
      </c>
      <c r="L113" s="835">
        <v>0</v>
      </c>
      <c r="M113" s="835">
        <v>0</v>
      </c>
      <c r="N113" s="832">
        <v>2</v>
      </c>
      <c r="O113" s="836">
        <v>2</v>
      </c>
      <c r="P113" s="835">
        <v>0</v>
      </c>
      <c r="Q113" s="837"/>
      <c r="R113" s="832">
        <v>2</v>
      </c>
      <c r="S113" s="837">
        <v>1</v>
      </c>
      <c r="T113" s="836">
        <v>2</v>
      </c>
      <c r="U113" s="838">
        <v>1</v>
      </c>
    </row>
    <row r="114" spans="1:21" ht="14.4" customHeight="1" x14ac:dyDescent="0.3">
      <c r="A114" s="831">
        <v>22</v>
      </c>
      <c r="B114" s="832" t="s">
        <v>945</v>
      </c>
      <c r="C114" s="832" t="s">
        <v>949</v>
      </c>
      <c r="D114" s="833" t="s">
        <v>1442</v>
      </c>
      <c r="E114" s="834" t="s">
        <v>957</v>
      </c>
      <c r="F114" s="832" t="s">
        <v>946</v>
      </c>
      <c r="G114" s="832" t="s">
        <v>1240</v>
      </c>
      <c r="H114" s="832" t="s">
        <v>554</v>
      </c>
      <c r="I114" s="832" t="s">
        <v>1241</v>
      </c>
      <c r="J114" s="832" t="s">
        <v>1242</v>
      </c>
      <c r="K114" s="832" t="s">
        <v>1243</v>
      </c>
      <c r="L114" s="835">
        <v>50.32</v>
      </c>
      <c r="M114" s="835">
        <v>50.32</v>
      </c>
      <c r="N114" s="832">
        <v>1</v>
      </c>
      <c r="O114" s="836">
        <v>0.5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22</v>
      </c>
      <c r="B115" s="832" t="s">
        <v>945</v>
      </c>
      <c r="C115" s="832" t="s">
        <v>949</v>
      </c>
      <c r="D115" s="833" t="s">
        <v>1442</v>
      </c>
      <c r="E115" s="834" t="s">
        <v>957</v>
      </c>
      <c r="F115" s="832" t="s">
        <v>946</v>
      </c>
      <c r="G115" s="832" t="s">
        <v>968</v>
      </c>
      <c r="H115" s="832" t="s">
        <v>596</v>
      </c>
      <c r="I115" s="832" t="s">
        <v>1050</v>
      </c>
      <c r="J115" s="832" t="s">
        <v>897</v>
      </c>
      <c r="K115" s="832" t="s">
        <v>1051</v>
      </c>
      <c r="L115" s="835">
        <v>74.08</v>
      </c>
      <c r="M115" s="835">
        <v>296.32</v>
      </c>
      <c r="N115" s="832">
        <v>4</v>
      </c>
      <c r="O115" s="836">
        <v>4</v>
      </c>
      <c r="P115" s="835">
        <v>74.08</v>
      </c>
      <c r="Q115" s="837">
        <v>0.25</v>
      </c>
      <c r="R115" s="832">
        <v>1</v>
      </c>
      <c r="S115" s="837">
        <v>0.25</v>
      </c>
      <c r="T115" s="836">
        <v>1</v>
      </c>
      <c r="U115" s="838">
        <v>0.25</v>
      </c>
    </row>
    <row r="116" spans="1:21" ht="14.4" customHeight="1" x14ac:dyDescent="0.3">
      <c r="A116" s="831">
        <v>22</v>
      </c>
      <c r="B116" s="832" t="s">
        <v>945</v>
      </c>
      <c r="C116" s="832" t="s">
        <v>949</v>
      </c>
      <c r="D116" s="833" t="s">
        <v>1442</v>
      </c>
      <c r="E116" s="834" t="s">
        <v>957</v>
      </c>
      <c r="F116" s="832" t="s">
        <v>946</v>
      </c>
      <c r="G116" s="832" t="s">
        <v>968</v>
      </c>
      <c r="H116" s="832" t="s">
        <v>596</v>
      </c>
      <c r="I116" s="832" t="s">
        <v>896</v>
      </c>
      <c r="J116" s="832" t="s">
        <v>897</v>
      </c>
      <c r="K116" s="832" t="s">
        <v>898</v>
      </c>
      <c r="L116" s="835">
        <v>94.28</v>
      </c>
      <c r="M116" s="835">
        <v>1225.6399999999999</v>
      </c>
      <c r="N116" s="832">
        <v>13</v>
      </c>
      <c r="O116" s="836">
        <v>12.5</v>
      </c>
      <c r="P116" s="835">
        <v>471.4</v>
      </c>
      <c r="Q116" s="837">
        <v>0.38461538461538464</v>
      </c>
      <c r="R116" s="832">
        <v>5</v>
      </c>
      <c r="S116" s="837">
        <v>0.38461538461538464</v>
      </c>
      <c r="T116" s="836">
        <v>4.5</v>
      </c>
      <c r="U116" s="838">
        <v>0.36</v>
      </c>
    </row>
    <row r="117" spans="1:21" ht="14.4" customHeight="1" x14ac:dyDescent="0.3">
      <c r="A117" s="831">
        <v>22</v>
      </c>
      <c r="B117" s="832" t="s">
        <v>945</v>
      </c>
      <c r="C117" s="832" t="s">
        <v>949</v>
      </c>
      <c r="D117" s="833" t="s">
        <v>1442</v>
      </c>
      <c r="E117" s="834" t="s">
        <v>957</v>
      </c>
      <c r="F117" s="832" t="s">
        <v>946</v>
      </c>
      <c r="G117" s="832" t="s">
        <v>968</v>
      </c>
      <c r="H117" s="832" t="s">
        <v>554</v>
      </c>
      <c r="I117" s="832" t="s">
        <v>1052</v>
      </c>
      <c r="J117" s="832" t="s">
        <v>897</v>
      </c>
      <c r="K117" s="832" t="s">
        <v>1053</v>
      </c>
      <c r="L117" s="835">
        <v>168.36</v>
      </c>
      <c r="M117" s="835">
        <v>1683.6000000000001</v>
      </c>
      <c r="N117" s="832">
        <v>10</v>
      </c>
      <c r="O117" s="836">
        <v>8.5</v>
      </c>
      <c r="P117" s="835">
        <v>841.80000000000007</v>
      </c>
      <c r="Q117" s="837">
        <v>0.5</v>
      </c>
      <c r="R117" s="832">
        <v>5</v>
      </c>
      <c r="S117" s="837">
        <v>0.5</v>
      </c>
      <c r="T117" s="836">
        <v>4</v>
      </c>
      <c r="U117" s="838">
        <v>0.47058823529411764</v>
      </c>
    </row>
    <row r="118" spans="1:21" ht="14.4" customHeight="1" x14ac:dyDescent="0.3">
      <c r="A118" s="831">
        <v>22</v>
      </c>
      <c r="B118" s="832" t="s">
        <v>945</v>
      </c>
      <c r="C118" s="832" t="s">
        <v>949</v>
      </c>
      <c r="D118" s="833" t="s">
        <v>1442</v>
      </c>
      <c r="E118" s="834" t="s">
        <v>957</v>
      </c>
      <c r="F118" s="832" t="s">
        <v>946</v>
      </c>
      <c r="G118" s="832" t="s">
        <v>968</v>
      </c>
      <c r="H118" s="832" t="s">
        <v>596</v>
      </c>
      <c r="I118" s="832" t="s">
        <v>971</v>
      </c>
      <c r="J118" s="832" t="s">
        <v>897</v>
      </c>
      <c r="K118" s="832" t="s">
        <v>972</v>
      </c>
      <c r="L118" s="835">
        <v>115.33</v>
      </c>
      <c r="M118" s="835">
        <v>691.98</v>
      </c>
      <c r="N118" s="832">
        <v>6</v>
      </c>
      <c r="O118" s="836">
        <v>6</v>
      </c>
      <c r="P118" s="835">
        <v>345.99</v>
      </c>
      <c r="Q118" s="837">
        <v>0.5</v>
      </c>
      <c r="R118" s="832">
        <v>3</v>
      </c>
      <c r="S118" s="837">
        <v>0.5</v>
      </c>
      <c r="T118" s="836">
        <v>3</v>
      </c>
      <c r="U118" s="838">
        <v>0.5</v>
      </c>
    </row>
    <row r="119" spans="1:21" ht="14.4" customHeight="1" x14ac:dyDescent="0.3">
      <c r="A119" s="831">
        <v>22</v>
      </c>
      <c r="B119" s="832" t="s">
        <v>945</v>
      </c>
      <c r="C119" s="832" t="s">
        <v>949</v>
      </c>
      <c r="D119" s="833" t="s">
        <v>1442</v>
      </c>
      <c r="E119" s="834" t="s">
        <v>957</v>
      </c>
      <c r="F119" s="832" t="s">
        <v>946</v>
      </c>
      <c r="G119" s="832" t="s">
        <v>968</v>
      </c>
      <c r="H119" s="832" t="s">
        <v>596</v>
      </c>
      <c r="I119" s="832" t="s">
        <v>899</v>
      </c>
      <c r="J119" s="832" t="s">
        <v>900</v>
      </c>
      <c r="K119" s="832" t="s">
        <v>901</v>
      </c>
      <c r="L119" s="835">
        <v>105.23</v>
      </c>
      <c r="M119" s="835">
        <v>4945.8099999999995</v>
      </c>
      <c r="N119" s="832">
        <v>47</v>
      </c>
      <c r="O119" s="836">
        <v>46</v>
      </c>
      <c r="P119" s="835">
        <v>2209.83</v>
      </c>
      <c r="Q119" s="837">
        <v>0.44680851063829791</v>
      </c>
      <c r="R119" s="832">
        <v>21</v>
      </c>
      <c r="S119" s="837">
        <v>0.44680851063829785</v>
      </c>
      <c r="T119" s="836">
        <v>20</v>
      </c>
      <c r="U119" s="838">
        <v>0.43478260869565216</v>
      </c>
    </row>
    <row r="120" spans="1:21" ht="14.4" customHeight="1" x14ac:dyDescent="0.3">
      <c r="A120" s="831">
        <v>22</v>
      </c>
      <c r="B120" s="832" t="s">
        <v>945</v>
      </c>
      <c r="C120" s="832" t="s">
        <v>949</v>
      </c>
      <c r="D120" s="833" t="s">
        <v>1442</v>
      </c>
      <c r="E120" s="834" t="s">
        <v>957</v>
      </c>
      <c r="F120" s="832" t="s">
        <v>946</v>
      </c>
      <c r="G120" s="832" t="s">
        <v>968</v>
      </c>
      <c r="H120" s="832" t="s">
        <v>596</v>
      </c>
      <c r="I120" s="832" t="s">
        <v>973</v>
      </c>
      <c r="J120" s="832" t="s">
        <v>900</v>
      </c>
      <c r="K120" s="832" t="s">
        <v>974</v>
      </c>
      <c r="L120" s="835">
        <v>126.27</v>
      </c>
      <c r="M120" s="835">
        <v>9849.0600000000049</v>
      </c>
      <c r="N120" s="832">
        <v>78</v>
      </c>
      <c r="O120" s="836">
        <v>68.5</v>
      </c>
      <c r="P120" s="835">
        <v>4040.64</v>
      </c>
      <c r="Q120" s="837">
        <v>0.41025641025641002</v>
      </c>
      <c r="R120" s="832">
        <v>32</v>
      </c>
      <c r="S120" s="837">
        <v>0.41025641025641024</v>
      </c>
      <c r="T120" s="836">
        <v>27.5</v>
      </c>
      <c r="U120" s="838">
        <v>0.40145985401459855</v>
      </c>
    </row>
    <row r="121" spans="1:21" ht="14.4" customHeight="1" x14ac:dyDescent="0.3">
      <c r="A121" s="831">
        <v>22</v>
      </c>
      <c r="B121" s="832" t="s">
        <v>945</v>
      </c>
      <c r="C121" s="832" t="s">
        <v>949</v>
      </c>
      <c r="D121" s="833" t="s">
        <v>1442</v>
      </c>
      <c r="E121" s="834" t="s">
        <v>957</v>
      </c>
      <c r="F121" s="832" t="s">
        <v>946</v>
      </c>
      <c r="G121" s="832" t="s">
        <v>968</v>
      </c>
      <c r="H121" s="832" t="s">
        <v>596</v>
      </c>
      <c r="I121" s="832" t="s">
        <v>1054</v>
      </c>
      <c r="J121" s="832" t="s">
        <v>900</v>
      </c>
      <c r="K121" s="832" t="s">
        <v>1055</v>
      </c>
      <c r="L121" s="835">
        <v>63.14</v>
      </c>
      <c r="M121" s="835">
        <v>947.09999999999991</v>
      </c>
      <c r="N121" s="832">
        <v>15</v>
      </c>
      <c r="O121" s="836">
        <v>11.5</v>
      </c>
      <c r="P121" s="835">
        <v>568.26</v>
      </c>
      <c r="Q121" s="837">
        <v>0.60000000000000009</v>
      </c>
      <c r="R121" s="832">
        <v>9</v>
      </c>
      <c r="S121" s="837">
        <v>0.6</v>
      </c>
      <c r="T121" s="836">
        <v>7</v>
      </c>
      <c r="U121" s="838">
        <v>0.60869565217391308</v>
      </c>
    </row>
    <row r="122" spans="1:21" ht="14.4" customHeight="1" x14ac:dyDescent="0.3">
      <c r="A122" s="831">
        <v>22</v>
      </c>
      <c r="B122" s="832" t="s">
        <v>945</v>
      </c>
      <c r="C122" s="832" t="s">
        <v>949</v>
      </c>
      <c r="D122" s="833" t="s">
        <v>1442</v>
      </c>
      <c r="E122" s="834" t="s">
        <v>957</v>
      </c>
      <c r="F122" s="832" t="s">
        <v>946</v>
      </c>
      <c r="G122" s="832" t="s">
        <v>968</v>
      </c>
      <c r="H122" s="832" t="s">
        <v>596</v>
      </c>
      <c r="I122" s="832" t="s">
        <v>904</v>
      </c>
      <c r="J122" s="832" t="s">
        <v>900</v>
      </c>
      <c r="K122" s="832" t="s">
        <v>905</v>
      </c>
      <c r="L122" s="835">
        <v>84.18</v>
      </c>
      <c r="M122" s="835">
        <v>7828.739999999998</v>
      </c>
      <c r="N122" s="832">
        <v>93</v>
      </c>
      <c r="O122" s="836">
        <v>71</v>
      </c>
      <c r="P122" s="835">
        <v>3788.0999999999985</v>
      </c>
      <c r="Q122" s="837">
        <v>0.48387096774193544</v>
      </c>
      <c r="R122" s="832">
        <v>45</v>
      </c>
      <c r="S122" s="837">
        <v>0.4838709677419355</v>
      </c>
      <c r="T122" s="836">
        <v>34</v>
      </c>
      <c r="U122" s="838">
        <v>0.47887323943661969</v>
      </c>
    </row>
    <row r="123" spans="1:21" ht="14.4" customHeight="1" x14ac:dyDescent="0.3">
      <c r="A123" s="831">
        <v>22</v>
      </c>
      <c r="B123" s="832" t="s">
        <v>945</v>
      </c>
      <c r="C123" s="832" t="s">
        <v>949</v>
      </c>
      <c r="D123" s="833" t="s">
        <v>1442</v>
      </c>
      <c r="E123" s="834" t="s">
        <v>957</v>
      </c>
      <c r="F123" s="832" t="s">
        <v>946</v>
      </c>
      <c r="G123" s="832" t="s">
        <v>968</v>
      </c>
      <c r="H123" s="832" t="s">
        <v>596</v>
      </c>
      <c r="I123" s="832" t="s">
        <v>1056</v>
      </c>
      <c r="J123" s="832" t="s">
        <v>897</v>
      </c>
      <c r="K123" s="832" t="s">
        <v>1057</v>
      </c>
      <c r="L123" s="835">
        <v>63.14</v>
      </c>
      <c r="M123" s="835">
        <v>126.28</v>
      </c>
      <c r="N123" s="832">
        <v>2</v>
      </c>
      <c r="O123" s="836">
        <v>2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22</v>
      </c>
      <c r="B124" s="832" t="s">
        <v>945</v>
      </c>
      <c r="C124" s="832" t="s">
        <v>949</v>
      </c>
      <c r="D124" s="833" t="s">
        <v>1442</v>
      </c>
      <c r="E124" s="834" t="s">
        <v>957</v>
      </c>
      <c r="F124" s="832" t="s">
        <v>946</v>
      </c>
      <c r="G124" s="832" t="s">
        <v>968</v>
      </c>
      <c r="H124" s="832" t="s">
        <v>554</v>
      </c>
      <c r="I124" s="832" t="s">
        <v>969</v>
      </c>
      <c r="J124" s="832" t="s">
        <v>897</v>
      </c>
      <c r="K124" s="832" t="s">
        <v>970</v>
      </c>
      <c r="L124" s="835">
        <v>105.23</v>
      </c>
      <c r="M124" s="835">
        <v>631.38</v>
      </c>
      <c r="N124" s="832">
        <v>6</v>
      </c>
      <c r="O124" s="836">
        <v>6</v>
      </c>
      <c r="P124" s="835">
        <v>210.46</v>
      </c>
      <c r="Q124" s="837">
        <v>0.33333333333333337</v>
      </c>
      <c r="R124" s="832">
        <v>2</v>
      </c>
      <c r="S124" s="837">
        <v>0.33333333333333331</v>
      </c>
      <c r="T124" s="836">
        <v>2</v>
      </c>
      <c r="U124" s="838">
        <v>0.33333333333333331</v>
      </c>
    </row>
    <row r="125" spans="1:21" ht="14.4" customHeight="1" x14ac:dyDescent="0.3">
      <c r="A125" s="831">
        <v>22</v>
      </c>
      <c r="B125" s="832" t="s">
        <v>945</v>
      </c>
      <c r="C125" s="832" t="s">
        <v>949</v>
      </c>
      <c r="D125" s="833" t="s">
        <v>1442</v>
      </c>
      <c r="E125" s="834" t="s">
        <v>957</v>
      </c>
      <c r="F125" s="832" t="s">
        <v>946</v>
      </c>
      <c r="G125" s="832" t="s">
        <v>968</v>
      </c>
      <c r="H125" s="832" t="s">
        <v>596</v>
      </c>
      <c r="I125" s="832" t="s">
        <v>906</v>
      </c>
      <c r="J125" s="832" t="s">
        <v>897</v>
      </c>
      <c r="K125" s="832" t="s">
        <v>907</v>
      </c>
      <c r="L125" s="835">
        <v>49.08</v>
      </c>
      <c r="M125" s="835">
        <v>392.64</v>
      </c>
      <c r="N125" s="832">
        <v>8</v>
      </c>
      <c r="O125" s="836">
        <v>6</v>
      </c>
      <c r="P125" s="835">
        <v>294.47999999999996</v>
      </c>
      <c r="Q125" s="837">
        <v>0.74999999999999989</v>
      </c>
      <c r="R125" s="832">
        <v>6</v>
      </c>
      <c r="S125" s="837">
        <v>0.75</v>
      </c>
      <c r="T125" s="836">
        <v>4.5</v>
      </c>
      <c r="U125" s="838">
        <v>0.75</v>
      </c>
    </row>
    <row r="126" spans="1:21" ht="14.4" customHeight="1" x14ac:dyDescent="0.3">
      <c r="A126" s="831">
        <v>22</v>
      </c>
      <c r="B126" s="832" t="s">
        <v>945</v>
      </c>
      <c r="C126" s="832" t="s">
        <v>949</v>
      </c>
      <c r="D126" s="833" t="s">
        <v>1442</v>
      </c>
      <c r="E126" s="834" t="s">
        <v>957</v>
      </c>
      <c r="F126" s="832" t="s">
        <v>946</v>
      </c>
      <c r="G126" s="832" t="s">
        <v>968</v>
      </c>
      <c r="H126" s="832" t="s">
        <v>596</v>
      </c>
      <c r="I126" s="832" t="s">
        <v>1058</v>
      </c>
      <c r="J126" s="832" t="s">
        <v>897</v>
      </c>
      <c r="K126" s="832" t="s">
        <v>1059</v>
      </c>
      <c r="L126" s="835">
        <v>126.27</v>
      </c>
      <c r="M126" s="835">
        <v>2399.13</v>
      </c>
      <c r="N126" s="832">
        <v>19</v>
      </c>
      <c r="O126" s="836">
        <v>15.5</v>
      </c>
      <c r="P126" s="835">
        <v>1388.97</v>
      </c>
      <c r="Q126" s="837">
        <v>0.57894736842105265</v>
      </c>
      <c r="R126" s="832">
        <v>11</v>
      </c>
      <c r="S126" s="837">
        <v>0.57894736842105265</v>
      </c>
      <c r="T126" s="836">
        <v>8.5</v>
      </c>
      <c r="U126" s="838">
        <v>0.54838709677419351</v>
      </c>
    </row>
    <row r="127" spans="1:21" ht="14.4" customHeight="1" x14ac:dyDescent="0.3">
      <c r="A127" s="831">
        <v>22</v>
      </c>
      <c r="B127" s="832" t="s">
        <v>945</v>
      </c>
      <c r="C127" s="832" t="s">
        <v>949</v>
      </c>
      <c r="D127" s="833" t="s">
        <v>1442</v>
      </c>
      <c r="E127" s="834" t="s">
        <v>957</v>
      </c>
      <c r="F127" s="832" t="s">
        <v>946</v>
      </c>
      <c r="G127" s="832" t="s">
        <v>968</v>
      </c>
      <c r="H127" s="832" t="s">
        <v>554</v>
      </c>
      <c r="I127" s="832" t="s">
        <v>975</v>
      </c>
      <c r="J127" s="832" t="s">
        <v>897</v>
      </c>
      <c r="K127" s="832" t="s">
        <v>976</v>
      </c>
      <c r="L127" s="835">
        <v>84.18</v>
      </c>
      <c r="M127" s="835">
        <v>1851.9600000000003</v>
      </c>
      <c r="N127" s="832">
        <v>22</v>
      </c>
      <c r="O127" s="836">
        <v>20.5</v>
      </c>
      <c r="P127" s="835">
        <v>757.62000000000012</v>
      </c>
      <c r="Q127" s="837">
        <v>0.40909090909090912</v>
      </c>
      <c r="R127" s="832">
        <v>9</v>
      </c>
      <c r="S127" s="837">
        <v>0.40909090909090912</v>
      </c>
      <c r="T127" s="836">
        <v>9</v>
      </c>
      <c r="U127" s="838">
        <v>0.43902439024390244</v>
      </c>
    </row>
    <row r="128" spans="1:21" ht="14.4" customHeight="1" x14ac:dyDescent="0.3">
      <c r="A128" s="831">
        <v>22</v>
      </c>
      <c r="B128" s="832" t="s">
        <v>945</v>
      </c>
      <c r="C128" s="832" t="s">
        <v>949</v>
      </c>
      <c r="D128" s="833" t="s">
        <v>1442</v>
      </c>
      <c r="E128" s="834" t="s">
        <v>957</v>
      </c>
      <c r="F128" s="832" t="s">
        <v>946</v>
      </c>
      <c r="G128" s="832" t="s">
        <v>968</v>
      </c>
      <c r="H128" s="832" t="s">
        <v>596</v>
      </c>
      <c r="I128" s="832" t="s">
        <v>902</v>
      </c>
      <c r="J128" s="832" t="s">
        <v>900</v>
      </c>
      <c r="K128" s="832" t="s">
        <v>903</v>
      </c>
      <c r="L128" s="835">
        <v>49.08</v>
      </c>
      <c r="M128" s="835">
        <v>294.48</v>
      </c>
      <c r="N128" s="832">
        <v>6</v>
      </c>
      <c r="O128" s="836">
        <v>6</v>
      </c>
      <c r="P128" s="835">
        <v>147.24</v>
      </c>
      <c r="Q128" s="837">
        <v>0.5</v>
      </c>
      <c r="R128" s="832">
        <v>3</v>
      </c>
      <c r="S128" s="837">
        <v>0.5</v>
      </c>
      <c r="T128" s="836">
        <v>3</v>
      </c>
      <c r="U128" s="838">
        <v>0.5</v>
      </c>
    </row>
    <row r="129" spans="1:21" ht="14.4" customHeight="1" x14ac:dyDescent="0.3">
      <c r="A129" s="831">
        <v>22</v>
      </c>
      <c r="B129" s="832" t="s">
        <v>945</v>
      </c>
      <c r="C129" s="832" t="s">
        <v>949</v>
      </c>
      <c r="D129" s="833" t="s">
        <v>1442</v>
      </c>
      <c r="E129" s="834" t="s">
        <v>957</v>
      </c>
      <c r="F129" s="832" t="s">
        <v>946</v>
      </c>
      <c r="G129" s="832" t="s">
        <v>968</v>
      </c>
      <c r="H129" s="832" t="s">
        <v>554</v>
      </c>
      <c r="I129" s="832" t="s">
        <v>1060</v>
      </c>
      <c r="J129" s="832" t="s">
        <v>1061</v>
      </c>
      <c r="K129" s="832" t="s">
        <v>905</v>
      </c>
      <c r="L129" s="835">
        <v>84.18</v>
      </c>
      <c r="M129" s="835">
        <v>420.90000000000003</v>
      </c>
      <c r="N129" s="832">
        <v>5</v>
      </c>
      <c r="O129" s="836">
        <v>5</v>
      </c>
      <c r="P129" s="835">
        <v>84.18</v>
      </c>
      <c r="Q129" s="837">
        <v>0.2</v>
      </c>
      <c r="R129" s="832">
        <v>1</v>
      </c>
      <c r="S129" s="837">
        <v>0.2</v>
      </c>
      <c r="T129" s="836">
        <v>1</v>
      </c>
      <c r="U129" s="838">
        <v>0.2</v>
      </c>
    </row>
    <row r="130" spans="1:21" ht="14.4" customHeight="1" x14ac:dyDescent="0.3">
      <c r="A130" s="831">
        <v>22</v>
      </c>
      <c r="B130" s="832" t="s">
        <v>945</v>
      </c>
      <c r="C130" s="832" t="s">
        <v>949</v>
      </c>
      <c r="D130" s="833" t="s">
        <v>1442</v>
      </c>
      <c r="E130" s="834" t="s">
        <v>957</v>
      </c>
      <c r="F130" s="832" t="s">
        <v>946</v>
      </c>
      <c r="G130" s="832" t="s">
        <v>1066</v>
      </c>
      <c r="H130" s="832" t="s">
        <v>554</v>
      </c>
      <c r="I130" s="832" t="s">
        <v>1067</v>
      </c>
      <c r="J130" s="832" t="s">
        <v>1068</v>
      </c>
      <c r="K130" s="832" t="s">
        <v>1069</v>
      </c>
      <c r="L130" s="835">
        <v>0</v>
      </c>
      <c r="M130" s="835">
        <v>0</v>
      </c>
      <c r="N130" s="832">
        <v>23</v>
      </c>
      <c r="O130" s="836">
        <v>16.5</v>
      </c>
      <c r="P130" s="835">
        <v>0</v>
      </c>
      <c r="Q130" s="837"/>
      <c r="R130" s="832">
        <v>21</v>
      </c>
      <c r="S130" s="837">
        <v>0.91304347826086951</v>
      </c>
      <c r="T130" s="836">
        <v>15.5</v>
      </c>
      <c r="U130" s="838">
        <v>0.93939393939393945</v>
      </c>
    </row>
    <row r="131" spans="1:21" ht="14.4" customHeight="1" x14ac:dyDescent="0.3">
      <c r="A131" s="831">
        <v>22</v>
      </c>
      <c r="B131" s="832" t="s">
        <v>945</v>
      </c>
      <c r="C131" s="832" t="s">
        <v>949</v>
      </c>
      <c r="D131" s="833" t="s">
        <v>1442</v>
      </c>
      <c r="E131" s="834" t="s">
        <v>959</v>
      </c>
      <c r="F131" s="832" t="s">
        <v>946</v>
      </c>
      <c r="G131" s="832" t="s">
        <v>1244</v>
      </c>
      <c r="H131" s="832" t="s">
        <v>596</v>
      </c>
      <c r="I131" s="832" t="s">
        <v>1245</v>
      </c>
      <c r="J131" s="832" t="s">
        <v>1246</v>
      </c>
      <c r="K131" s="832" t="s">
        <v>1247</v>
      </c>
      <c r="L131" s="835">
        <v>170.52</v>
      </c>
      <c r="M131" s="835">
        <v>511.56000000000006</v>
      </c>
      <c r="N131" s="832">
        <v>3</v>
      </c>
      <c r="O131" s="836">
        <v>2</v>
      </c>
      <c r="P131" s="835">
        <v>511.56000000000006</v>
      </c>
      <c r="Q131" s="837">
        <v>1</v>
      </c>
      <c r="R131" s="832">
        <v>3</v>
      </c>
      <c r="S131" s="837">
        <v>1</v>
      </c>
      <c r="T131" s="836">
        <v>2</v>
      </c>
      <c r="U131" s="838">
        <v>1</v>
      </c>
    </row>
    <row r="132" spans="1:21" ht="14.4" customHeight="1" x14ac:dyDescent="0.3">
      <c r="A132" s="831">
        <v>22</v>
      </c>
      <c r="B132" s="832" t="s">
        <v>945</v>
      </c>
      <c r="C132" s="832" t="s">
        <v>949</v>
      </c>
      <c r="D132" s="833" t="s">
        <v>1442</v>
      </c>
      <c r="E132" s="834" t="s">
        <v>959</v>
      </c>
      <c r="F132" s="832" t="s">
        <v>946</v>
      </c>
      <c r="G132" s="832" t="s">
        <v>1172</v>
      </c>
      <c r="H132" s="832" t="s">
        <v>554</v>
      </c>
      <c r="I132" s="832" t="s">
        <v>1173</v>
      </c>
      <c r="J132" s="832" t="s">
        <v>1174</v>
      </c>
      <c r="K132" s="832" t="s">
        <v>1175</v>
      </c>
      <c r="L132" s="835">
        <v>79.64</v>
      </c>
      <c r="M132" s="835">
        <v>79.64</v>
      </c>
      <c r="N132" s="832">
        <v>1</v>
      </c>
      <c r="O132" s="836">
        <v>1</v>
      </c>
      <c r="P132" s="835">
        <v>79.64</v>
      </c>
      <c r="Q132" s="837">
        <v>1</v>
      </c>
      <c r="R132" s="832">
        <v>1</v>
      </c>
      <c r="S132" s="837">
        <v>1</v>
      </c>
      <c r="T132" s="836">
        <v>1</v>
      </c>
      <c r="U132" s="838">
        <v>1</v>
      </c>
    </row>
    <row r="133" spans="1:21" ht="14.4" customHeight="1" x14ac:dyDescent="0.3">
      <c r="A133" s="831">
        <v>22</v>
      </c>
      <c r="B133" s="832" t="s">
        <v>945</v>
      </c>
      <c r="C133" s="832" t="s">
        <v>949</v>
      </c>
      <c r="D133" s="833" t="s">
        <v>1442</v>
      </c>
      <c r="E133" s="834" t="s">
        <v>959</v>
      </c>
      <c r="F133" s="832" t="s">
        <v>946</v>
      </c>
      <c r="G133" s="832" t="s">
        <v>1248</v>
      </c>
      <c r="H133" s="832" t="s">
        <v>554</v>
      </c>
      <c r="I133" s="832" t="s">
        <v>1249</v>
      </c>
      <c r="J133" s="832" t="s">
        <v>1250</v>
      </c>
      <c r="K133" s="832" t="s">
        <v>1251</v>
      </c>
      <c r="L133" s="835">
        <v>4195.37</v>
      </c>
      <c r="M133" s="835">
        <v>4195.37</v>
      </c>
      <c r="N133" s="832">
        <v>1</v>
      </c>
      <c r="O133" s="836">
        <v>1</v>
      </c>
      <c r="P133" s="835">
        <v>4195.37</v>
      </c>
      <c r="Q133" s="837">
        <v>1</v>
      </c>
      <c r="R133" s="832">
        <v>1</v>
      </c>
      <c r="S133" s="837">
        <v>1</v>
      </c>
      <c r="T133" s="836">
        <v>1</v>
      </c>
      <c r="U133" s="838">
        <v>1</v>
      </c>
    </row>
    <row r="134" spans="1:21" ht="14.4" customHeight="1" x14ac:dyDescent="0.3">
      <c r="A134" s="831">
        <v>22</v>
      </c>
      <c r="B134" s="832" t="s">
        <v>945</v>
      </c>
      <c r="C134" s="832" t="s">
        <v>949</v>
      </c>
      <c r="D134" s="833" t="s">
        <v>1442</v>
      </c>
      <c r="E134" s="834" t="s">
        <v>959</v>
      </c>
      <c r="F134" s="832" t="s">
        <v>946</v>
      </c>
      <c r="G134" s="832" t="s">
        <v>1248</v>
      </c>
      <c r="H134" s="832" t="s">
        <v>554</v>
      </c>
      <c r="I134" s="832" t="s">
        <v>1252</v>
      </c>
      <c r="J134" s="832" t="s">
        <v>1250</v>
      </c>
      <c r="K134" s="832" t="s">
        <v>1253</v>
      </c>
      <c r="L134" s="835">
        <v>1258.6099999999999</v>
      </c>
      <c r="M134" s="835">
        <v>1258.6099999999999</v>
      </c>
      <c r="N134" s="832">
        <v>1</v>
      </c>
      <c r="O134" s="836">
        <v>1</v>
      </c>
      <c r="P134" s="835">
        <v>1258.6099999999999</v>
      </c>
      <c r="Q134" s="837">
        <v>1</v>
      </c>
      <c r="R134" s="832">
        <v>1</v>
      </c>
      <c r="S134" s="837">
        <v>1</v>
      </c>
      <c r="T134" s="836">
        <v>1</v>
      </c>
      <c r="U134" s="838">
        <v>1</v>
      </c>
    </row>
    <row r="135" spans="1:21" ht="14.4" customHeight="1" x14ac:dyDescent="0.3">
      <c r="A135" s="831">
        <v>22</v>
      </c>
      <c r="B135" s="832" t="s">
        <v>945</v>
      </c>
      <c r="C135" s="832" t="s">
        <v>949</v>
      </c>
      <c r="D135" s="833" t="s">
        <v>1442</v>
      </c>
      <c r="E135" s="834" t="s">
        <v>960</v>
      </c>
      <c r="F135" s="832" t="s">
        <v>946</v>
      </c>
      <c r="G135" s="832" t="s">
        <v>1172</v>
      </c>
      <c r="H135" s="832" t="s">
        <v>554</v>
      </c>
      <c r="I135" s="832" t="s">
        <v>1254</v>
      </c>
      <c r="J135" s="832" t="s">
        <v>1255</v>
      </c>
      <c r="K135" s="832" t="s">
        <v>1256</v>
      </c>
      <c r="L135" s="835">
        <v>79.64</v>
      </c>
      <c r="M135" s="835">
        <v>79.64</v>
      </c>
      <c r="N135" s="832">
        <v>1</v>
      </c>
      <c r="O135" s="836">
        <v>0.5</v>
      </c>
      <c r="P135" s="835">
        <v>79.64</v>
      </c>
      <c r="Q135" s="837">
        <v>1</v>
      </c>
      <c r="R135" s="832">
        <v>1</v>
      </c>
      <c r="S135" s="837">
        <v>1</v>
      </c>
      <c r="T135" s="836">
        <v>0.5</v>
      </c>
      <c r="U135" s="838">
        <v>1</v>
      </c>
    </row>
    <row r="136" spans="1:21" ht="14.4" customHeight="1" x14ac:dyDescent="0.3">
      <c r="A136" s="831">
        <v>22</v>
      </c>
      <c r="B136" s="832" t="s">
        <v>945</v>
      </c>
      <c r="C136" s="832" t="s">
        <v>949</v>
      </c>
      <c r="D136" s="833" t="s">
        <v>1442</v>
      </c>
      <c r="E136" s="834" t="s">
        <v>960</v>
      </c>
      <c r="F136" s="832" t="s">
        <v>946</v>
      </c>
      <c r="G136" s="832" t="s">
        <v>1194</v>
      </c>
      <c r="H136" s="832" t="s">
        <v>554</v>
      </c>
      <c r="I136" s="832" t="s">
        <v>1198</v>
      </c>
      <c r="J136" s="832" t="s">
        <v>1199</v>
      </c>
      <c r="K136" s="832" t="s">
        <v>1197</v>
      </c>
      <c r="L136" s="835">
        <v>38.56</v>
      </c>
      <c r="M136" s="835">
        <v>77.12</v>
      </c>
      <c r="N136" s="832">
        <v>2</v>
      </c>
      <c r="O136" s="836">
        <v>0.5</v>
      </c>
      <c r="P136" s="835">
        <v>77.12</v>
      </c>
      <c r="Q136" s="837">
        <v>1</v>
      </c>
      <c r="R136" s="832">
        <v>2</v>
      </c>
      <c r="S136" s="837">
        <v>1</v>
      </c>
      <c r="T136" s="836">
        <v>0.5</v>
      </c>
      <c r="U136" s="838">
        <v>1</v>
      </c>
    </row>
    <row r="137" spans="1:21" ht="14.4" customHeight="1" x14ac:dyDescent="0.3">
      <c r="A137" s="831">
        <v>22</v>
      </c>
      <c r="B137" s="832" t="s">
        <v>945</v>
      </c>
      <c r="C137" s="832" t="s">
        <v>949</v>
      </c>
      <c r="D137" s="833" t="s">
        <v>1442</v>
      </c>
      <c r="E137" s="834" t="s">
        <v>960</v>
      </c>
      <c r="F137" s="832" t="s">
        <v>946</v>
      </c>
      <c r="G137" s="832" t="s">
        <v>1041</v>
      </c>
      <c r="H137" s="832" t="s">
        <v>554</v>
      </c>
      <c r="I137" s="832" t="s">
        <v>1257</v>
      </c>
      <c r="J137" s="832" t="s">
        <v>1258</v>
      </c>
      <c r="K137" s="832" t="s">
        <v>913</v>
      </c>
      <c r="L137" s="835">
        <v>0</v>
      </c>
      <c r="M137" s="835">
        <v>0</v>
      </c>
      <c r="N137" s="832">
        <v>3</v>
      </c>
      <c r="O137" s="836">
        <v>2</v>
      </c>
      <c r="P137" s="835">
        <v>0</v>
      </c>
      <c r="Q137" s="837"/>
      <c r="R137" s="832">
        <v>3</v>
      </c>
      <c r="S137" s="837">
        <v>1</v>
      </c>
      <c r="T137" s="836">
        <v>2</v>
      </c>
      <c r="U137" s="838">
        <v>1</v>
      </c>
    </row>
    <row r="138" spans="1:21" ht="14.4" customHeight="1" x14ac:dyDescent="0.3">
      <c r="A138" s="831">
        <v>22</v>
      </c>
      <c r="B138" s="832" t="s">
        <v>945</v>
      </c>
      <c r="C138" s="832" t="s">
        <v>949</v>
      </c>
      <c r="D138" s="833" t="s">
        <v>1442</v>
      </c>
      <c r="E138" s="834" t="s">
        <v>960</v>
      </c>
      <c r="F138" s="832" t="s">
        <v>946</v>
      </c>
      <c r="G138" s="832" t="s">
        <v>968</v>
      </c>
      <c r="H138" s="832" t="s">
        <v>596</v>
      </c>
      <c r="I138" s="832" t="s">
        <v>971</v>
      </c>
      <c r="J138" s="832" t="s">
        <v>897</v>
      </c>
      <c r="K138" s="832" t="s">
        <v>972</v>
      </c>
      <c r="L138" s="835">
        <v>115.33</v>
      </c>
      <c r="M138" s="835">
        <v>115.33</v>
      </c>
      <c r="N138" s="832">
        <v>1</v>
      </c>
      <c r="O138" s="836">
        <v>1</v>
      </c>
      <c r="P138" s="835">
        <v>115.33</v>
      </c>
      <c r="Q138" s="837">
        <v>1</v>
      </c>
      <c r="R138" s="832">
        <v>1</v>
      </c>
      <c r="S138" s="837">
        <v>1</v>
      </c>
      <c r="T138" s="836">
        <v>1</v>
      </c>
      <c r="U138" s="838">
        <v>1</v>
      </c>
    </row>
    <row r="139" spans="1:21" ht="14.4" customHeight="1" x14ac:dyDescent="0.3">
      <c r="A139" s="831">
        <v>22</v>
      </c>
      <c r="B139" s="832" t="s">
        <v>945</v>
      </c>
      <c r="C139" s="832" t="s">
        <v>949</v>
      </c>
      <c r="D139" s="833" t="s">
        <v>1442</v>
      </c>
      <c r="E139" s="834" t="s">
        <v>960</v>
      </c>
      <c r="F139" s="832" t="s">
        <v>946</v>
      </c>
      <c r="G139" s="832" t="s">
        <v>968</v>
      </c>
      <c r="H139" s="832" t="s">
        <v>596</v>
      </c>
      <c r="I139" s="832" t="s">
        <v>899</v>
      </c>
      <c r="J139" s="832" t="s">
        <v>900</v>
      </c>
      <c r="K139" s="832" t="s">
        <v>901</v>
      </c>
      <c r="L139" s="835">
        <v>105.23</v>
      </c>
      <c r="M139" s="835">
        <v>315.69</v>
      </c>
      <c r="N139" s="832">
        <v>3</v>
      </c>
      <c r="O139" s="836">
        <v>2.5</v>
      </c>
      <c r="P139" s="835">
        <v>105.23</v>
      </c>
      <c r="Q139" s="837">
        <v>0.33333333333333337</v>
      </c>
      <c r="R139" s="832">
        <v>1</v>
      </c>
      <c r="S139" s="837">
        <v>0.33333333333333331</v>
      </c>
      <c r="T139" s="836">
        <v>1</v>
      </c>
      <c r="U139" s="838">
        <v>0.4</v>
      </c>
    </row>
    <row r="140" spans="1:21" ht="14.4" customHeight="1" x14ac:dyDescent="0.3">
      <c r="A140" s="831">
        <v>22</v>
      </c>
      <c r="B140" s="832" t="s">
        <v>945</v>
      </c>
      <c r="C140" s="832" t="s">
        <v>949</v>
      </c>
      <c r="D140" s="833" t="s">
        <v>1442</v>
      </c>
      <c r="E140" s="834" t="s">
        <v>960</v>
      </c>
      <c r="F140" s="832" t="s">
        <v>946</v>
      </c>
      <c r="G140" s="832" t="s">
        <v>968</v>
      </c>
      <c r="H140" s="832" t="s">
        <v>596</v>
      </c>
      <c r="I140" s="832" t="s">
        <v>973</v>
      </c>
      <c r="J140" s="832" t="s">
        <v>900</v>
      </c>
      <c r="K140" s="832" t="s">
        <v>974</v>
      </c>
      <c r="L140" s="835">
        <v>126.27</v>
      </c>
      <c r="M140" s="835">
        <v>126.27</v>
      </c>
      <c r="N140" s="832">
        <v>1</v>
      </c>
      <c r="O140" s="836">
        <v>1</v>
      </c>
      <c r="P140" s="835">
        <v>126.27</v>
      </c>
      <c r="Q140" s="837">
        <v>1</v>
      </c>
      <c r="R140" s="832">
        <v>1</v>
      </c>
      <c r="S140" s="837">
        <v>1</v>
      </c>
      <c r="T140" s="836">
        <v>1</v>
      </c>
      <c r="U140" s="838">
        <v>1</v>
      </c>
    </row>
    <row r="141" spans="1:21" ht="14.4" customHeight="1" x14ac:dyDescent="0.3">
      <c r="A141" s="831">
        <v>22</v>
      </c>
      <c r="B141" s="832" t="s">
        <v>945</v>
      </c>
      <c r="C141" s="832" t="s">
        <v>949</v>
      </c>
      <c r="D141" s="833" t="s">
        <v>1442</v>
      </c>
      <c r="E141" s="834" t="s">
        <v>960</v>
      </c>
      <c r="F141" s="832" t="s">
        <v>946</v>
      </c>
      <c r="G141" s="832" t="s">
        <v>968</v>
      </c>
      <c r="H141" s="832" t="s">
        <v>596</v>
      </c>
      <c r="I141" s="832" t="s">
        <v>1054</v>
      </c>
      <c r="J141" s="832" t="s">
        <v>900</v>
      </c>
      <c r="K141" s="832" t="s">
        <v>1055</v>
      </c>
      <c r="L141" s="835">
        <v>63.14</v>
      </c>
      <c r="M141" s="835">
        <v>63.14</v>
      </c>
      <c r="N141" s="832">
        <v>1</v>
      </c>
      <c r="O141" s="836">
        <v>1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" customHeight="1" x14ac:dyDescent="0.3">
      <c r="A142" s="831">
        <v>22</v>
      </c>
      <c r="B142" s="832" t="s">
        <v>945</v>
      </c>
      <c r="C142" s="832" t="s">
        <v>949</v>
      </c>
      <c r="D142" s="833" t="s">
        <v>1442</v>
      </c>
      <c r="E142" s="834" t="s">
        <v>960</v>
      </c>
      <c r="F142" s="832" t="s">
        <v>946</v>
      </c>
      <c r="G142" s="832" t="s">
        <v>968</v>
      </c>
      <c r="H142" s="832" t="s">
        <v>596</v>
      </c>
      <c r="I142" s="832" t="s">
        <v>904</v>
      </c>
      <c r="J142" s="832" t="s">
        <v>900</v>
      </c>
      <c r="K142" s="832" t="s">
        <v>905</v>
      </c>
      <c r="L142" s="835">
        <v>84.18</v>
      </c>
      <c r="M142" s="835">
        <v>336.72</v>
      </c>
      <c r="N142" s="832">
        <v>4</v>
      </c>
      <c r="O142" s="836">
        <v>3.5</v>
      </c>
      <c r="P142" s="835">
        <v>168.36</v>
      </c>
      <c r="Q142" s="837">
        <v>0.5</v>
      </c>
      <c r="R142" s="832">
        <v>2</v>
      </c>
      <c r="S142" s="837">
        <v>0.5</v>
      </c>
      <c r="T142" s="836">
        <v>2</v>
      </c>
      <c r="U142" s="838">
        <v>0.5714285714285714</v>
      </c>
    </row>
    <row r="143" spans="1:21" ht="14.4" customHeight="1" x14ac:dyDescent="0.3">
      <c r="A143" s="831">
        <v>22</v>
      </c>
      <c r="B143" s="832" t="s">
        <v>945</v>
      </c>
      <c r="C143" s="832" t="s">
        <v>949</v>
      </c>
      <c r="D143" s="833" t="s">
        <v>1442</v>
      </c>
      <c r="E143" s="834" t="s">
        <v>960</v>
      </c>
      <c r="F143" s="832" t="s">
        <v>946</v>
      </c>
      <c r="G143" s="832" t="s">
        <v>968</v>
      </c>
      <c r="H143" s="832" t="s">
        <v>596</v>
      </c>
      <c r="I143" s="832" t="s">
        <v>906</v>
      </c>
      <c r="J143" s="832" t="s">
        <v>897</v>
      </c>
      <c r="K143" s="832" t="s">
        <v>907</v>
      </c>
      <c r="L143" s="835">
        <v>49.08</v>
      </c>
      <c r="M143" s="835">
        <v>49.08</v>
      </c>
      <c r="N143" s="832">
        <v>1</v>
      </c>
      <c r="O143" s="836">
        <v>1</v>
      </c>
      <c r="P143" s="835">
        <v>49.08</v>
      </c>
      <c r="Q143" s="837">
        <v>1</v>
      </c>
      <c r="R143" s="832">
        <v>1</v>
      </c>
      <c r="S143" s="837">
        <v>1</v>
      </c>
      <c r="T143" s="836">
        <v>1</v>
      </c>
      <c r="U143" s="838">
        <v>1</v>
      </c>
    </row>
    <row r="144" spans="1:21" ht="14.4" customHeight="1" x14ac:dyDescent="0.3">
      <c r="A144" s="831">
        <v>22</v>
      </c>
      <c r="B144" s="832" t="s">
        <v>945</v>
      </c>
      <c r="C144" s="832" t="s">
        <v>949</v>
      </c>
      <c r="D144" s="833" t="s">
        <v>1442</v>
      </c>
      <c r="E144" s="834" t="s">
        <v>960</v>
      </c>
      <c r="F144" s="832" t="s">
        <v>946</v>
      </c>
      <c r="G144" s="832" t="s">
        <v>968</v>
      </c>
      <c r="H144" s="832" t="s">
        <v>596</v>
      </c>
      <c r="I144" s="832" t="s">
        <v>1058</v>
      </c>
      <c r="J144" s="832" t="s">
        <v>897</v>
      </c>
      <c r="K144" s="832" t="s">
        <v>1059</v>
      </c>
      <c r="L144" s="835">
        <v>126.27</v>
      </c>
      <c r="M144" s="835">
        <v>126.27</v>
      </c>
      <c r="N144" s="832">
        <v>1</v>
      </c>
      <c r="O144" s="836">
        <v>1</v>
      </c>
      <c r="P144" s="835">
        <v>126.27</v>
      </c>
      <c r="Q144" s="837">
        <v>1</v>
      </c>
      <c r="R144" s="832">
        <v>1</v>
      </c>
      <c r="S144" s="837">
        <v>1</v>
      </c>
      <c r="T144" s="836">
        <v>1</v>
      </c>
      <c r="U144" s="838">
        <v>1</v>
      </c>
    </row>
    <row r="145" spans="1:21" ht="14.4" customHeight="1" x14ac:dyDescent="0.3">
      <c r="A145" s="831">
        <v>22</v>
      </c>
      <c r="B145" s="832" t="s">
        <v>945</v>
      </c>
      <c r="C145" s="832" t="s">
        <v>949</v>
      </c>
      <c r="D145" s="833" t="s">
        <v>1442</v>
      </c>
      <c r="E145" s="834" t="s">
        <v>960</v>
      </c>
      <c r="F145" s="832" t="s">
        <v>946</v>
      </c>
      <c r="G145" s="832" t="s">
        <v>968</v>
      </c>
      <c r="H145" s="832" t="s">
        <v>554</v>
      </c>
      <c r="I145" s="832" t="s">
        <v>975</v>
      </c>
      <c r="J145" s="832" t="s">
        <v>897</v>
      </c>
      <c r="K145" s="832" t="s">
        <v>976</v>
      </c>
      <c r="L145" s="835">
        <v>84.18</v>
      </c>
      <c r="M145" s="835">
        <v>168.36</v>
      </c>
      <c r="N145" s="832">
        <v>2</v>
      </c>
      <c r="O145" s="836">
        <v>2</v>
      </c>
      <c r="P145" s="835"/>
      <c r="Q145" s="837">
        <v>0</v>
      </c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22</v>
      </c>
      <c r="B146" s="832" t="s">
        <v>945</v>
      </c>
      <c r="C146" s="832" t="s">
        <v>949</v>
      </c>
      <c r="D146" s="833" t="s">
        <v>1442</v>
      </c>
      <c r="E146" s="834" t="s">
        <v>960</v>
      </c>
      <c r="F146" s="832" t="s">
        <v>946</v>
      </c>
      <c r="G146" s="832" t="s">
        <v>968</v>
      </c>
      <c r="H146" s="832" t="s">
        <v>596</v>
      </c>
      <c r="I146" s="832" t="s">
        <v>902</v>
      </c>
      <c r="J146" s="832" t="s">
        <v>900</v>
      </c>
      <c r="K146" s="832" t="s">
        <v>903</v>
      </c>
      <c r="L146" s="835">
        <v>49.08</v>
      </c>
      <c r="M146" s="835">
        <v>98.16</v>
      </c>
      <c r="N146" s="832">
        <v>2</v>
      </c>
      <c r="O146" s="836">
        <v>2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22</v>
      </c>
      <c r="B147" s="832" t="s">
        <v>945</v>
      </c>
      <c r="C147" s="832" t="s">
        <v>949</v>
      </c>
      <c r="D147" s="833" t="s">
        <v>1442</v>
      </c>
      <c r="E147" s="834" t="s">
        <v>960</v>
      </c>
      <c r="F147" s="832" t="s">
        <v>946</v>
      </c>
      <c r="G147" s="832" t="s">
        <v>1066</v>
      </c>
      <c r="H147" s="832" t="s">
        <v>554</v>
      </c>
      <c r="I147" s="832" t="s">
        <v>1067</v>
      </c>
      <c r="J147" s="832" t="s">
        <v>1068</v>
      </c>
      <c r="K147" s="832" t="s">
        <v>1069</v>
      </c>
      <c r="L147" s="835">
        <v>0</v>
      </c>
      <c r="M147" s="835">
        <v>0</v>
      </c>
      <c r="N147" s="832">
        <v>3</v>
      </c>
      <c r="O147" s="836">
        <v>1</v>
      </c>
      <c r="P147" s="835">
        <v>0</v>
      </c>
      <c r="Q147" s="837"/>
      <c r="R147" s="832">
        <v>3</v>
      </c>
      <c r="S147" s="837">
        <v>1</v>
      </c>
      <c r="T147" s="836">
        <v>1</v>
      </c>
      <c r="U147" s="838">
        <v>1</v>
      </c>
    </row>
    <row r="148" spans="1:21" ht="14.4" customHeight="1" x14ac:dyDescent="0.3">
      <c r="A148" s="831">
        <v>22</v>
      </c>
      <c r="B148" s="832" t="s">
        <v>945</v>
      </c>
      <c r="C148" s="832" t="s">
        <v>949</v>
      </c>
      <c r="D148" s="833" t="s">
        <v>1442</v>
      </c>
      <c r="E148" s="834" t="s">
        <v>961</v>
      </c>
      <c r="F148" s="832" t="s">
        <v>946</v>
      </c>
      <c r="G148" s="832" t="s">
        <v>1132</v>
      </c>
      <c r="H148" s="832" t="s">
        <v>554</v>
      </c>
      <c r="I148" s="832" t="s">
        <v>1133</v>
      </c>
      <c r="J148" s="832" t="s">
        <v>1134</v>
      </c>
      <c r="K148" s="832" t="s">
        <v>1135</v>
      </c>
      <c r="L148" s="835">
        <v>35.11</v>
      </c>
      <c r="M148" s="835">
        <v>105.33</v>
      </c>
      <c r="N148" s="832">
        <v>3</v>
      </c>
      <c r="O148" s="836">
        <v>1</v>
      </c>
      <c r="P148" s="835"/>
      <c r="Q148" s="837">
        <v>0</v>
      </c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22</v>
      </c>
      <c r="B149" s="832" t="s">
        <v>945</v>
      </c>
      <c r="C149" s="832" t="s">
        <v>949</v>
      </c>
      <c r="D149" s="833" t="s">
        <v>1442</v>
      </c>
      <c r="E149" s="834" t="s">
        <v>961</v>
      </c>
      <c r="F149" s="832" t="s">
        <v>946</v>
      </c>
      <c r="G149" s="832" t="s">
        <v>1259</v>
      </c>
      <c r="H149" s="832" t="s">
        <v>554</v>
      </c>
      <c r="I149" s="832" t="s">
        <v>1260</v>
      </c>
      <c r="J149" s="832" t="s">
        <v>1261</v>
      </c>
      <c r="K149" s="832" t="s">
        <v>1234</v>
      </c>
      <c r="L149" s="835">
        <v>196.2</v>
      </c>
      <c r="M149" s="835">
        <v>196.2</v>
      </c>
      <c r="N149" s="832">
        <v>1</v>
      </c>
      <c r="O149" s="836">
        <v>0.5</v>
      </c>
      <c r="P149" s="835">
        <v>196.2</v>
      </c>
      <c r="Q149" s="837">
        <v>1</v>
      </c>
      <c r="R149" s="832">
        <v>1</v>
      </c>
      <c r="S149" s="837">
        <v>1</v>
      </c>
      <c r="T149" s="836">
        <v>0.5</v>
      </c>
      <c r="U149" s="838">
        <v>1</v>
      </c>
    </row>
    <row r="150" spans="1:21" ht="14.4" customHeight="1" x14ac:dyDescent="0.3">
      <c r="A150" s="831">
        <v>22</v>
      </c>
      <c r="B150" s="832" t="s">
        <v>945</v>
      </c>
      <c r="C150" s="832" t="s">
        <v>949</v>
      </c>
      <c r="D150" s="833" t="s">
        <v>1442</v>
      </c>
      <c r="E150" s="834" t="s">
        <v>961</v>
      </c>
      <c r="F150" s="832" t="s">
        <v>946</v>
      </c>
      <c r="G150" s="832" t="s">
        <v>1074</v>
      </c>
      <c r="H150" s="832" t="s">
        <v>596</v>
      </c>
      <c r="I150" s="832" t="s">
        <v>1262</v>
      </c>
      <c r="J150" s="832" t="s">
        <v>1076</v>
      </c>
      <c r="K150" s="832" t="s">
        <v>1263</v>
      </c>
      <c r="L150" s="835">
        <v>176.32</v>
      </c>
      <c r="M150" s="835">
        <v>176.32</v>
      </c>
      <c r="N150" s="832">
        <v>1</v>
      </c>
      <c r="O150" s="836">
        <v>1</v>
      </c>
      <c r="P150" s="835">
        <v>176.32</v>
      </c>
      <c r="Q150" s="837">
        <v>1</v>
      </c>
      <c r="R150" s="832">
        <v>1</v>
      </c>
      <c r="S150" s="837">
        <v>1</v>
      </c>
      <c r="T150" s="836">
        <v>1</v>
      </c>
      <c r="U150" s="838">
        <v>1</v>
      </c>
    </row>
    <row r="151" spans="1:21" ht="14.4" customHeight="1" x14ac:dyDescent="0.3">
      <c r="A151" s="831">
        <v>22</v>
      </c>
      <c r="B151" s="832" t="s">
        <v>945</v>
      </c>
      <c r="C151" s="832" t="s">
        <v>949</v>
      </c>
      <c r="D151" s="833" t="s">
        <v>1442</v>
      </c>
      <c r="E151" s="834" t="s">
        <v>961</v>
      </c>
      <c r="F151" s="832" t="s">
        <v>946</v>
      </c>
      <c r="G151" s="832" t="s">
        <v>1084</v>
      </c>
      <c r="H151" s="832" t="s">
        <v>554</v>
      </c>
      <c r="I151" s="832" t="s">
        <v>1264</v>
      </c>
      <c r="J151" s="832" t="s">
        <v>1265</v>
      </c>
      <c r="K151" s="832" t="s">
        <v>1266</v>
      </c>
      <c r="L151" s="835">
        <v>32.28</v>
      </c>
      <c r="M151" s="835">
        <v>64.56</v>
      </c>
      <c r="N151" s="832">
        <v>2</v>
      </c>
      <c r="O151" s="836">
        <v>0.5</v>
      </c>
      <c r="P151" s="835">
        <v>64.56</v>
      </c>
      <c r="Q151" s="837">
        <v>1</v>
      </c>
      <c r="R151" s="832">
        <v>2</v>
      </c>
      <c r="S151" s="837">
        <v>1</v>
      </c>
      <c r="T151" s="836">
        <v>0.5</v>
      </c>
      <c r="U151" s="838">
        <v>1</v>
      </c>
    </row>
    <row r="152" spans="1:21" ht="14.4" customHeight="1" x14ac:dyDescent="0.3">
      <c r="A152" s="831">
        <v>22</v>
      </c>
      <c r="B152" s="832" t="s">
        <v>945</v>
      </c>
      <c r="C152" s="832" t="s">
        <v>949</v>
      </c>
      <c r="D152" s="833" t="s">
        <v>1442</v>
      </c>
      <c r="E152" s="834" t="s">
        <v>961</v>
      </c>
      <c r="F152" s="832" t="s">
        <v>946</v>
      </c>
      <c r="G152" s="832" t="s">
        <v>1267</v>
      </c>
      <c r="H152" s="832" t="s">
        <v>596</v>
      </c>
      <c r="I152" s="832" t="s">
        <v>1268</v>
      </c>
      <c r="J152" s="832" t="s">
        <v>1269</v>
      </c>
      <c r="K152" s="832" t="s">
        <v>1270</v>
      </c>
      <c r="L152" s="835">
        <v>61.59</v>
      </c>
      <c r="M152" s="835">
        <v>246.36</v>
      </c>
      <c r="N152" s="832">
        <v>4</v>
      </c>
      <c r="O152" s="836">
        <v>1.5</v>
      </c>
      <c r="P152" s="835">
        <v>246.36</v>
      </c>
      <c r="Q152" s="837">
        <v>1</v>
      </c>
      <c r="R152" s="832">
        <v>4</v>
      </c>
      <c r="S152" s="837">
        <v>1</v>
      </c>
      <c r="T152" s="836">
        <v>1.5</v>
      </c>
      <c r="U152" s="838">
        <v>1</v>
      </c>
    </row>
    <row r="153" spans="1:21" ht="14.4" customHeight="1" x14ac:dyDescent="0.3">
      <c r="A153" s="831">
        <v>22</v>
      </c>
      <c r="B153" s="832" t="s">
        <v>945</v>
      </c>
      <c r="C153" s="832" t="s">
        <v>949</v>
      </c>
      <c r="D153" s="833" t="s">
        <v>1442</v>
      </c>
      <c r="E153" s="834" t="s">
        <v>961</v>
      </c>
      <c r="F153" s="832" t="s">
        <v>946</v>
      </c>
      <c r="G153" s="832" t="s">
        <v>1271</v>
      </c>
      <c r="H153" s="832" t="s">
        <v>554</v>
      </c>
      <c r="I153" s="832" t="s">
        <v>1272</v>
      </c>
      <c r="J153" s="832" t="s">
        <v>1273</v>
      </c>
      <c r="K153" s="832" t="s">
        <v>1274</v>
      </c>
      <c r="L153" s="835">
        <v>3480.65</v>
      </c>
      <c r="M153" s="835">
        <v>3480.65</v>
      </c>
      <c r="N153" s="832">
        <v>1</v>
      </c>
      <c r="O153" s="836">
        <v>0.5</v>
      </c>
      <c r="P153" s="835">
        <v>3480.65</v>
      </c>
      <c r="Q153" s="837">
        <v>1</v>
      </c>
      <c r="R153" s="832">
        <v>1</v>
      </c>
      <c r="S153" s="837">
        <v>1</v>
      </c>
      <c r="T153" s="836">
        <v>0.5</v>
      </c>
      <c r="U153" s="838">
        <v>1</v>
      </c>
    </row>
    <row r="154" spans="1:21" ht="14.4" customHeight="1" x14ac:dyDescent="0.3">
      <c r="A154" s="831">
        <v>22</v>
      </c>
      <c r="B154" s="832" t="s">
        <v>945</v>
      </c>
      <c r="C154" s="832" t="s">
        <v>949</v>
      </c>
      <c r="D154" s="833" t="s">
        <v>1442</v>
      </c>
      <c r="E154" s="834" t="s">
        <v>961</v>
      </c>
      <c r="F154" s="832" t="s">
        <v>946</v>
      </c>
      <c r="G154" s="832" t="s">
        <v>1275</v>
      </c>
      <c r="H154" s="832" t="s">
        <v>554</v>
      </c>
      <c r="I154" s="832" t="s">
        <v>1276</v>
      </c>
      <c r="J154" s="832" t="s">
        <v>1277</v>
      </c>
      <c r="K154" s="832" t="s">
        <v>1278</v>
      </c>
      <c r="L154" s="835">
        <v>75.05</v>
      </c>
      <c r="M154" s="835">
        <v>75.05</v>
      </c>
      <c r="N154" s="832">
        <v>1</v>
      </c>
      <c r="O154" s="836">
        <v>1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22</v>
      </c>
      <c r="B155" s="832" t="s">
        <v>945</v>
      </c>
      <c r="C155" s="832" t="s">
        <v>949</v>
      </c>
      <c r="D155" s="833" t="s">
        <v>1442</v>
      </c>
      <c r="E155" s="834" t="s">
        <v>961</v>
      </c>
      <c r="F155" s="832" t="s">
        <v>946</v>
      </c>
      <c r="G155" s="832" t="s">
        <v>965</v>
      </c>
      <c r="H155" s="832" t="s">
        <v>554</v>
      </c>
      <c r="I155" s="832" t="s">
        <v>1279</v>
      </c>
      <c r="J155" s="832" t="s">
        <v>620</v>
      </c>
      <c r="K155" s="832" t="s">
        <v>967</v>
      </c>
      <c r="L155" s="835">
        <v>32.25</v>
      </c>
      <c r="M155" s="835">
        <v>64.5</v>
      </c>
      <c r="N155" s="832">
        <v>2</v>
      </c>
      <c r="O155" s="836">
        <v>0.5</v>
      </c>
      <c r="P155" s="835">
        <v>64.5</v>
      </c>
      <c r="Q155" s="837">
        <v>1</v>
      </c>
      <c r="R155" s="832">
        <v>2</v>
      </c>
      <c r="S155" s="837">
        <v>1</v>
      </c>
      <c r="T155" s="836">
        <v>0.5</v>
      </c>
      <c r="U155" s="838">
        <v>1</v>
      </c>
    </row>
    <row r="156" spans="1:21" ht="14.4" customHeight="1" x14ac:dyDescent="0.3">
      <c r="A156" s="831">
        <v>22</v>
      </c>
      <c r="B156" s="832" t="s">
        <v>945</v>
      </c>
      <c r="C156" s="832" t="s">
        <v>949</v>
      </c>
      <c r="D156" s="833" t="s">
        <v>1442</v>
      </c>
      <c r="E156" s="834" t="s">
        <v>961</v>
      </c>
      <c r="F156" s="832" t="s">
        <v>946</v>
      </c>
      <c r="G156" s="832" t="s">
        <v>965</v>
      </c>
      <c r="H156" s="832" t="s">
        <v>554</v>
      </c>
      <c r="I156" s="832" t="s">
        <v>1020</v>
      </c>
      <c r="J156" s="832" t="s">
        <v>620</v>
      </c>
      <c r="K156" s="832" t="s">
        <v>1021</v>
      </c>
      <c r="L156" s="835">
        <v>103.67</v>
      </c>
      <c r="M156" s="835">
        <v>103.67</v>
      </c>
      <c r="N156" s="832">
        <v>1</v>
      </c>
      <c r="O156" s="836">
        <v>0.5</v>
      </c>
      <c r="P156" s="835">
        <v>103.67</v>
      </c>
      <c r="Q156" s="837">
        <v>1</v>
      </c>
      <c r="R156" s="832">
        <v>1</v>
      </c>
      <c r="S156" s="837">
        <v>1</v>
      </c>
      <c r="T156" s="836">
        <v>0.5</v>
      </c>
      <c r="U156" s="838">
        <v>1</v>
      </c>
    </row>
    <row r="157" spans="1:21" ht="14.4" customHeight="1" x14ac:dyDescent="0.3">
      <c r="A157" s="831">
        <v>22</v>
      </c>
      <c r="B157" s="832" t="s">
        <v>945</v>
      </c>
      <c r="C157" s="832" t="s">
        <v>949</v>
      </c>
      <c r="D157" s="833" t="s">
        <v>1442</v>
      </c>
      <c r="E157" s="834" t="s">
        <v>961</v>
      </c>
      <c r="F157" s="832" t="s">
        <v>946</v>
      </c>
      <c r="G157" s="832" t="s">
        <v>1022</v>
      </c>
      <c r="H157" s="832" t="s">
        <v>596</v>
      </c>
      <c r="I157" s="832" t="s">
        <v>1023</v>
      </c>
      <c r="J157" s="832" t="s">
        <v>1024</v>
      </c>
      <c r="K157" s="832" t="s">
        <v>1025</v>
      </c>
      <c r="L157" s="835">
        <v>143.09</v>
      </c>
      <c r="M157" s="835">
        <v>286.18</v>
      </c>
      <c r="N157" s="832">
        <v>2</v>
      </c>
      <c r="O157" s="836">
        <v>1.5</v>
      </c>
      <c r="P157" s="835">
        <v>286.18</v>
      </c>
      <c r="Q157" s="837">
        <v>1</v>
      </c>
      <c r="R157" s="832">
        <v>2</v>
      </c>
      <c r="S157" s="837">
        <v>1</v>
      </c>
      <c r="T157" s="836">
        <v>1.5</v>
      </c>
      <c r="U157" s="838">
        <v>1</v>
      </c>
    </row>
    <row r="158" spans="1:21" ht="14.4" customHeight="1" x14ac:dyDescent="0.3">
      <c r="A158" s="831">
        <v>22</v>
      </c>
      <c r="B158" s="832" t="s">
        <v>945</v>
      </c>
      <c r="C158" s="832" t="s">
        <v>949</v>
      </c>
      <c r="D158" s="833" t="s">
        <v>1442</v>
      </c>
      <c r="E158" s="834" t="s">
        <v>961</v>
      </c>
      <c r="F158" s="832" t="s">
        <v>946</v>
      </c>
      <c r="G158" s="832" t="s">
        <v>1280</v>
      </c>
      <c r="H158" s="832" t="s">
        <v>554</v>
      </c>
      <c r="I158" s="832" t="s">
        <v>1281</v>
      </c>
      <c r="J158" s="832" t="s">
        <v>585</v>
      </c>
      <c r="K158" s="832" t="s">
        <v>1282</v>
      </c>
      <c r="L158" s="835">
        <v>52.61</v>
      </c>
      <c r="M158" s="835">
        <v>105.22</v>
      </c>
      <c r="N158" s="832">
        <v>2</v>
      </c>
      <c r="O158" s="836">
        <v>0.5</v>
      </c>
      <c r="P158" s="835">
        <v>105.22</v>
      </c>
      <c r="Q158" s="837">
        <v>1</v>
      </c>
      <c r="R158" s="832">
        <v>2</v>
      </c>
      <c r="S158" s="837">
        <v>1</v>
      </c>
      <c r="T158" s="836">
        <v>0.5</v>
      </c>
      <c r="U158" s="838">
        <v>1</v>
      </c>
    </row>
    <row r="159" spans="1:21" ht="14.4" customHeight="1" x14ac:dyDescent="0.3">
      <c r="A159" s="831">
        <v>22</v>
      </c>
      <c r="B159" s="832" t="s">
        <v>945</v>
      </c>
      <c r="C159" s="832" t="s">
        <v>949</v>
      </c>
      <c r="D159" s="833" t="s">
        <v>1442</v>
      </c>
      <c r="E159" s="834" t="s">
        <v>961</v>
      </c>
      <c r="F159" s="832" t="s">
        <v>946</v>
      </c>
      <c r="G159" s="832" t="s">
        <v>1214</v>
      </c>
      <c r="H159" s="832" t="s">
        <v>554</v>
      </c>
      <c r="I159" s="832" t="s">
        <v>1215</v>
      </c>
      <c r="J159" s="832" t="s">
        <v>1216</v>
      </c>
      <c r="K159" s="832" t="s">
        <v>1217</v>
      </c>
      <c r="L159" s="835">
        <v>87.67</v>
      </c>
      <c r="M159" s="835">
        <v>438.35</v>
      </c>
      <c r="N159" s="832">
        <v>5</v>
      </c>
      <c r="O159" s="836">
        <v>1</v>
      </c>
      <c r="P159" s="835">
        <v>438.35</v>
      </c>
      <c r="Q159" s="837">
        <v>1</v>
      </c>
      <c r="R159" s="832">
        <v>5</v>
      </c>
      <c r="S159" s="837">
        <v>1</v>
      </c>
      <c r="T159" s="836">
        <v>1</v>
      </c>
      <c r="U159" s="838">
        <v>1</v>
      </c>
    </row>
    <row r="160" spans="1:21" ht="14.4" customHeight="1" x14ac:dyDescent="0.3">
      <c r="A160" s="831">
        <v>22</v>
      </c>
      <c r="B160" s="832" t="s">
        <v>945</v>
      </c>
      <c r="C160" s="832" t="s">
        <v>949</v>
      </c>
      <c r="D160" s="833" t="s">
        <v>1442</v>
      </c>
      <c r="E160" s="834" t="s">
        <v>961</v>
      </c>
      <c r="F160" s="832" t="s">
        <v>946</v>
      </c>
      <c r="G160" s="832" t="s">
        <v>1283</v>
      </c>
      <c r="H160" s="832" t="s">
        <v>554</v>
      </c>
      <c r="I160" s="832" t="s">
        <v>1284</v>
      </c>
      <c r="J160" s="832" t="s">
        <v>1285</v>
      </c>
      <c r="K160" s="832" t="s">
        <v>1286</v>
      </c>
      <c r="L160" s="835">
        <v>0</v>
      </c>
      <c r="M160" s="835">
        <v>0</v>
      </c>
      <c r="N160" s="832">
        <v>1</v>
      </c>
      <c r="O160" s="836">
        <v>1</v>
      </c>
      <c r="P160" s="835">
        <v>0</v>
      </c>
      <c r="Q160" s="837"/>
      <c r="R160" s="832">
        <v>1</v>
      </c>
      <c r="S160" s="837">
        <v>1</v>
      </c>
      <c r="T160" s="836">
        <v>1</v>
      </c>
      <c r="U160" s="838">
        <v>1</v>
      </c>
    </row>
    <row r="161" spans="1:21" ht="14.4" customHeight="1" x14ac:dyDescent="0.3">
      <c r="A161" s="831">
        <v>22</v>
      </c>
      <c r="B161" s="832" t="s">
        <v>945</v>
      </c>
      <c r="C161" s="832" t="s">
        <v>949</v>
      </c>
      <c r="D161" s="833" t="s">
        <v>1442</v>
      </c>
      <c r="E161" s="834" t="s">
        <v>961</v>
      </c>
      <c r="F161" s="832" t="s">
        <v>946</v>
      </c>
      <c r="G161" s="832" t="s">
        <v>1030</v>
      </c>
      <c r="H161" s="832" t="s">
        <v>596</v>
      </c>
      <c r="I161" s="832" t="s">
        <v>1031</v>
      </c>
      <c r="J161" s="832" t="s">
        <v>736</v>
      </c>
      <c r="K161" s="832" t="s">
        <v>1032</v>
      </c>
      <c r="L161" s="835">
        <v>0</v>
      </c>
      <c r="M161" s="835">
        <v>0</v>
      </c>
      <c r="N161" s="832">
        <v>2</v>
      </c>
      <c r="O161" s="836">
        <v>0.5</v>
      </c>
      <c r="P161" s="835">
        <v>0</v>
      </c>
      <c r="Q161" s="837"/>
      <c r="R161" s="832">
        <v>2</v>
      </c>
      <c r="S161" s="837">
        <v>1</v>
      </c>
      <c r="T161" s="836">
        <v>0.5</v>
      </c>
      <c r="U161" s="838">
        <v>1</v>
      </c>
    </row>
    <row r="162" spans="1:21" ht="14.4" customHeight="1" x14ac:dyDescent="0.3">
      <c r="A162" s="831">
        <v>22</v>
      </c>
      <c r="B162" s="832" t="s">
        <v>945</v>
      </c>
      <c r="C162" s="832" t="s">
        <v>949</v>
      </c>
      <c r="D162" s="833" t="s">
        <v>1442</v>
      </c>
      <c r="E162" s="834" t="s">
        <v>961</v>
      </c>
      <c r="F162" s="832" t="s">
        <v>946</v>
      </c>
      <c r="G162" s="832" t="s">
        <v>1287</v>
      </c>
      <c r="H162" s="832" t="s">
        <v>554</v>
      </c>
      <c r="I162" s="832" t="s">
        <v>1288</v>
      </c>
      <c r="J162" s="832" t="s">
        <v>1289</v>
      </c>
      <c r="K162" s="832" t="s">
        <v>1290</v>
      </c>
      <c r="L162" s="835">
        <v>60.39</v>
      </c>
      <c r="M162" s="835">
        <v>241.56</v>
      </c>
      <c r="N162" s="832">
        <v>4</v>
      </c>
      <c r="O162" s="836">
        <v>2</v>
      </c>
      <c r="P162" s="835">
        <v>241.56</v>
      </c>
      <c r="Q162" s="837">
        <v>1</v>
      </c>
      <c r="R162" s="832">
        <v>4</v>
      </c>
      <c r="S162" s="837">
        <v>1</v>
      </c>
      <c r="T162" s="836">
        <v>2</v>
      </c>
      <c r="U162" s="838">
        <v>1</v>
      </c>
    </row>
    <row r="163" spans="1:21" ht="14.4" customHeight="1" x14ac:dyDescent="0.3">
      <c r="A163" s="831">
        <v>22</v>
      </c>
      <c r="B163" s="832" t="s">
        <v>945</v>
      </c>
      <c r="C163" s="832" t="s">
        <v>949</v>
      </c>
      <c r="D163" s="833" t="s">
        <v>1442</v>
      </c>
      <c r="E163" s="834" t="s">
        <v>961</v>
      </c>
      <c r="F163" s="832" t="s">
        <v>946</v>
      </c>
      <c r="G163" s="832" t="s">
        <v>1291</v>
      </c>
      <c r="H163" s="832" t="s">
        <v>554</v>
      </c>
      <c r="I163" s="832" t="s">
        <v>1292</v>
      </c>
      <c r="J163" s="832" t="s">
        <v>668</v>
      </c>
      <c r="K163" s="832" t="s">
        <v>915</v>
      </c>
      <c r="L163" s="835">
        <v>192.28</v>
      </c>
      <c r="M163" s="835">
        <v>384.56</v>
      </c>
      <c r="N163" s="832">
        <v>2</v>
      </c>
      <c r="O163" s="836">
        <v>2</v>
      </c>
      <c r="P163" s="835">
        <v>384.56</v>
      </c>
      <c r="Q163" s="837">
        <v>1</v>
      </c>
      <c r="R163" s="832">
        <v>2</v>
      </c>
      <c r="S163" s="837">
        <v>1</v>
      </c>
      <c r="T163" s="836">
        <v>2</v>
      </c>
      <c r="U163" s="838">
        <v>1</v>
      </c>
    </row>
    <row r="164" spans="1:21" ht="14.4" customHeight="1" x14ac:dyDescent="0.3">
      <c r="A164" s="831">
        <v>22</v>
      </c>
      <c r="B164" s="832" t="s">
        <v>945</v>
      </c>
      <c r="C164" s="832" t="s">
        <v>949</v>
      </c>
      <c r="D164" s="833" t="s">
        <v>1442</v>
      </c>
      <c r="E164" s="834" t="s">
        <v>961</v>
      </c>
      <c r="F164" s="832" t="s">
        <v>946</v>
      </c>
      <c r="G164" s="832" t="s">
        <v>1225</v>
      </c>
      <c r="H164" s="832" t="s">
        <v>554</v>
      </c>
      <c r="I164" s="832" t="s">
        <v>1293</v>
      </c>
      <c r="J164" s="832" t="s">
        <v>1294</v>
      </c>
      <c r="K164" s="832" t="s">
        <v>1295</v>
      </c>
      <c r="L164" s="835">
        <v>31.32</v>
      </c>
      <c r="M164" s="835">
        <v>62.64</v>
      </c>
      <c r="N164" s="832">
        <v>2</v>
      </c>
      <c r="O164" s="836">
        <v>0.5</v>
      </c>
      <c r="P164" s="835">
        <v>62.64</v>
      </c>
      <c r="Q164" s="837">
        <v>1</v>
      </c>
      <c r="R164" s="832">
        <v>2</v>
      </c>
      <c r="S164" s="837">
        <v>1</v>
      </c>
      <c r="T164" s="836">
        <v>0.5</v>
      </c>
      <c r="U164" s="838">
        <v>1</v>
      </c>
    </row>
    <row r="165" spans="1:21" ht="14.4" customHeight="1" x14ac:dyDescent="0.3">
      <c r="A165" s="831">
        <v>22</v>
      </c>
      <c r="B165" s="832" t="s">
        <v>945</v>
      </c>
      <c r="C165" s="832" t="s">
        <v>949</v>
      </c>
      <c r="D165" s="833" t="s">
        <v>1442</v>
      </c>
      <c r="E165" s="834" t="s">
        <v>961</v>
      </c>
      <c r="F165" s="832" t="s">
        <v>946</v>
      </c>
      <c r="G165" s="832" t="s">
        <v>1041</v>
      </c>
      <c r="H165" s="832" t="s">
        <v>554</v>
      </c>
      <c r="I165" s="832" t="s">
        <v>1296</v>
      </c>
      <c r="J165" s="832" t="s">
        <v>1258</v>
      </c>
      <c r="K165" s="832" t="s">
        <v>913</v>
      </c>
      <c r="L165" s="835">
        <v>0</v>
      </c>
      <c r="M165" s="835">
        <v>0</v>
      </c>
      <c r="N165" s="832">
        <v>3</v>
      </c>
      <c r="O165" s="836">
        <v>0.5</v>
      </c>
      <c r="P165" s="835">
        <v>0</v>
      </c>
      <c r="Q165" s="837"/>
      <c r="R165" s="832">
        <v>3</v>
      </c>
      <c r="S165" s="837">
        <v>1</v>
      </c>
      <c r="T165" s="836">
        <v>0.5</v>
      </c>
      <c r="U165" s="838">
        <v>1</v>
      </c>
    </row>
    <row r="166" spans="1:21" ht="14.4" customHeight="1" x14ac:dyDescent="0.3">
      <c r="A166" s="831">
        <v>22</v>
      </c>
      <c r="B166" s="832" t="s">
        <v>945</v>
      </c>
      <c r="C166" s="832" t="s">
        <v>949</v>
      </c>
      <c r="D166" s="833" t="s">
        <v>1442</v>
      </c>
      <c r="E166" s="834" t="s">
        <v>961</v>
      </c>
      <c r="F166" s="832" t="s">
        <v>946</v>
      </c>
      <c r="G166" s="832" t="s">
        <v>1041</v>
      </c>
      <c r="H166" s="832" t="s">
        <v>554</v>
      </c>
      <c r="I166" s="832" t="s">
        <v>1257</v>
      </c>
      <c r="J166" s="832" t="s">
        <v>1258</v>
      </c>
      <c r="K166" s="832" t="s">
        <v>913</v>
      </c>
      <c r="L166" s="835">
        <v>0</v>
      </c>
      <c r="M166" s="835">
        <v>0</v>
      </c>
      <c r="N166" s="832">
        <v>3</v>
      </c>
      <c r="O166" s="836">
        <v>0.5</v>
      </c>
      <c r="P166" s="835">
        <v>0</v>
      </c>
      <c r="Q166" s="837"/>
      <c r="R166" s="832">
        <v>3</v>
      </c>
      <c r="S166" s="837">
        <v>1</v>
      </c>
      <c r="T166" s="836">
        <v>0.5</v>
      </c>
      <c r="U166" s="838">
        <v>1</v>
      </c>
    </row>
    <row r="167" spans="1:21" ht="14.4" customHeight="1" x14ac:dyDescent="0.3">
      <c r="A167" s="831">
        <v>22</v>
      </c>
      <c r="B167" s="832" t="s">
        <v>945</v>
      </c>
      <c r="C167" s="832" t="s">
        <v>949</v>
      </c>
      <c r="D167" s="833" t="s">
        <v>1442</v>
      </c>
      <c r="E167" s="834" t="s">
        <v>961</v>
      </c>
      <c r="F167" s="832" t="s">
        <v>946</v>
      </c>
      <c r="G167" s="832" t="s">
        <v>1041</v>
      </c>
      <c r="H167" s="832" t="s">
        <v>554</v>
      </c>
      <c r="I167" s="832" t="s">
        <v>1297</v>
      </c>
      <c r="J167" s="832" t="s">
        <v>1258</v>
      </c>
      <c r="K167" s="832" t="s">
        <v>1298</v>
      </c>
      <c r="L167" s="835">
        <v>0</v>
      </c>
      <c r="M167" s="835">
        <v>0</v>
      </c>
      <c r="N167" s="832">
        <v>2</v>
      </c>
      <c r="O167" s="836"/>
      <c r="P167" s="835">
        <v>0</v>
      </c>
      <c r="Q167" s="837"/>
      <c r="R167" s="832">
        <v>2</v>
      </c>
      <c r="S167" s="837">
        <v>1</v>
      </c>
      <c r="T167" s="836"/>
      <c r="U167" s="838"/>
    </row>
    <row r="168" spans="1:21" ht="14.4" customHeight="1" x14ac:dyDescent="0.3">
      <c r="A168" s="831">
        <v>22</v>
      </c>
      <c r="B168" s="832" t="s">
        <v>945</v>
      </c>
      <c r="C168" s="832" t="s">
        <v>949</v>
      </c>
      <c r="D168" s="833" t="s">
        <v>1442</v>
      </c>
      <c r="E168" s="834" t="s">
        <v>961</v>
      </c>
      <c r="F168" s="832" t="s">
        <v>946</v>
      </c>
      <c r="G168" s="832" t="s">
        <v>968</v>
      </c>
      <c r="H168" s="832" t="s">
        <v>596</v>
      </c>
      <c r="I168" s="832" t="s">
        <v>1299</v>
      </c>
      <c r="J168" s="832" t="s">
        <v>897</v>
      </c>
      <c r="K168" s="832" t="s">
        <v>1300</v>
      </c>
      <c r="L168" s="835">
        <v>0</v>
      </c>
      <c r="M168" s="835">
        <v>0</v>
      </c>
      <c r="N168" s="832">
        <v>1</v>
      </c>
      <c r="O168" s="836">
        <v>1</v>
      </c>
      <c r="P168" s="835"/>
      <c r="Q168" s="837"/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22</v>
      </c>
      <c r="B169" s="832" t="s">
        <v>945</v>
      </c>
      <c r="C169" s="832" t="s">
        <v>949</v>
      </c>
      <c r="D169" s="833" t="s">
        <v>1442</v>
      </c>
      <c r="E169" s="834" t="s">
        <v>961</v>
      </c>
      <c r="F169" s="832" t="s">
        <v>946</v>
      </c>
      <c r="G169" s="832" t="s">
        <v>968</v>
      </c>
      <c r="H169" s="832" t="s">
        <v>596</v>
      </c>
      <c r="I169" s="832" t="s">
        <v>1050</v>
      </c>
      <c r="J169" s="832" t="s">
        <v>897</v>
      </c>
      <c r="K169" s="832" t="s">
        <v>1051</v>
      </c>
      <c r="L169" s="835">
        <v>74.08</v>
      </c>
      <c r="M169" s="835">
        <v>518.55999999999995</v>
      </c>
      <c r="N169" s="832">
        <v>7</v>
      </c>
      <c r="O169" s="836">
        <v>6</v>
      </c>
      <c r="P169" s="835">
        <v>370.4</v>
      </c>
      <c r="Q169" s="837">
        <v>0.7142857142857143</v>
      </c>
      <c r="R169" s="832">
        <v>5</v>
      </c>
      <c r="S169" s="837">
        <v>0.7142857142857143</v>
      </c>
      <c r="T169" s="836">
        <v>4</v>
      </c>
      <c r="U169" s="838">
        <v>0.66666666666666663</v>
      </c>
    </row>
    <row r="170" spans="1:21" ht="14.4" customHeight="1" x14ac:dyDescent="0.3">
      <c r="A170" s="831">
        <v>22</v>
      </c>
      <c r="B170" s="832" t="s">
        <v>945</v>
      </c>
      <c r="C170" s="832" t="s">
        <v>949</v>
      </c>
      <c r="D170" s="833" t="s">
        <v>1442</v>
      </c>
      <c r="E170" s="834" t="s">
        <v>961</v>
      </c>
      <c r="F170" s="832" t="s">
        <v>946</v>
      </c>
      <c r="G170" s="832" t="s">
        <v>968</v>
      </c>
      <c r="H170" s="832" t="s">
        <v>596</v>
      </c>
      <c r="I170" s="832" t="s">
        <v>896</v>
      </c>
      <c r="J170" s="832" t="s">
        <v>897</v>
      </c>
      <c r="K170" s="832" t="s">
        <v>898</v>
      </c>
      <c r="L170" s="835">
        <v>94.28</v>
      </c>
      <c r="M170" s="835">
        <v>377.12</v>
      </c>
      <c r="N170" s="832">
        <v>4</v>
      </c>
      <c r="O170" s="836">
        <v>4</v>
      </c>
      <c r="P170" s="835">
        <v>94.28</v>
      </c>
      <c r="Q170" s="837">
        <v>0.25</v>
      </c>
      <c r="R170" s="832">
        <v>1</v>
      </c>
      <c r="S170" s="837">
        <v>0.25</v>
      </c>
      <c r="T170" s="836">
        <v>1</v>
      </c>
      <c r="U170" s="838">
        <v>0.25</v>
      </c>
    </row>
    <row r="171" spans="1:21" ht="14.4" customHeight="1" x14ac:dyDescent="0.3">
      <c r="A171" s="831">
        <v>22</v>
      </c>
      <c r="B171" s="832" t="s">
        <v>945</v>
      </c>
      <c r="C171" s="832" t="s">
        <v>949</v>
      </c>
      <c r="D171" s="833" t="s">
        <v>1442</v>
      </c>
      <c r="E171" s="834" t="s">
        <v>961</v>
      </c>
      <c r="F171" s="832" t="s">
        <v>946</v>
      </c>
      <c r="G171" s="832" t="s">
        <v>968</v>
      </c>
      <c r="H171" s="832" t="s">
        <v>554</v>
      </c>
      <c r="I171" s="832" t="s">
        <v>1301</v>
      </c>
      <c r="J171" s="832" t="s">
        <v>897</v>
      </c>
      <c r="K171" s="832" t="s">
        <v>1302</v>
      </c>
      <c r="L171" s="835">
        <v>0</v>
      </c>
      <c r="M171" s="835">
        <v>0</v>
      </c>
      <c r="N171" s="832">
        <v>1</v>
      </c>
      <c r="O171" s="836">
        <v>1</v>
      </c>
      <c r="P171" s="835">
        <v>0</v>
      </c>
      <c r="Q171" s="837"/>
      <c r="R171" s="832">
        <v>1</v>
      </c>
      <c r="S171" s="837">
        <v>1</v>
      </c>
      <c r="T171" s="836">
        <v>1</v>
      </c>
      <c r="U171" s="838">
        <v>1</v>
      </c>
    </row>
    <row r="172" spans="1:21" ht="14.4" customHeight="1" x14ac:dyDescent="0.3">
      <c r="A172" s="831">
        <v>22</v>
      </c>
      <c r="B172" s="832" t="s">
        <v>945</v>
      </c>
      <c r="C172" s="832" t="s">
        <v>949</v>
      </c>
      <c r="D172" s="833" t="s">
        <v>1442</v>
      </c>
      <c r="E172" s="834" t="s">
        <v>961</v>
      </c>
      <c r="F172" s="832" t="s">
        <v>946</v>
      </c>
      <c r="G172" s="832" t="s">
        <v>968</v>
      </c>
      <c r="H172" s="832" t="s">
        <v>554</v>
      </c>
      <c r="I172" s="832" t="s">
        <v>1052</v>
      </c>
      <c r="J172" s="832" t="s">
        <v>897</v>
      </c>
      <c r="K172" s="832" t="s">
        <v>1053</v>
      </c>
      <c r="L172" s="835">
        <v>168.36</v>
      </c>
      <c r="M172" s="835">
        <v>2020.3200000000002</v>
      </c>
      <c r="N172" s="832">
        <v>12</v>
      </c>
      <c r="O172" s="836">
        <v>9</v>
      </c>
      <c r="P172" s="835">
        <v>505.08000000000004</v>
      </c>
      <c r="Q172" s="837">
        <v>0.25</v>
      </c>
      <c r="R172" s="832">
        <v>3</v>
      </c>
      <c r="S172" s="837">
        <v>0.25</v>
      </c>
      <c r="T172" s="836">
        <v>3</v>
      </c>
      <c r="U172" s="838">
        <v>0.33333333333333331</v>
      </c>
    </row>
    <row r="173" spans="1:21" ht="14.4" customHeight="1" x14ac:dyDescent="0.3">
      <c r="A173" s="831">
        <v>22</v>
      </c>
      <c r="B173" s="832" t="s">
        <v>945</v>
      </c>
      <c r="C173" s="832" t="s">
        <v>949</v>
      </c>
      <c r="D173" s="833" t="s">
        <v>1442</v>
      </c>
      <c r="E173" s="834" t="s">
        <v>961</v>
      </c>
      <c r="F173" s="832" t="s">
        <v>946</v>
      </c>
      <c r="G173" s="832" t="s">
        <v>968</v>
      </c>
      <c r="H173" s="832" t="s">
        <v>596</v>
      </c>
      <c r="I173" s="832" t="s">
        <v>971</v>
      </c>
      <c r="J173" s="832" t="s">
        <v>897</v>
      </c>
      <c r="K173" s="832" t="s">
        <v>972</v>
      </c>
      <c r="L173" s="835">
        <v>115.33</v>
      </c>
      <c r="M173" s="835">
        <v>691.98</v>
      </c>
      <c r="N173" s="832">
        <v>6</v>
      </c>
      <c r="O173" s="836">
        <v>6</v>
      </c>
      <c r="P173" s="835">
        <v>345.99</v>
      </c>
      <c r="Q173" s="837">
        <v>0.5</v>
      </c>
      <c r="R173" s="832">
        <v>3</v>
      </c>
      <c r="S173" s="837">
        <v>0.5</v>
      </c>
      <c r="T173" s="836">
        <v>3</v>
      </c>
      <c r="U173" s="838">
        <v>0.5</v>
      </c>
    </row>
    <row r="174" spans="1:21" ht="14.4" customHeight="1" x14ac:dyDescent="0.3">
      <c r="A174" s="831">
        <v>22</v>
      </c>
      <c r="B174" s="832" t="s">
        <v>945</v>
      </c>
      <c r="C174" s="832" t="s">
        <v>949</v>
      </c>
      <c r="D174" s="833" t="s">
        <v>1442</v>
      </c>
      <c r="E174" s="834" t="s">
        <v>961</v>
      </c>
      <c r="F174" s="832" t="s">
        <v>946</v>
      </c>
      <c r="G174" s="832" t="s">
        <v>968</v>
      </c>
      <c r="H174" s="832" t="s">
        <v>596</v>
      </c>
      <c r="I174" s="832" t="s">
        <v>899</v>
      </c>
      <c r="J174" s="832" t="s">
        <v>900</v>
      </c>
      <c r="K174" s="832" t="s">
        <v>901</v>
      </c>
      <c r="L174" s="835">
        <v>105.23</v>
      </c>
      <c r="M174" s="835">
        <v>4419.66</v>
      </c>
      <c r="N174" s="832">
        <v>42</v>
      </c>
      <c r="O174" s="836">
        <v>40.5</v>
      </c>
      <c r="P174" s="835">
        <v>2735.98</v>
      </c>
      <c r="Q174" s="837">
        <v>0.61904761904761907</v>
      </c>
      <c r="R174" s="832">
        <v>26</v>
      </c>
      <c r="S174" s="837">
        <v>0.61904761904761907</v>
      </c>
      <c r="T174" s="836">
        <v>24.5</v>
      </c>
      <c r="U174" s="838">
        <v>0.60493827160493829</v>
      </c>
    </row>
    <row r="175" spans="1:21" ht="14.4" customHeight="1" x14ac:dyDescent="0.3">
      <c r="A175" s="831">
        <v>22</v>
      </c>
      <c r="B175" s="832" t="s">
        <v>945</v>
      </c>
      <c r="C175" s="832" t="s">
        <v>949</v>
      </c>
      <c r="D175" s="833" t="s">
        <v>1442</v>
      </c>
      <c r="E175" s="834" t="s">
        <v>961</v>
      </c>
      <c r="F175" s="832" t="s">
        <v>946</v>
      </c>
      <c r="G175" s="832" t="s">
        <v>968</v>
      </c>
      <c r="H175" s="832" t="s">
        <v>596</v>
      </c>
      <c r="I175" s="832" t="s">
        <v>973</v>
      </c>
      <c r="J175" s="832" t="s">
        <v>900</v>
      </c>
      <c r="K175" s="832" t="s">
        <v>974</v>
      </c>
      <c r="L175" s="835">
        <v>126.27</v>
      </c>
      <c r="M175" s="835">
        <v>7323.66</v>
      </c>
      <c r="N175" s="832">
        <v>58</v>
      </c>
      <c r="O175" s="836">
        <v>50</v>
      </c>
      <c r="P175" s="835">
        <v>4166.91</v>
      </c>
      <c r="Q175" s="837">
        <v>0.56896551724137934</v>
      </c>
      <c r="R175" s="832">
        <v>33</v>
      </c>
      <c r="S175" s="837">
        <v>0.56896551724137934</v>
      </c>
      <c r="T175" s="836">
        <v>26.5</v>
      </c>
      <c r="U175" s="838">
        <v>0.53</v>
      </c>
    </row>
    <row r="176" spans="1:21" ht="14.4" customHeight="1" x14ac:dyDescent="0.3">
      <c r="A176" s="831">
        <v>22</v>
      </c>
      <c r="B176" s="832" t="s">
        <v>945</v>
      </c>
      <c r="C176" s="832" t="s">
        <v>949</v>
      </c>
      <c r="D176" s="833" t="s">
        <v>1442</v>
      </c>
      <c r="E176" s="834" t="s">
        <v>961</v>
      </c>
      <c r="F176" s="832" t="s">
        <v>946</v>
      </c>
      <c r="G176" s="832" t="s">
        <v>968</v>
      </c>
      <c r="H176" s="832" t="s">
        <v>596</v>
      </c>
      <c r="I176" s="832" t="s">
        <v>1054</v>
      </c>
      <c r="J176" s="832" t="s">
        <v>900</v>
      </c>
      <c r="K176" s="832" t="s">
        <v>1055</v>
      </c>
      <c r="L176" s="835">
        <v>63.14</v>
      </c>
      <c r="M176" s="835">
        <v>378.84</v>
      </c>
      <c r="N176" s="832">
        <v>6</v>
      </c>
      <c r="O176" s="836">
        <v>5.5</v>
      </c>
      <c r="P176" s="835">
        <v>378.84</v>
      </c>
      <c r="Q176" s="837">
        <v>1</v>
      </c>
      <c r="R176" s="832">
        <v>6</v>
      </c>
      <c r="S176" s="837">
        <v>1</v>
      </c>
      <c r="T176" s="836">
        <v>5.5</v>
      </c>
      <c r="U176" s="838">
        <v>1</v>
      </c>
    </row>
    <row r="177" spans="1:21" ht="14.4" customHeight="1" x14ac:dyDescent="0.3">
      <c r="A177" s="831">
        <v>22</v>
      </c>
      <c r="B177" s="832" t="s">
        <v>945</v>
      </c>
      <c r="C177" s="832" t="s">
        <v>949</v>
      </c>
      <c r="D177" s="833" t="s">
        <v>1442</v>
      </c>
      <c r="E177" s="834" t="s">
        <v>961</v>
      </c>
      <c r="F177" s="832" t="s">
        <v>946</v>
      </c>
      <c r="G177" s="832" t="s">
        <v>968</v>
      </c>
      <c r="H177" s="832" t="s">
        <v>596</v>
      </c>
      <c r="I177" s="832" t="s">
        <v>904</v>
      </c>
      <c r="J177" s="832" t="s">
        <v>900</v>
      </c>
      <c r="K177" s="832" t="s">
        <v>905</v>
      </c>
      <c r="L177" s="835">
        <v>84.18</v>
      </c>
      <c r="M177" s="835">
        <v>5976.78</v>
      </c>
      <c r="N177" s="832">
        <v>71</v>
      </c>
      <c r="O177" s="836">
        <v>55</v>
      </c>
      <c r="P177" s="835">
        <v>4208.9999999999991</v>
      </c>
      <c r="Q177" s="837">
        <v>0.7042253521126759</v>
      </c>
      <c r="R177" s="832">
        <v>50</v>
      </c>
      <c r="S177" s="837">
        <v>0.70422535211267601</v>
      </c>
      <c r="T177" s="836">
        <v>38.5</v>
      </c>
      <c r="U177" s="838">
        <v>0.7</v>
      </c>
    </row>
    <row r="178" spans="1:21" ht="14.4" customHeight="1" x14ac:dyDescent="0.3">
      <c r="A178" s="831">
        <v>22</v>
      </c>
      <c r="B178" s="832" t="s">
        <v>945</v>
      </c>
      <c r="C178" s="832" t="s">
        <v>949</v>
      </c>
      <c r="D178" s="833" t="s">
        <v>1442</v>
      </c>
      <c r="E178" s="834" t="s">
        <v>961</v>
      </c>
      <c r="F178" s="832" t="s">
        <v>946</v>
      </c>
      <c r="G178" s="832" t="s">
        <v>968</v>
      </c>
      <c r="H178" s="832" t="s">
        <v>596</v>
      </c>
      <c r="I178" s="832" t="s">
        <v>1056</v>
      </c>
      <c r="J178" s="832" t="s">
        <v>897</v>
      </c>
      <c r="K178" s="832" t="s">
        <v>1057</v>
      </c>
      <c r="L178" s="835">
        <v>63.14</v>
      </c>
      <c r="M178" s="835">
        <v>378.84000000000003</v>
      </c>
      <c r="N178" s="832">
        <v>6</v>
      </c>
      <c r="O178" s="836">
        <v>5</v>
      </c>
      <c r="P178" s="835">
        <v>252.56</v>
      </c>
      <c r="Q178" s="837">
        <v>0.66666666666666663</v>
      </c>
      <c r="R178" s="832">
        <v>4</v>
      </c>
      <c r="S178" s="837">
        <v>0.66666666666666663</v>
      </c>
      <c r="T178" s="836">
        <v>3</v>
      </c>
      <c r="U178" s="838">
        <v>0.6</v>
      </c>
    </row>
    <row r="179" spans="1:21" ht="14.4" customHeight="1" x14ac:dyDescent="0.3">
      <c r="A179" s="831">
        <v>22</v>
      </c>
      <c r="B179" s="832" t="s">
        <v>945</v>
      </c>
      <c r="C179" s="832" t="s">
        <v>949</v>
      </c>
      <c r="D179" s="833" t="s">
        <v>1442</v>
      </c>
      <c r="E179" s="834" t="s">
        <v>961</v>
      </c>
      <c r="F179" s="832" t="s">
        <v>946</v>
      </c>
      <c r="G179" s="832" t="s">
        <v>968</v>
      </c>
      <c r="H179" s="832" t="s">
        <v>554</v>
      </c>
      <c r="I179" s="832" t="s">
        <v>969</v>
      </c>
      <c r="J179" s="832" t="s">
        <v>897</v>
      </c>
      <c r="K179" s="832" t="s">
        <v>970</v>
      </c>
      <c r="L179" s="835">
        <v>105.23</v>
      </c>
      <c r="M179" s="835">
        <v>1367.99</v>
      </c>
      <c r="N179" s="832">
        <v>13</v>
      </c>
      <c r="O179" s="836">
        <v>12.5</v>
      </c>
      <c r="P179" s="835">
        <v>736.61</v>
      </c>
      <c r="Q179" s="837">
        <v>0.53846153846153844</v>
      </c>
      <c r="R179" s="832">
        <v>7</v>
      </c>
      <c r="S179" s="837">
        <v>0.53846153846153844</v>
      </c>
      <c r="T179" s="836">
        <v>7</v>
      </c>
      <c r="U179" s="838">
        <v>0.56000000000000005</v>
      </c>
    </row>
    <row r="180" spans="1:21" ht="14.4" customHeight="1" x14ac:dyDescent="0.3">
      <c r="A180" s="831">
        <v>22</v>
      </c>
      <c r="B180" s="832" t="s">
        <v>945</v>
      </c>
      <c r="C180" s="832" t="s">
        <v>949</v>
      </c>
      <c r="D180" s="833" t="s">
        <v>1442</v>
      </c>
      <c r="E180" s="834" t="s">
        <v>961</v>
      </c>
      <c r="F180" s="832" t="s">
        <v>946</v>
      </c>
      <c r="G180" s="832" t="s">
        <v>968</v>
      </c>
      <c r="H180" s="832" t="s">
        <v>596</v>
      </c>
      <c r="I180" s="832" t="s">
        <v>906</v>
      </c>
      <c r="J180" s="832" t="s">
        <v>897</v>
      </c>
      <c r="K180" s="832" t="s">
        <v>907</v>
      </c>
      <c r="L180" s="835">
        <v>49.08</v>
      </c>
      <c r="M180" s="835">
        <v>49.08</v>
      </c>
      <c r="N180" s="832">
        <v>1</v>
      </c>
      <c r="O180" s="836">
        <v>0.5</v>
      </c>
      <c r="P180" s="835"/>
      <c r="Q180" s="837">
        <v>0</v>
      </c>
      <c r="R180" s="832"/>
      <c r="S180" s="837">
        <v>0</v>
      </c>
      <c r="T180" s="836"/>
      <c r="U180" s="838">
        <v>0</v>
      </c>
    </row>
    <row r="181" spans="1:21" ht="14.4" customHeight="1" x14ac:dyDescent="0.3">
      <c r="A181" s="831">
        <v>22</v>
      </c>
      <c r="B181" s="832" t="s">
        <v>945</v>
      </c>
      <c r="C181" s="832" t="s">
        <v>949</v>
      </c>
      <c r="D181" s="833" t="s">
        <v>1442</v>
      </c>
      <c r="E181" s="834" t="s">
        <v>961</v>
      </c>
      <c r="F181" s="832" t="s">
        <v>946</v>
      </c>
      <c r="G181" s="832" t="s">
        <v>968</v>
      </c>
      <c r="H181" s="832" t="s">
        <v>596</v>
      </c>
      <c r="I181" s="832" t="s">
        <v>1058</v>
      </c>
      <c r="J181" s="832" t="s">
        <v>897</v>
      </c>
      <c r="K181" s="832" t="s">
        <v>1059</v>
      </c>
      <c r="L181" s="835">
        <v>126.27</v>
      </c>
      <c r="M181" s="835">
        <v>4293.18</v>
      </c>
      <c r="N181" s="832">
        <v>34</v>
      </c>
      <c r="O181" s="836">
        <v>30</v>
      </c>
      <c r="P181" s="835">
        <v>2525.4</v>
      </c>
      <c r="Q181" s="837">
        <v>0.58823529411764708</v>
      </c>
      <c r="R181" s="832">
        <v>20</v>
      </c>
      <c r="S181" s="837">
        <v>0.58823529411764708</v>
      </c>
      <c r="T181" s="836">
        <v>19.5</v>
      </c>
      <c r="U181" s="838">
        <v>0.65</v>
      </c>
    </row>
    <row r="182" spans="1:21" ht="14.4" customHeight="1" x14ac:dyDescent="0.3">
      <c r="A182" s="831">
        <v>22</v>
      </c>
      <c r="B182" s="832" t="s">
        <v>945</v>
      </c>
      <c r="C182" s="832" t="s">
        <v>949</v>
      </c>
      <c r="D182" s="833" t="s">
        <v>1442</v>
      </c>
      <c r="E182" s="834" t="s">
        <v>961</v>
      </c>
      <c r="F182" s="832" t="s">
        <v>946</v>
      </c>
      <c r="G182" s="832" t="s">
        <v>968</v>
      </c>
      <c r="H182" s="832" t="s">
        <v>554</v>
      </c>
      <c r="I182" s="832" t="s">
        <v>975</v>
      </c>
      <c r="J182" s="832" t="s">
        <v>897</v>
      </c>
      <c r="K182" s="832" t="s">
        <v>976</v>
      </c>
      <c r="L182" s="835">
        <v>84.18</v>
      </c>
      <c r="M182" s="835">
        <v>2693.7600000000011</v>
      </c>
      <c r="N182" s="832">
        <v>32</v>
      </c>
      <c r="O182" s="836">
        <v>29</v>
      </c>
      <c r="P182" s="835">
        <v>1431.0600000000006</v>
      </c>
      <c r="Q182" s="837">
        <v>0.53125</v>
      </c>
      <c r="R182" s="832">
        <v>17</v>
      </c>
      <c r="S182" s="837">
        <v>0.53125</v>
      </c>
      <c r="T182" s="836">
        <v>14.5</v>
      </c>
      <c r="U182" s="838">
        <v>0.5</v>
      </c>
    </row>
    <row r="183" spans="1:21" ht="14.4" customHeight="1" x14ac:dyDescent="0.3">
      <c r="A183" s="831">
        <v>22</v>
      </c>
      <c r="B183" s="832" t="s">
        <v>945</v>
      </c>
      <c r="C183" s="832" t="s">
        <v>949</v>
      </c>
      <c r="D183" s="833" t="s">
        <v>1442</v>
      </c>
      <c r="E183" s="834" t="s">
        <v>961</v>
      </c>
      <c r="F183" s="832" t="s">
        <v>946</v>
      </c>
      <c r="G183" s="832" t="s">
        <v>968</v>
      </c>
      <c r="H183" s="832" t="s">
        <v>596</v>
      </c>
      <c r="I183" s="832" t="s">
        <v>902</v>
      </c>
      <c r="J183" s="832" t="s">
        <v>900</v>
      </c>
      <c r="K183" s="832" t="s">
        <v>903</v>
      </c>
      <c r="L183" s="835">
        <v>49.08</v>
      </c>
      <c r="M183" s="835">
        <v>98.16</v>
      </c>
      <c r="N183" s="832">
        <v>2</v>
      </c>
      <c r="O183" s="836">
        <v>1.5</v>
      </c>
      <c r="P183" s="835">
        <v>98.16</v>
      </c>
      <c r="Q183" s="837">
        <v>1</v>
      </c>
      <c r="R183" s="832">
        <v>2</v>
      </c>
      <c r="S183" s="837">
        <v>1</v>
      </c>
      <c r="T183" s="836">
        <v>1.5</v>
      </c>
      <c r="U183" s="838">
        <v>1</v>
      </c>
    </row>
    <row r="184" spans="1:21" ht="14.4" customHeight="1" x14ac:dyDescent="0.3">
      <c r="A184" s="831">
        <v>22</v>
      </c>
      <c r="B184" s="832" t="s">
        <v>945</v>
      </c>
      <c r="C184" s="832" t="s">
        <v>949</v>
      </c>
      <c r="D184" s="833" t="s">
        <v>1442</v>
      </c>
      <c r="E184" s="834" t="s">
        <v>961</v>
      </c>
      <c r="F184" s="832" t="s">
        <v>946</v>
      </c>
      <c r="G184" s="832" t="s">
        <v>1066</v>
      </c>
      <c r="H184" s="832" t="s">
        <v>554</v>
      </c>
      <c r="I184" s="832" t="s">
        <v>1067</v>
      </c>
      <c r="J184" s="832" t="s">
        <v>1068</v>
      </c>
      <c r="K184" s="832" t="s">
        <v>1069</v>
      </c>
      <c r="L184" s="835">
        <v>0</v>
      </c>
      <c r="M184" s="835">
        <v>0</v>
      </c>
      <c r="N184" s="832">
        <v>18</v>
      </c>
      <c r="O184" s="836">
        <v>15.5</v>
      </c>
      <c r="P184" s="835">
        <v>0</v>
      </c>
      <c r="Q184" s="837"/>
      <c r="R184" s="832">
        <v>18</v>
      </c>
      <c r="S184" s="837">
        <v>1</v>
      </c>
      <c r="T184" s="836">
        <v>15.5</v>
      </c>
      <c r="U184" s="838">
        <v>1</v>
      </c>
    </row>
    <row r="185" spans="1:21" ht="14.4" customHeight="1" x14ac:dyDescent="0.3">
      <c r="A185" s="831">
        <v>22</v>
      </c>
      <c r="B185" s="832" t="s">
        <v>945</v>
      </c>
      <c r="C185" s="832" t="s">
        <v>949</v>
      </c>
      <c r="D185" s="833" t="s">
        <v>1442</v>
      </c>
      <c r="E185" s="834" t="s">
        <v>955</v>
      </c>
      <c r="F185" s="832" t="s">
        <v>946</v>
      </c>
      <c r="G185" s="832" t="s">
        <v>981</v>
      </c>
      <c r="H185" s="832" t="s">
        <v>554</v>
      </c>
      <c r="I185" s="832" t="s">
        <v>982</v>
      </c>
      <c r="J185" s="832" t="s">
        <v>983</v>
      </c>
      <c r="K185" s="832" t="s">
        <v>984</v>
      </c>
      <c r="L185" s="835">
        <v>86.02</v>
      </c>
      <c r="M185" s="835">
        <v>86.02</v>
      </c>
      <c r="N185" s="832">
        <v>1</v>
      </c>
      <c r="O185" s="836">
        <v>1</v>
      </c>
      <c r="P185" s="835">
        <v>86.02</v>
      </c>
      <c r="Q185" s="837">
        <v>1</v>
      </c>
      <c r="R185" s="832">
        <v>1</v>
      </c>
      <c r="S185" s="837">
        <v>1</v>
      </c>
      <c r="T185" s="836">
        <v>1</v>
      </c>
      <c r="U185" s="838">
        <v>1</v>
      </c>
    </row>
    <row r="186" spans="1:21" ht="14.4" customHeight="1" x14ac:dyDescent="0.3">
      <c r="A186" s="831">
        <v>22</v>
      </c>
      <c r="B186" s="832" t="s">
        <v>945</v>
      </c>
      <c r="C186" s="832" t="s">
        <v>949</v>
      </c>
      <c r="D186" s="833" t="s">
        <v>1442</v>
      </c>
      <c r="E186" s="834" t="s">
        <v>955</v>
      </c>
      <c r="F186" s="832" t="s">
        <v>946</v>
      </c>
      <c r="G186" s="832" t="s">
        <v>1303</v>
      </c>
      <c r="H186" s="832" t="s">
        <v>554</v>
      </c>
      <c r="I186" s="832" t="s">
        <v>1304</v>
      </c>
      <c r="J186" s="832" t="s">
        <v>1305</v>
      </c>
      <c r="K186" s="832" t="s">
        <v>1306</v>
      </c>
      <c r="L186" s="835">
        <v>97.96</v>
      </c>
      <c r="M186" s="835">
        <v>97.96</v>
      </c>
      <c r="N186" s="832">
        <v>1</v>
      </c>
      <c r="O186" s="836">
        <v>1</v>
      </c>
      <c r="P186" s="835">
        <v>97.96</v>
      </c>
      <c r="Q186" s="837">
        <v>1</v>
      </c>
      <c r="R186" s="832">
        <v>1</v>
      </c>
      <c r="S186" s="837">
        <v>1</v>
      </c>
      <c r="T186" s="836">
        <v>1</v>
      </c>
      <c r="U186" s="838">
        <v>1</v>
      </c>
    </row>
    <row r="187" spans="1:21" ht="14.4" customHeight="1" x14ac:dyDescent="0.3">
      <c r="A187" s="831">
        <v>22</v>
      </c>
      <c r="B187" s="832" t="s">
        <v>945</v>
      </c>
      <c r="C187" s="832" t="s">
        <v>949</v>
      </c>
      <c r="D187" s="833" t="s">
        <v>1442</v>
      </c>
      <c r="E187" s="834" t="s">
        <v>955</v>
      </c>
      <c r="F187" s="832" t="s">
        <v>946</v>
      </c>
      <c r="G187" s="832" t="s">
        <v>993</v>
      </c>
      <c r="H187" s="832" t="s">
        <v>554</v>
      </c>
      <c r="I187" s="832" t="s">
        <v>1307</v>
      </c>
      <c r="J187" s="832" t="s">
        <v>995</v>
      </c>
      <c r="K187" s="832" t="s">
        <v>1308</v>
      </c>
      <c r="L187" s="835">
        <v>91.11</v>
      </c>
      <c r="M187" s="835">
        <v>91.11</v>
      </c>
      <c r="N187" s="832">
        <v>1</v>
      </c>
      <c r="O187" s="836">
        <v>1</v>
      </c>
      <c r="P187" s="835">
        <v>91.11</v>
      </c>
      <c r="Q187" s="837">
        <v>1</v>
      </c>
      <c r="R187" s="832">
        <v>1</v>
      </c>
      <c r="S187" s="837">
        <v>1</v>
      </c>
      <c r="T187" s="836">
        <v>1</v>
      </c>
      <c r="U187" s="838">
        <v>1</v>
      </c>
    </row>
    <row r="188" spans="1:21" ht="14.4" customHeight="1" x14ac:dyDescent="0.3">
      <c r="A188" s="831">
        <v>22</v>
      </c>
      <c r="B188" s="832" t="s">
        <v>945</v>
      </c>
      <c r="C188" s="832" t="s">
        <v>949</v>
      </c>
      <c r="D188" s="833" t="s">
        <v>1442</v>
      </c>
      <c r="E188" s="834" t="s">
        <v>955</v>
      </c>
      <c r="F188" s="832" t="s">
        <v>946</v>
      </c>
      <c r="G188" s="832" t="s">
        <v>1158</v>
      </c>
      <c r="H188" s="832" t="s">
        <v>554</v>
      </c>
      <c r="I188" s="832" t="s">
        <v>1159</v>
      </c>
      <c r="J188" s="832" t="s">
        <v>1160</v>
      </c>
      <c r="K188" s="832" t="s">
        <v>1161</v>
      </c>
      <c r="L188" s="835">
        <v>107.27</v>
      </c>
      <c r="M188" s="835">
        <v>214.54</v>
      </c>
      <c r="N188" s="832">
        <v>2</v>
      </c>
      <c r="O188" s="836">
        <v>2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22</v>
      </c>
      <c r="B189" s="832" t="s">
        <v>945</v>
      </c>
      <c r="C189" s="832" t="s">
        <v>949</v>
      </c>
      <c r="D189" s="833" t="s">
        <v>1442</v>
      </c>
      <c r="E189" s="834" t="s">
        <v>955</v>
      </c>
      <c r="F189" s="832" t="s">
        <v>946</v>
      </c>
      <c r="G189" s="832" t="s">
        <v>1176</v>
      </c>
      <c r="H189" s="832" t="s">
        <v>554</v>
      </c>
      <c r="I189" s="832" t="s">
        <v>1309</v>
      </c>
      <c r="J189" s="832" t="s">
        <v>1178</v>
      </c>
      <c r="K189" s="832" t="s">
        <v>1310</v>
      </c>
      <c r="L189" s="835">
        <v>34.15</v>
      </c>
      <c r="M189" s="835">
        <v>34.15</v>
      </c>
      <c r="N189" s="832">
        <v>1</v>
      </c>
      <c r="O189" s="836">
        <v>1</v>
      </c>
      <c r="P189" s="835">
        <v>34.15</v>
      </c>
      <c r="Q189" s="837">
        <v>1</v>
      </c>
      <c r="R189" s="832">
        <v>1</v>
      </c>
      <c r="S189" s="837">
        <v>1</v>
      </c>
      <c r="T189" s="836">
        <v>1</v>
      </c>
      <c r="U189" s="838">
        <v>1</v>
      </c>
    </row>
    <row r="190" spans="1:21" ht="14.4" customHeight="1" x14ac:dyDescent="0.3">
      <c r="A190" s="831">
        <v>22</v>
      </c>
      <c r="B190" s="832" t="s">
        <v>945</v>
      </c>
      <c r="C190" s="832" t="s">
        <v>949</v>
      </c>
      <c r="D190" s="833" t="s">
        <v>1442</v>
      </c>
      <c r="E190" s="834" t="s">
        <v>955</v>
      </c>
      <c r="F190" s="832" t="s">
        <v>946</v>
      </c>
      <c r="G190" s="832" t="s">
        <v>1104</v>
      </c>
      <c r="H190" s="832" t="s">
        <v>554</v>
      </c>
      <c r="I190" s="832" t="s">
        <v>1183</v>
      </c>
      <c r="J190" s="832" t="s">
        <v>1184</v>
      </c>
      <c r="K190" s="832" t="s">
        <v>1185</v>
      </c>
      <c r="L190" s="835">
        <v>48.09</v>
      </c>
      <c r="M190" s="835">
        <v>48.09</v>
      </c>
      <c r="N190" s="832">
        <v>1</v>
      </c>
      <c r="O190" s="836">
        <v>1</v>
      </c>
      <c r="P190" s="835">
        <v>48.09</v>
      </c>
      <c r="Q190" s="837">
        <v>1</v>
      </c>
      <c r="R190" s="832">
        <v>1</v>
      </c>
      <c r="S190" s="837">
        <v>1</v>
      </c>
      <c r="T190" s="836">
        <v>1</v>
      </c>
      <c r="U190" s="838">
        <v>1</v>
      </c>
    </row>
    <row r="191" spans="1:21" ht="14.4" customHeight="1" x14ac:dyDescent="0.3">
      <c r="A191" s="831">
        <v>22</v>
      </c>
      <c r="B191" s="832" t="s">
        <v>945</v>
      </c>
      <c r="C191" s="832" t="s">
        <v>949</v>
      </c>
      <c r="D191" s="833" t="s">
        <v>1442</v>
      </c>
      <c r="E191" s="834" t="s">
        <v>955</v>
      </c>
      <c r="F191" s="832" t="s">
        <v>946</v>
      </c>
      <c r="G191" s="832" t="s">
        <v>1104</v>
      </c>
      <c r="H191" s="832" t="s">
        <v>554</v>
      </c>
      <c r="I191" s="832" t="s">
        <v>1105</v>
      </c>
      <c r="J191" s="832" t="s">
        <v>1106</v>
      </c>
      <c r="K191" s="832" t="s">
        <v>1107</v>
      </c>
      <c r="L191" s="835">
        <v>89.91</v>
      </c>
      <c r="M191" s="835">
        <v>269.73</v>
      </c>
      <c r="N191" s="832">
        <v>3</v>
      </c>
      <c r="O191" s="836">
        <v>3</v>
      </c>
      <c r="P191" s="835">
        <v>89.91</v>
      </c>
      <c r="Q191" s="837">
        <v>0.33333333333333331</v>
      </c>
      <c r="R191" s="832">
        <v>1</v>
      </c>
      <c r="S191" s="837">
        <v>0.33333333333333331</v>
      </c>
      <c r="T191" s="836">
        <v>1</v>
      </c>
      <c r="U191" s="838">
        <v>0.33333333333333331</v>
      </c>
    </row>
    <row r="192" spans="1:21" ht="14.4" customHeight="1" x14ac:dyDescent="0.3">
      <c r="A192" s="831">
        <v>22</v>
      </c>
      <c r="B192" s="832" t="s">
        <v>945</v>
      </c>
      <c r="C192" s="832" t="s">
        <v>949</v>
      </c>
      <c r="D192" s="833" t="s">
        <v>1442</v>
      </c>
      <c r="E192" s="834" t="s">
        <v>955</v>
      </c>
      <c r="F192" s="832" t="s">
        <v>946</v>
      </c>
      <c r="G192" s="832" t="s">
        <v>1311</v>
      </c>
      <c r="H192" s="832" t="s">
        <v>554</v>
      </c>
      <c r="I192" s="832" t="s">
        <v>1312</v>
      </c>
      <c r="J192" s="832" t="s">
        <v>1313</v>
      </c>
      <c r="K192" s="832" t="s">
        <v>1314</v>
      </c>
      <c r="L192" s="835">
        <v>0</v>
      </c>
      <c r="M192" s="835">
        <v>0</v>
      </c>
      <c r="N192" s="832">
        <v>1</v>
      </c>
      <c r="O192" s="836">
        <v>1</v>
      </c>
      <c r="P192" s="835"/>
      <c r="Q192" s="837"/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22</v>
      </c>
      <c r="B193" s="832" t="s">
        <v>945</v>
      </c>
      <c r="C193" s="832" t="s">
        <v>949</v>
      </c>
      <c r="D193" s="833" t="s">
        <v>1442</v>
      </c>
      <c r="E193" s="834" t="s">
        <v>955</v>
      </c>
      <c r="F193" s="832" t="s">
        <v>946</v>
      </c>
      <c r="G193" s="832" t="s">
        <v>1283</v>
      </c>
      <c r="H193" s="832" t="s">
        <v>554</v>
      </c>
      <c r="I193" s="832" t="s">
        <v>1284</v>
      </c>
      <c r="J193" s="832" t="s">
        <v>1285</v>
      </c>
      <c r="K193" s="832" t="s">
        <v>1286</v>
      </c>
      <c r="L193" s="835">
        <v>0</v>
      </c>
      <c r="M193" s="835">
        <v>0</v>
      </c>
      <c r="N193" s="832">
        <v>1</v>
      </c>
      <c r="O193" s="836">
        <v>1</v>
      </c>
      <c r="P193" s="835"/>
      <c r="Q193" s="837"/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22</v>
      </c>
      <c r="B194" s="832" t="s">
        <v>945</v>
      </c>
      <c r="C194" s="832" t="s">
        <v>949</v>
      </c>
      <c r="D194" s="833" t="s">
        <v>1442</v>
      </c>
      <c r="E194" s="834" t="s">
        <v>955</v>
      </c>
      <c r="F194" s="832" t="s">
        <v>946</v>
      </c>
      <c r="G194" s="832" t="s">
        <v>1315</v>
      </c>
      <c r="H194" s="832" t="s">
        <v>554</v>
      </c>
      <c r="I194" s="832" t="s">
        <v>1316</v>
      </c>
      <c r="J194" s="832" t="s">
        <v>1317</v>
      </c>
      <c r="K194" s="832" t="s">
        <v>1318</v>
      </c>
      <c r="L194" s="835">
        <v>96.8</v>
      </c>
      <c r="M194" s="835">
        <v>96.8</v>
      </c>
      <c r="N194" s="832">
        <v>1</v>
      </c>
      <c r="O194" s="836">
        <v>1</v>
      </c>
      <c r="P194" s="835">
        <v>96.8</v>
      </c>
      <c r="Q194" s="837">
        <v>1</v>
      </c>
      <c r="R194" s="832">
        <v>1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22</v>
      </c>
      <c r="B195" s="832" t="s">
        <v>945</v>
      </c>
      <c r="C195" s="832" t="s">
        <v>949</v>
      </c>
      <c r="D195" s="833" t="s">
        <v>1442</v>
      </c>
      <c r="E195" s="834" t="s">
        <v>955</v>
      </c>
      <c r="F195" s="832" t="s">
        <v>946</v>
      </c>
      <c r="G195" s="832" t="s">
        <v>968</v>
      </c>
      <c r="H195" s="832" t="s">
        <v>596</v>
      </c>
      <c r="I195" s="832" t="s">
        <v>1050</v>
      </c>
      <c r="J195" s="832" t="s">
        <v>897</v>
      </c>
      <c r="K195" s="832" t="s">
        <v>1051</v>
      </c>
      <c r="L195" s="835">
        <v>74.08</v>
      </c>
      <c r="M195" s="835">
        <v>148.16</v>
      </c>
      <c r="N195" s="832">
        <v>2</v>
      </c>
      <c r="O195" s="836">
        <v>2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22</v>
      </c>
      <c r="B196" s="832" t="s">
        <v>945</v>
      </c>
      <c r="C196" s="832" t="s">
        <v>949</v>
      </c>
      <c r="D196" s="833" t="s">
        <v>1442</v>
      </c>
      <c r="E196" s="834" t="s">
        <v>955</v>
      </c>
      <c r="F196" s="832" t="s">
        <v>946</v>
      </c>
      <c r="G196" s="832" t="s">
        <v>968</v>
      </c>
      <c r="H196" s="832" t="s">
        <v>596</v>
      </c>
      <c r="I196" s="832" t="s">
        <v>896</v>
      </c>
      <c r="J196" s="832" t="s">
        <v>897</v>
      </c>
      <c r="K196" s="832" t="s">
        <v>898</v>
      </c>
      <c r="L196" s="835">
        <v>94.28</v>
      </c>
      <c r="M196" s="835">
        <v>659.96</v>
      </c>
      <c r="N196" s="832">
        <v>7</v>
      </c>
      <c r="O196" s="836">
        <v>6.5</v>
      </c>
      <c r="P196" s="835">
        <v>282.84000000000003</v>
      </c>
      <c r="Q196" s="837">
        <v>0.4285714285714286</v>
      </c>
      <c r="R196" s="832">
        <v>3</v>
      </c>
      <c r="S196" s="837">
        <v>0.42857142857142855</v>
      </c>
      <c r="T196" s="836">
        <v>2.5</v>
      </c>
      <c r="U196" s="838">
        <v>0.38461538461538464</v>
      </c>
    </row>
    <row r="197" spans="1:21" ht="14.4" customHeight="1" x14ac:dyDescent="0.3">
      <c r="A197" s="831">
        <v>22</v>
      </c>
      <c r="B197" s="832" t="s">
        <v>945</v>
      </c>
      <c r="C197" s="832" t="s">
        <v>949</v>
      </c>
      <c r="D197" s="833" t="s">
        <v>1442</v>
      </c>
      <c r="E197" s="834" t="s">
        <v>955</v>
      </c>
      <c r="F197" s="832" t="s">
        <v>946</v>
      </c>
      <c r="G197" s="832" t="s">
        <v>968</v>
      </c>
      <c r="H197" s="832" t="s">
        <v>554</v>
      </c>
      <c r="I197" s="832" t="s">
        <v>1052</v>
      </c>
      <c r="J197" s="832" t="s">
        <v>897</v>
      </c>
      <c r="K197" s="832" t="s">
        <v>1053</v>
      </c>
      <c r="L197" s="835">
        <v>168.36</v>
      </c>
      <c r="M197" s="835">
        <v>1010.1600000000001</v>
      </c>
      <c r="N197" s="832">
        <v>6</v>
      </c>
      <c r="O197" s="836">
        <v>4.5</v>
      </c>
      <c r="P197" s="835">
        <v>673.44</v>
      </c>
      <c r="Q197" s="837">
        <v>0.66666666666666663</v>
      </c>
      <c r="R197" s="832">
        <v>4</v>
      </c>
      <c r="S197" s="837">
        <v>0.66666666666666663</v>
      </c>
      <c r="T197" s="836">
        <v>2.5</v>
      </c>
      <c r="U197" s="838">
        <v>0.55555555555555558</v>
      </c>
    </row>
    <row r="198" spans="1:21" ht="14.4" customHeight="1" x14ac:dyDescent="0.3">
      <c r="A198" s="831">
        <v>22</v>
      </c>
      <c r="B198" s="832" t="s">
        <v>945</v>
      </c>
      <c r="C198" s="832" t="s">
        <v>949</v>
      </c>
      <c r="D198" s="833" t="s">
        <v>1442</v>
      </c>
      <c r="E198" s="834" t="s">
        <v>955</v>
      </c>
      <c r="F198" s="832" t="s">
        <v>946</v>
      </c>
      <c r="G198" s="832" t="s">
        <v>968</v>
      </c>
      <c r="H198" s="832" t="s">
        <v>596</v>
      </c>
      <c r="I198" s="832" t="s">
        <v>971</v>
      </c>
      <c r="J198" s="832" t="s">
        <v>897</v>
      </c>
      <c r="K198" s="832" t="s">
        <v>972</v>
      </c>
      <c r="L198" s="835">
        <v>115.33</v>
      </c>
      <c r="M198" s="835">
        <v>691.98</v>
      </c>
      <c r="N198" s="832">
        <v>6</v>
      </c>
      <c r="O198" s="836">
        <v>6</v>
      </c>
      <c r="P198" s="835">
        <v>576.65</v>
      </c>
      <c r="Q198" s="837">
        <v>0.83333333333333326</v>
      </c>
      <c r="R198" s="832">
        <v>5</v>
      </c>
      <c r="S198" s="837">
        <v>0.83333333333333337</v>
      </c>
      <c r="T198" s="836">
        <v>5</v>
      </c>
      <c r="U198" s="838">
        <v>0.83333333333333337</v>
      </c>
    </row>
    <row r="199" spans="1:21" ht="14.4" customHeight="1" x14ac:dyDescent="0.3">
      <c r="A199" s="831">
        <v>22</v>
      </c>
      <c r="B199" s="832" t="s">
        <v>945</v>
      </c>
      <c r="C199" s="832" t="s">
        <v>949</v>
      </c>
      <c r="D199" s="833" t="s">
        <v>1442</v>
      </c>
      <c r="E199" s="834" t="s">
        <v>955</v>
      </c>
      <c r="F199" s="832" t="s">
        <v>946</v>
      </c>
      <c r="G199" s="832" t="s">
        <v>968</v>
      </c>
      <c r="H199" s="832" t="s">
        <v>596</v>
      </c>
      <c r="I199" s="832" t="s">
        <v>899</v>
      </c>
      <c r="J199" s="832" t="s">
        <v>900</v>
      </c>
      <c r="K199" s="832" t="s">
        <v>901</v>
      </c>
      <c r="L199" s="835">
        <v>105.23</v>
      </c>
      <c r="M199" s="835">
        <v>4314.43</v>
      </c>
      <c r="N199" s="832">
        <v>41</v>
      </c>
      <c r="O199" s="836">
        <v>38.5</v>
      </c>
      <c r="P199" s="835">
        <v>1367.99</v>
      </c>
      <c r="Q199" s="837">
        <v>0.31707317073170732</v>
      </c>
      <c r="R199" s="832">
        <v>13</v>
      </c>
      <c r="S199" s="837">
        <v>0.31707317073170732</v>
      </c>
      <c r="T199" s="836">
        <v>11.5</v>
      </c>
      <c r="U199" s="838">
        <v>0.29870129870129869</v>
      </c>
    </row>
    <row r="200" spans="1:21" ht="14.4" customHeight="1" x14ac:dyDescent="0.3">
      <c r="A200" s="831">
        <v>22</v>
      </c>
      <c r="B200" s="832" t="s">
        <v>945</v>
      </c>
      <c r="C200" s="832" t="s">
        <v>949</v>
      </c>
      <c r="D200" s="833" t="s">
        <v>1442</v>
      </c>
      <c r="E200" s="834" t="s">
        <v>955</v>
      </c>
      <c r="F200" s="832" t="s">
        <v>946</v>
      </c>
      <c r="G200" s="832" t="s">
        <v>968</v>
      </c>
      <c r="H200" s="832" t="s">
        <v>596</v>
      </c>
      <c r="I200" s="832" t="s">
        <v>973</v>
      </c>
      <c r="J200" s="832" t="s">
        <v>900</v>
      </c>
      <c r="K200" s="832" t="s">
        <v>974</v>
      </c>
      <c r="L200" s="835">
        <v>126.27</v>
      </c>
      <c r="M200" s="835">
        <v>11616.840000000011</v>
      </c>
      <c r="N200" s="832">
        <v>92</v>
      </c>
      <c r="O200" s="836">
        <v>83</v>
      </c>
      <c r="P200" s="835">
        <v>5934.690000000006</v>
      </c>
      <c r="Q200" s="837">
        <v>0.51086956521739135</v>
      </c>
      <c r="R200" s="832">
        <v>47</v>
      </c>
      <c r="S200" s="837">
        <v>0.51086956521739135</v>
      </c>
      <c r="T200" s="836">
        <v>42</v>
      </c>
      <c r="U200" s="838">
        <v>0.50602409638554213</v>
      </c>
    </row>
    <row r="201" spans="1:21" ht="14.4" customHeight="1" x14ac:dyDescent="0.3">
      <c r="A201" s="831">
        <v>22</v>
      </c>
      <c r="B201" s="832" t="s">
        <v>945</v>
      </c>
      <c r="C201" s="832" t="s">
        <v>949</v>
      </c>
      <c r="D201" s="833" t="s">
        <v>1442</v>
      </c>
      <c r="E201" s="834" t="s">
        <v>955</v>
      </c>
      <c r="F201" s="832" t="s">
        <v>946</v>
      </c>
      <c r="G201" s="832" t="s">
        <v>968</v>
      </c>
      <c r="H201" s="832" t="s">
        <v>596</v>
      </c>
      <c r="I201" s="832" t="s">
        <v>1054</v>
      </c>
      <c r="J201" s="832" t="s">
        <v>900</v>
      </c>
      <c r="K201" s="832" t="s">
        <v>1055</v>
      </c>
      <c r="L201" s="835">
        <v>63.14</v>
      </c>
      <c r="M201" s="835">
        <v>315.70000000000005</v>
      </c>
      <c r="N201" s="832">
        <v>5</v>
      </c>
      <c r="O201" s="836">
        <v>4</v>
      </c>
      <c r="P201" s="835">
        <v>126.28</v>
      </c>
      <c r="Q201" s="837">
        <v>0.39999999999999997</v>
      </c>
      <c r="R201" s="832">
        <v>2</v>
      </c>
      <c r="S201" s="837">
        <v>0.4</v>
      </c>
      <c r="T201" s="836">
        <v>1</v>
      </c>
      <c r="U201" s="838">
        <v>0.25</v>
      </c>
    </row>
    <row r="202" spans="1:21" ht="14.4" customHeight="1" x14ac:dyDescent="0.3">
      <c r="A202" s="831">
        <v>22</v>
      </c>
      <c r="B202" s="832" t="s">
        <v>945</v>
      </c>
      <c r="C202" s="832" t="s">
        <v>949</v>
      </c>
      <c r="D202" s="833" t="s">
        <v>1442</v>
      </c>
      <c r="E202" s="834" t="s">
        <v>955</v>
      </c>
      <c r="F202" s="832" t="s">
        <v>946</v>
      </c>
      <c r="G202" s="832" t="s">
        <v>968</v>
      </c>
      <c r="H202" s="832" t="s">
        <v>596</v>
      </c>
      <c r="I202" s="832" t="s">
        <v>904</v>
      </c>
      <c r="J202" s="832" t="s">
        <v>900</v>
      </c>
      <c r="K202" s="832" t="s">
        <v>905</v>
      </c>
      <c r="L202" s="835">
        <v>84.18</v>
      </c>
      <c r="M202" s="835">
        <v>7155.2999999999956</v>
      </c>
      <c r="N202" s="832">
        <v>85</v>
      </c>
      <c r="O202" s="836">
        <v>76.5</v>
      </c>
      <c r="P202" s="835">
        <v>3367.1999999999985</v>
      </c>
      <c r="Q202" s="837">
        <v>0.4705882352941177</v>
      </c>
      <c r="R202" s="832">
        <v>40</v>
      </c>
      <c r="S202" s="837">
        <v>0.47058823529411764</v>
      </c>
      <c r="T202" s="836">
        <v>36</v>
      </c>
      <c r="U202" s="838">
        <v>0.47058823529411764</v>
      </c>
    </row>
    <row r="203" spans="1:21" ht="14.4" customHeight="1" x14ac:dyDescent="0.3">
      <c r="A203" s="831">
        <v>22</v>
      </c>
      <c r="B203" s="832" t="s">
        <v>945</v>
      </c>
      <c r="C203" s="832" t="s">
        <v>949</v>
      </c>
      <c r="D203" s="833" t="s">
        <v>1442</v>
      </c>
      <c r="E203" s="834" t="s">
        <v>955</v>
      </c>
      <c r="F203" s="832" t="s">
        <v>946</v>
      </c>
      <c r="G203" s="832" t="s">
        <v>968</v>
      </c>
      <c r="H203" s="832" t="s">
        <v>596</v>
      </c>
      <c r="I203" s="832" t="s">
        <v>1056</v>
      </c>
      <c r="J203" s="832" t="s">
        <v>897</v>
      </c>
      <c r="K203" s="832" t="s">
        <v>1057</v>
      </c>
      <c r="L203" s="835">
        <v>63.14</v>
      </c>
      <c r="M203" s="835">
        <v>126.28</v>
      </c>
      <c r="N203" s="832">
        <v>2</v>
      </c>
      <c r="O203" s="836">
        <v>1.5</v>
      </c>
      <c r="P203" s="835">
        <v>63.14</v>
      </c>
      <c r="Q203" s="837">
        <v>0.5</v>
      </c>
      <c r="R203" s="832">
        <v>1</v>
      </c>
      <c r="S203" s="837">
        <v>0.5</v>
      </c>
      <c r="T203" s="836">
        <v>0.5</v>
      </c>
      <c r="U203" s="838">
        <v>0.33333333333333331</v>
      </c>
    </row>
    <row r="204" spans="1:21" ht="14.4" customHeight="1" x14ac:dyDescent="0.3">
      <c r="A204" s="831">
        <v>22</v>
      </c>
      <c r="B204" s="832" t="s">
        <v>945</v>
      </c>
      <c r="C204" s="832" t="s">
        <v>949</v>
      </c>
      <c r="D204" s="833" t="s">
        <v>1442</v>
      </c>
      <c r="E204" s="834" t="s">
        <v>955</v>
      </c>
      <c r="F204" s="832" t="s">
        <v>946</v>
      </c>
      <c r="G204" s="832" t="s">
        <v>968</v>
      </c>
      <c r="H204" s="832" t="s">
        <v>554</v>
      </c>
      <c r="I204" s="832" t="s">
        <v>969</v>
      </c>
      <c r="J204" s="832" t="s">
        <v>897</v>
      </c>
      <c r="K204" s="832" t="s">
        <v>970</v>
      </c>
      <c r="L204" s="835">
        <v>105.23</v>
      </c>
      <c r="M204" s="835">
        <v>526.15</v>
      </c>
      <c r="N204" s="832">
        <v>5</v>
      </c>
      <c r="O204" s="836">
        <v>5</v>
      </c>
      <c r="P204" s="835">
        <v>210.46</v>
      </c>
      <c r="Q204" s="837">
        <v>0.4</v>
      </c>
      <c r="R204" s="832">
        <v>2</v>
      </c>
      <c r="S204" s="837">
        <v>0.4</v>
      </c>
      <c r="T204" s="836">
        <v>2</v>
      </c>
      <c r="U204" s="838">
        <v>0.4</v>
      </c>
    </row>
    <row r="205" spans="1:21" ht="14.4" customHeight="1" x14ac:dyDescent="0.3">
      <c r="A205" s="831">
        <v>22</v>
      </c>
      <c r="B205" s="832" t="s">
        <v>945</v>
      </c>
      <c r="C205" s="832" t="s">
        <v>949</v>
      </c>
      <c r="D205" s="833" t="s">
        <v>1442</v>
      </c>
      <c r="E205" s="834" t="s">
        <v>955</v>
      </c>
      <c r="F205" s="832" t="s">
        <v>946</v>
      </c>
      <c r="G205" s="832" t="s">
        <v>968</v>
      </c>
      <c r="H205" s="832" t="s">
        <v>596</v>
      </c>
      <c r="I205" s="832" t="s">
        <v>906</v>
      </c>
      <c r="J205" s="832" t="s">
        <v>897</v>
      </c>
      <c r="K205" s="832" t="s">
        <v>907</v>
      </c>
      <c r="L205" s="835">
        <v>49.08</v>
      </c>
      <c r="M205" s="835">
        <v>49.08</v>
      </c>
      <c r="N205" s="832">
        <v>1</v>
      </c>
      <c r="O205" s="836">
        <v>1</v>
      </c>
      <c r="P205" s="835">
        <v>49.08</v>
      </c>
      <c r="Q205" s="837">
        <v>1</v>
      </c>
      <c r="R205" s="832">
        <v>1</v>
      </c>
      <c r="S205" s="837">
        <v>1</v>
      </c>
      <c r="T205" s="836">
        <v>1</v>
      </c>
      <c r="U205" s="838">
        <v>1</v>
      </c>
    </row>
    <row r="206" spans="1:21" ht="14.4" customHeight="1" x14ac:dyDescent="0.3">
      <c r="A206" s="831">
        <v>22</v>
      </c>
      <c r="B206" s="832" t="s">
        <v>945</v>
      </c>
      <c r="C206" s="832" t="s">
        <v>949</v>
      </c>
      <c r="D206" s="833" t="s">
        <v>1442</v>
      </c>
      <c r="E206" s="834" t="s">
        <v>955</v>
      </c>
      <c r="F206" s="832" t="s">
        <v>946</v>
      </c>
      <c r="G206" s="832" t="s">
        <v>968</v>
      </c>
      <c r="H206" s="832" t="s">
        <v>596</v>
      </c>
      <c r="I206" s="832" t="s">
        <v>1058</v>
      </c>
      <c r="J206" s="832" t="s">
        <v>897</v>
      </c>
      <c r="K206" s="832" t="s">
        <v>1059</v>
      </c>
      <c r="L206" s="835">
        <v>126.27</v>
      </c>
      <c r="M206" s="835">
        <v>1767.7800000000002</v>
      </c>
      <c r="N206" s="832">
        <v>14</v>
      </c>
      <c r="O206" s="836">
        <v>12.5</v>
      </c>
      <c r="P206" s="835">
        <v>1136.43</v>
      </c>
      <c r="Q206" s="837">
        <v>0.64285714285714279</v>
      </c>
      <c r="R206" s="832">
        <v>9</v>
      </c>
      <c r="S206" s="837">
        <v>0.6428571428571429</v>
      </c>
      <c r="T206" s="836">
        <v>8</v>
      </c>
      <c r="U206" s="838">
        <v>0.64</v>
      </c>
    </row>
    <row r="207" spans="1:21" ht="14.4" customHeight="1" x14ac:dyDescent="0.3">
      <c r="A207" s="831">
        <v>22</v>
      </c>
      <c r="B207" s="832" t="s">
        <v>945</v>
      </c>
      <c r="C207" s="832" t="s">
        <v>949</v>
      </c>
      <c r="D207" s="833" t="s">
        <v>1442</v>
      </c>
      <c r="E207" s="834" t="s">
        <v>955</v>
      </c>
      <c r="F207" s="832" t="s">
        <v>946</v>
      </c>
      <c r="G207" s="832" t="s">
        <v>968</v>
      </c>
      <c r="H207" s="832" t="s">
        <v>554</v>
      </c>
      <c r="I207" s="832" t="s">
        <v>975</v>
      </c>
      <c r="J207" s="832" t="s">
        <v>897</v>
      </c>
      <c r="K207" s="832" t="s">
        <v>976</v>
      </c>
      <c r="L207" s="835">
        <v>84.18</v>
      </c>
      <c r="M207" s="835">
        <v>2272.8600000000006</v>
      </c>
      <c r="N207" s="832">
        <v>27</v>
      </c>
      <c r="O207" s="836">
        <v>22.5</v>
      </c>
      <c r="P207" s="835">
        <v>1010.1600000000003</v>
      </c>
      <c r="Q207" s="837">
        <v>0.44444444444444448</v>
      </c>
      <c r="R207" s="832">
        <v>12</v>
      </c>
      <c r="S207" s="837">
        <v>0.44444444444444442</v>
      </c>
      <c r="T207" s="836">
        <v>10</v>
      </c>
      <c r="U207" s="838">
        <v>0.44444444444444442</v>
      </c>
    </row>
    <row r="208" spans="1:21" ht="14.4" customHeight="1" x14ac:dyDescent="0.3">
      <c r="A208" s="831">
        <v>22</v>
      </c>
      <c r="B208" s="832" t="s">
        <v>945</v>
      </c>
      <c r="C208" s="832" t="s">
        <v>949</v>
      </c>
      <c r="D208" s="833" t="s">
        <v>1442</v>
      </c>
      <c r="E208" s="834" t="s">
        <v>955</v>
      </c>
      <c r="F208" s="832" t="s">
        <v>946</v>
      </c>
      <c r="G208" s="832" t="s">
        <v>968</v>
      </c>
      <c r="H208" s="832" t="s">
        <v>596</v>
      </c>
      <c r="I208" s="832" t="s">
        <v>902</v>
      </c>
      <c r="J208" s="832" t="s">
        <v>900</v>
      </c>
      <c r="K208" s="832" t="s">
        <v>903</v>
      </c>
      <c r="L208" s="835">
        <v>49.08</v>
      </c>
      <c r="M208" s="835">
        <v>196.32</v>
      </c>
      <c r="N208" s="832">
        <v>4</v>
      </c>
      <c r="O208" s="836">
        <v>3.5</v>
      </c>
      <c r="P208" s="835">
        <v>98.16</v>
      </c>
      <c r="Q208" s="837">
        <v>0.5</v>
      </c>
      <c r="R208" s="832">
        <v>2</v>
      </c>
      <c r="S208" s="837">
        <v>0.5</v>
      </c>
      <c r="T208" s="836">
        <v>2</v>
      </c>
      <c r="U208" s="838">
        <v>0.5714285714285714</v>
      </c>
    </row>
    <row r="209" spans="1:21" ht="14.4" customHeight="1" x14ac:dyDescent="0.3">
      <c r="A209" s="831">
        <v>22</v>
      </c>
      <c r="B209" s="832" t="s">
        <v>945</v>
      </c>
      <c r="C209" s="832" t="s">
        <v>949</v>
      </c>
      <c r="D209" s="833" t="s">
        <v>1442</v>
      </c>
      <c r="E209" s="834" t="s">
        <v>955</v>
      </c>
      <c r="F209" s="832" t="s">
        <v>946</v>
      </c>
      <c r="G209" s="832" t="s">
        <v>968</v>
      </c>
      <c r="H209" s="832" t="s">
        <v>554</v>
      </c>
      <c r="I209" s="832" t="s">
        <v>1060</v>
      </c>
      <c r="J209" s="832" t="s">
        <v>1061</v>
      </c>
      <c r="K209" s="832" t="s">
        <v>905</v>
      </c>
      <c r="L209" s="835">
        <v>84.18</v>
      </c>
      <c r="M209" s="835">
        <v>84.18</v>
      </c>
      <c r="N209" s="832">
        <v>1</v>
      </c>
      <c r="O209" s="836">
        <v>1</v>
      </c>
      <c r="P209" s="835"/>
      <c r="Q209" s="837">
        <v>0</v>
      </c>
      <c r="R209" s="832"/>
      <c r="S209" s="837">
        <v>0</v>
      </c>
      <c r="T209" s="836"/>
      <c r="U209" s="838">
        <v>0</v>
      </c>
    </row>
    <row r="210" spans="1:21" ht="14.4" customHeight="1" x14ac:dyDescent="0.3">
      <c r="A210" s="831">
        <v>22</v>
      </c>
      <c r="B210" s="832" t="s">
        <v>945</v>
      </c>
      <c r="C210" s="832" t="s">
        <v>949</v>
      </c>
      <c r="D210" s="833" t="s">
        <v>1442</v>
      </c>
      <c r="E210" s="834" t="s">
        <v>955</v>
      </c>
      <c r="F210" s="832" t="s">
        <v>946</v>
      </c>
      <c r="G210" s="832" t="s">
        <v>1066</v>
      </c>
      <c r="H210" s="832" t="s">
        <v>554</v>
      </c>
      <c r="I210" s="832" t="s">
        <v>1067</v>
      </c>
      <c r="J210" s="832" t="s">
        <v>1068</v>
      </c>
      <c r="K210" s="832" t="s">
        <v>1069</v>
      </c>
      <c r="L210" s="835">
        <v>0</v>
      </c>
      <c r="M210" s="835">
        <v>0</v>
      </c>
      <c r="N210" s="832">
        <v>27</v>
      </c>
      <c r="O210" s="836">
        <v>18</v>
      </c>
      <c r="P210" s="835">
        <v>0</v>
      </c>
      <c r="Q210" s="837"/>
      <c r="R210" s="832">
        <v>26</v>
      </c>
      <c r="S210" s="837">
        <v>0.96296296296296291</v>
      </c>
      <c r="T210" s="836">
        <v>17</v>
      </c>
      <c r="U210" s="838">
        <v>0.94444444444444442</v>
      </c>
    </row>
    <row r="211" spans="1:21" ht="14.4" customHeight="1" x14ac:dyDescent="0.3">
      <c r="A211" s="831">
        <v>22</v>
      </c>
      <c r="B211" s="832" t="s">
        <v>945</v>
      </c>
      <c r="C211" s="832" t="s">
        <v>949</v>
      </c>
      <c r="D211" s="833" t="s">
        <v>1442</v>
      </c>
      <c r="E211" s="834" t="s">
        <v>963</v>
      </c>
      <c r="F211" s="832" t="s">
        <v>946</v>
      </c>
      <c r="G211" s="832" t="s">
        <v>1319</v>
      </c>
      <c r="H211" s="832" t="s">
        <v>596</v>
      </c>
      <c r="I211" s="832" t="s">
        <v>1320</v>
      </c>
      <c r="J211" s="832" t="s">
        <v>1321</v>
      </c>
      <c r="K211" s="832" t="s">
        <v>1322</v>
      </c>
      <c r="L211" s="835">
        <v>72.55</v>
      </c>
      <c r="M211" s="835">
        <v>72.55</v>
      </c>
      <c r="N211" s="832">
        <v>1</v>
      </c>
      <c r="O211" s="836">
        <v>1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" customHeight="1" x14ac:dyDescent="0.3">
      <c r="A212" s="831">
        <v>22</v>
      </c>
      <c r="B212" s="832" t="s">
        <v>945</v>
      </c>
      <c r="C212" s="832" t="s">
        <v>949</v>
      </c>
      <c r="D212" s="833" t="s">
        <v>1442</v>
      </c>
      <c r="E212" s="834" t="s">
        <v>963</v>
      </c>
      <c r="F212" s="832" t="s">
        <v>946</v>
      </c>
      <c r="G212" s="832" t="s">
        <v>1142</v>
      </c>
      <c r="H212" s="832" t="s">
        <v>596</v>
      </c>
      <c r="I212" s="832" t="s">
        <v>1323</v>
      </c>
      <c r="J212" s="832" t="s">
        <v>1324</v>
      </c>
      <c r="K212" s="832" t="s">
        <v>1325</v>
      </c>
      <c r="L212" s="835">
        <v>425.17</v>
      </c>
      <c r="M212" s="835">
        <v>425.17</v>
      </c>
      <c r="N212" s="832">
        <v>1</v>
      </c>
      <c r="O212" s="836">
        <v>0.5</v>
      </c>
      <c r="P212" s="835"/>
      <c r="Q212" s="837">
        <v>0</v>
      </c>
      <c r="R212" s="832"/>
      <c r="S212" s="837">
        <v>0</v>
      </c>
      <c r="T212" s="836"/>
      <c r="U212" s="838">
        <v>0</v>
      </c>
    </row>
    <row r="213" spans="1:21" ht="14.4" customHeight="1" x14ac:dyDescent="0.3">
      <c r="A213" s="831">
        <v>22</v>
      </c>
      <c r="B213" s="832" t="s">
        <v>945</v>
      </c>
      <c r="C213" s="832" t="s">
        <v>949</v>
      </c>
      <c r="D213" s="833" t="s">
        <v>1442</v>
      </c>
      <c r="E213" s="834" t="s">
        <v>963</v>
      </c>
      <c r="F213" s="832" t="s">
        <v>946</v>
      </c>
      <c r="G213" s="832" t="s">
        <v>985</v>
      </c>
      <c r="H213" s="832" t="s">
        <v>554</v>
      </c>
      <c r="I213" s="832" t="s">
        <v>1146</v>
      </c>
      <c r="J213" s="832" t="s">
        <v>1147</v>
      </c>
      <c r="K213" s="832" t="s">
        <v>992</v>
      </c>
      <c r="L213" s="835">
        <v>105.32</v>
      </c>
      <c r="M213" s="835">
        <v>105.32</v>
      </c>
      <c r="N213" s="832">
        <v>1</v>
      </c>
      <c r="O213" s="836">
        <v>0.5</v>
      </c>
      <c r="P213" s="835">
        <v>105.32</v>
      </c>
      <c r="Q213" s="837">
        <v>1</v>
      </c>
      <c r="R213" s="832">
        <v>1</v>
      </c>
      <c r="S213" s="837">
        <v>1</v>
      </c>
      <c r="T213" s="836">
        <v>0.5</v>
      </c>
      <c r="U213" s="838">
        <v>1</v>
      </c>
    </row>
    <row r="214" spans="1:21" ht="14.4" customHeight="1" x14ac:dyDescent="0.3">
      <c r="A214" s="831">
        <v>22</v>
      </c>
      <c r="B214" s="832" t="s">
        <v>945</v>
      </c>
      <c r="C214" s="832" t="s">
        <v>949</v>
      </c>
      <c r="D214" s="833" t="s">
        <v>1442</v>
      </c>
      <c r="E214" s="834" t="s">
        <v>963</v>
      </c>
      <c r="F214" s="832" t="s">
        <v>946</v>
      </c>
      <c r="G214" s="832" t="s">
        <v>1326</v>
      </c>
      <c r="H214" s="832" t="s">
        <v>554</v>
      </c>
      <c r="I214" s="832" t="s">
        <v>1327</v>
      </c>
      <c r="J214" s="832" t="s">
        <v>1328</v>
      </c>
      <c r="K214" s="832" t="s">
        <v>1329</v>
      </c>
      <c r="L214" s="835">
        <v>158.99</v>
      </c>
      <c r="M214" s="835">
        <v>158.99</v>
      </c>
      <c r="N214" s="832">
        <v>1</v>
      </c>
      <c r="O214" s="836">
        <v>1</v>
      </c>
      <c r="P214" s="835">
        <v>158.99</v>
      </c>
      <c r="Q214" s="837">
        <v>1</v>
      </c>
      <c r="R214" s="832">
        <v>1</v>
      </c>
      <c r="S214" s="837">
        <v>1</v>
      </c>
      <c r="T214" s="836">
        <v>1</v>
      </c>
      <c r="U214" s="838">
        <v>1</v>
      </c>
    </row>
    <row r="215" spans="1:21" ht="14.4" customHeight="1" x14ac:dyDescent="0.3">
      <c r="A215" s="831">
        <v>22</v>
      </c>
      <c r="B215" s="832" t="s">
        <v>945</v>
      </c>
      <c r="C215" s="832" t="s">
        <v>949</v>
      </c>
      <c r="D215" s="833" t="s">
        <v>1442</v>
      </c>
      <c r="E215" s="834" t="s">
        <v>963</v>
      </c>
      <c r="F215" s="832" t="s">
        <v>946</v>
      </c>
      <c r="G215" s="832" t="s">
        <v>989</v>
      </c>
      <c r="H215" s="832" t="s">
        <v>596</v>
      </c>
      <c r="I215" s="832" t="s">
        <v>1330</v>
      </c>
      <c r="J215" s="832" t="s">
        <v>1331</v>
      </c>
      <c r="K215" s="832" t="s">
        <v>992</v>
      </c>
      <c r="L215" s="835">
        <v>176.32</v>
      </c>
      <c r="M215" s="835">
        <v>176.32</v>
      </c>
      <c r="N215" s="832">
        <v>1</v>
      </c>
      <c r="O215" s="836">
        <v>1</v>
      </c>
      <c r="P215" s="835">
        <v>176.32</v>
      </c>
      <c r="Q215" s="837">
        <v>1</v>
      </c>
      <c r="R215" s="832">
        <v>1</v>
      </c>
      <c r="S215" s="837">
        <v>1</v>
      </c>
      <c r="T215" s="836">
        <v>1</v>
      </c>
      <c r="U215" s="838">
        <v>1</v>
      </c>
    </row>
    <row r="216" spans="1:21" ht="14.4" customHeight="1" x14ac:dyDescent="0.3">
      <c r="A216" s="831">
        <v>22</v>
      </c>
      <c r="B216" s="832" t="s">
        <v>945</v>
      </c>
      <c r="C216" s="832" t="s">
        <v>949</v>
      </c>
      <c r="D216" s="833" t="s">
        <v>1442</v>
      </c>
      <c r="E216" s="834" t="s">
        <v>963</v>
      </c>
      <c r="F216" s="832" t="s">
        <v>946</v>
      </c>
      <c r="G216" s="832" t="s">
        <v>1332</v>
      </c>
      <c r="H216" s="832" t="s">
        <v>554</v>
      </c>
      <c r="I216" s="832" t="s">
        <v>1333</v>
      </c>
      <c r="J216" s="832" t="s">
        <v>1334</v>
      </c>
      <c r="K216" s="832" t="s">
        <v>1335</v>
      </c>
      <c r="L216" s="835">
        <v>147.85</v>
      </c>
      <c r="M216" s="835">
        <v>295.7</v>
      </c>
      <c r="N216" s="832">
        <v>2</v>
      </c>
      <c r="O216" s="836">
        <v>1.5</v>
      </c>
      <c r="P216" s="835">
        <v>147.85</v>
      </c>
      <c r="Q216" s="837">
        <v>0.5</v>
      </c>
      <c r="R216" s="832">
        <v>1</v>
      </c>
      <c r="S216" s="837">
        <v>0.5</v>
      </c>
      <c r="T216" s="836">
        <v>1</v>
      </c>
      <c r="U216" s="838">
        <v>0.66666666666666663</v>
      </c>
    </row>
    <row r="217" spans="1:21" ht="14.4" customHeight="1" x14ac:dyDescent="0.3">
      <c r="A217" s="831">
        <v>22</v>
      </c>
      <c r="B217" s="832" t="s">
        <v>945</v>
      </c>
      <c r="C217" s="832" t="s">
        <v>949</v>
      </c>
      <c r="D217" s="833" t="s">
        <v>1442</v>
      </c>
      <c r="E217" s="834" t="s">
        <v>963</v>
      </c>
      <c r="F217" s="832" t="s">
        <v>946</v>
      </c>
      <c r="G217" s="832" t="s">
        <v>993</v>
      </c>
      <c r="H217" s="832" t="s">
        <v>554</v>
      </c>
      <c r="I217" s="832" t="s">
        <v>997</v>
      </c>
      <c r="J217" s="832" t="s">
        <v>995</v>
      </c>
      <c r="K217" s="832" t="s">
        <v>996</v>
      </c>
      <c r="L217" s="835">
        <v>182.22</v>
      </c>
      <c r="M217" s="835">
        <v>182.22</v>
      </c>
      <c r="N217" s="832">
        <v>1</v>
      </c>
      <c r="O217" s="836">
        <v>1</v>
      </c>
      <c r="P217" s="835"/>
      <c r="Q217" s="837">
        <v>0</v>
      </c>
      <c r="R217" s="832"/>
      <c r="S217" s="837">
        <v>0</v>
      </c>
      <c r="T217" s="836"/>
      <c r="U217" s="838">
        <v>0</v>
      </c>
    </row>
    <row r="218" spans="1:21" ht="14.4" customHeight="1" x14ac:dyDescent="0.3">
      <c r="A218" s="831">
        <v>22</v>
      </c>
      <c r="B218" s="832" t="s">
        <v>945</v>
      </c>
      <c r="C218" s="832" t="s">
        <v>949</v>
      </c>
      <c r="D218" s="833" t="s">
        <v>1442</v>
      </c>
      <c r="E218" s="834" t="s">
        <v>963</v>
      </c>
      <c r="F218" s="832" t="s">
        <v>946</v>
      </c>
      <c r="G218" s="832" t="s">
        <v>1336</v>
      </c>
      <c r="H218" s="832" t="s">
        <v>554</v>
      </c>
      <c r="I218" s="832" t="s">
        <v>1337</v>
      </c>
      <c r="J218" s="832" t="s">
        <v>1338</v>
      </c>
      <c r="K218" s="832" t="s">
        <v>1339</v>
      </c>
      <c r="L218" s="835">
        <v>46.75</v>
      </c>
      <c r="M218" s="835">
        <v>374</v>
      </c>
      <c r="N218" s="832">
        <v>8</v>
      </c>
      <c r="O218" s="836">
        <v>2</v>
      </c>
      <c r="P218" s="835"/>
      <c r="Q218" s="837">
        <v>0</v>
      </c>
      <c r="R218" s="832"/>
      <c r="S218" s="837">
        <v>0</v>
      </c>
      <c r="T218" s="836"/>
      <c r="U218" s="838">
        <v>0</v>
      </c>
    </row>
    <row r="219" spans="1:21" ht="14.4" customHeight="1" x14ac:dyDescent="0.3">
      <c r="A219" s="831">
        <v>22</v>
      </c>
      <c r="B219" s="832" t="s">
        <v>945</v>
      </c>
      <c r="C219" s="832" t="s">
        <v>949</v>
      </c>
      <c r="D219" s="833" t="s">
        <v>1442</v>
      </c>
      <c r="E219" s="834" t="s">
        <v>963</v>
      </c>
      <c r="F219" s="832" t="s">
        <v>946</v>
      </c>
      <c r="G219" s="832" t="s">
        <v>1340</v>
      </c>
      <c r="H219" s="832" t="s">
        <v>554</v>
      </c>
      <c r="I219" s="832" t="s">
        <v>1341</v>
      </c>
      <c r="J219" s="832" t="s">
        <v>1342</v>
      </c>
      <c r="K219" s="832" t="s">
        <v>1343</v>
      </c>
      <c r="L219" s="835">
        <v>37.520000000000003</v>
      </c>
      <c r="M219" s="835">
        <v>37.520000000000003</v>
      </c>
      <c r="N219" s="832">
        <v>1</v>
      </c>
      <c r="O219" s="836">
        <v>1</v>
      </c>
      <c r="P219" s="835"/>
      <c r="Q219" s="837">
        <v>0</v>
      </c>
      <c r="R219" s="832"/>
      <c r="S219" s="837">
        <v>0</v>
      </c>
      <c r="T219" s="836"/>
      <c r="U219" s="838">
        <v>0</v>
      </c>
    </row>
    <row r="220" spans="1:21" ht="14.4" customHeight="1" x14ac:dyDescent="0.3">
      <c r="A220" s="831">
        <v>22</v>
      </c>
      <c r="B220" s="832" t="s">
        <v>945</v>
      </c>
      <c r="C220" s="832" t="s">
        <v>949</v>
      </c>
      <c r="D220" s="833" t="s">
        <v>1442</v>
      </c>
      <c r="E220" s="834" t="s">
        <v>963</v>
      </c>
      <c r="F220" s="832" t="s">
        <v>946</v>
      </c>
      <c r="G220" s="832" t="s">
        <v>1158</v>
      </c>
      <c r="H220" s="832" t="s">
        <v>554</v>
      </c>
      <c r="I220" s="832" t="s">
        <v>1159</v>
      </c>
      <c r="J220" s="832" t="s">
        <v>1160</v>
      </c>
      <c r="K220" s="832" t="s">
        <v>1161</v>
      </c>
      <c r="L220" s="835">
        <v>107.27</v>
      </c>
      <c r="M220" s="835">
        <v>107.27</v>
      </c>
      <c r="N220" s="832">
        <v>1</v>
      </c>
      <c r="O220" s="836">
        <v>1</v>
      </c>
      <c r="P220" s="835">
        <v>107.27</v>
      </c>
      <c r="Q220" s="837">
        <v>1</v>
      </c>
      <c r="R220" s="832">
        <v>1</v>
      </c>
      <c r="S220" s="837">
        <v>1</v>
      </c>
      <c r="T220" s="836">
        <v>1</v>
      </c>
      <c r="U220" s="838">
        <v>1</v>
      </c>
    </row>
    <row r="221" spans="1:21" ht="14.4" customHeight="1" x14ac:dyDescent="0.3">
      <c r="A221" s="831">
        <v>22</v>
      </c>
      <c r="B221" s="832" t="s">
        <v>945</v>
      </c>
      <c r="C221" s="832" t="s">
        <v>949</v>
      </c>
      <c r="D221" s="833" t="s">
        <v>1442</v>
      </c>
      <c r="E221" s="834" t="s">
        <v>963</v>
      </c>
      <c r="F221" s="832" t="s">
        <v>946</v>
      </c>
      <c r="G221" s="832" t="s">
        <v>1275</v>
      </c>
      <c r="H221" s="832" t="s">
        <v>554</v>
      </c>
      <c r="I221" s="832" t="s">
        <v>1276</v>
      </c>
      <c r="J221" s="832" t="s">
        <v>1277</v>
      </c>
      <c r="K221" s="832" t="s">
        <v>1278</v>
      </c>
      <c r="L221" s="835">
        <v>75.05</v>
      </c>
      <c r="M221" s="835">
        <v>75.05</v>
      </c>
      <c r="N221" s="832">
        <v>1</v>
      </c>
      <c r="O221" s="836">
        <v>1</v>
      </c>
      <c r="P221" s="835">
        <v>75.05</v>
      </c>
      <c r="Q221" s="837">
        <v>1</v>
      </c>
      <c r="R221" s="832">
        <v>1</v>
      </c>
      <c r="S221" s="837">
        <v>1</v>
      </c>
      <c r="T221" s="836">
        <v>1</v>
      </c>
      <c r="U221" s="838">
        <v>1</v>
      </c>
    </row>
    <row r="222" spans="1:21" ht="14.4" customHeight="1" x14ac:dyDescent="0.3">
      <c r="A222" s="831">
        <v>22</v>
      </c>
      <c r="B222" s="832" t="s">
        <v>945</v>
      </c>
      <c r="C222" s="832" t="s">
        <v>949</v>
      </c>
      <c r="D222" s="833" t="s">
        <v>1442</v>
      </c>
      <c r="E222" s="834" t="s">
        <v>963</v>
      </c>
      <c r="F222" s="832" t="s">
        <v>946</v>
      </c>
      <c r="G222" s="832" t="s">
        <v>1104</v>
      </c>
      <c r="H222" s="832" t="s">
        <v>554</v>
      </c>
      <c r="I222" s="832" t="s">
        <v>1183</v>
      </c>
      <c r="J222" s="832" t="s">
        <v>1184</v>
      </c>
      <c r="K222" s="832" t="s">
        <v>1185</v>
      </c>
      <c r="L222" s="835">
        <v>48.09</v>
      </c>
      <c r="M222" s="835">
        <v>48.09</v>
      </c>
      <c r="N222" s="832">
        <v>1</v>
      </c>
      <c r="O222" s="836">
        <v>1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22</v>
      </c>
      <c r="B223" s="832" t="s">
        <v>945</v>
      </c>
      <c r="C223" s="832" t="s">
        <v>949</v>
      </c>
      <c r="D223" s="833" t="s">
        <v>1442</v>
      </c>
      <c r="E223" s="834" t="s">
        <v>963</v>
      </c>
      <c r="F223" s="832" t="s">
        <v>946</v>
      </c>
      <c r="G223" s="832" t="s">
        <v>1344</v>
      </c>
      <c r="H223" s="832" t="s">
        <v>554</v>
      </c>
      <c r="I223" s="832" t="s">
        <v>1345</v>
      </c>
      <c r="J223" s="832" t="s">
        <v>1346</v>
      </c>
      <c r="K223" s="832" t="s">
        <v>1347</v>
      </c>
      <c r="L223" s="835">
        <v>95.57</v>
      </c>
      <c r="M223" s="835">
        <v>191.14</v>
      </c>
      <c r="N223" s="832">
        <v>2</v>
      </c>
      <c r="O223" s="836">
        <v>1.5</v>
      </c>
      <c r="P223" s="835">
        <v>191.14</v>
      </c>
      <c r="Q223" s="837">
        <v>1</v>
      </c>
      <c r="R223" s="832">
        <v>2</v>
      </c>
      <c r="S223" s="837">
        <v>1</v>
      </c>
      <c r="T223" s="836">
        <v>1.5</v>
      </c>
      <c r="U223" s="838">
        <v>1</v>
      </c>
    </row>
    <row r="224" spans="1:21" ht="14.4" customHeight="1" x14ac:dyDescent="0.3">
      <c r="A224" s="831">
        <v>22</v>
      </c>
      <c r="B224" s="832" t="s">
        <v>945</v>
      </c>
      <c r="C224" s="832" t="s">
        <v>949</v>
      </c>
      <c r="D224" s="833" t="s">
        <v>1442</v>
      </c>
      <c r="E224" s="834" t="s">
        <v>963</v>
      </c>
      <c r="F224" s="832" t="s">
        <v>946</v>
      </c>
      <c r="G224" s="832" t="s">
        <v>1348</v>
      </c>
      <c r="H224" s="832" t="s">
        <v>554</v>
      </c>
      <c r="I224" s="832" t="s">
        <v>1349</v>
      </c>
      <c r="J224" s="832" t="s">
        <v>1350</v>
      </c>
      <c r="K224" s="832" t="s">
        <v>1351</v>
      </c>
      <c r="L224" s="835">
        <v>39.18</v>
      </c>
      <c r="M224" s="835">
        <v>78.36</v>
      </c>
      <c r="N224" s="832">
        <v>2</v>
      </c>
      <c r="O224" s="836">
        <v>1.5</v>
      </c>
      <c r="P224" s="835">
        <v>78.36</v>
      </c>
      <c r="Q224" s="837">
        <v>1</v>
      </c>
      <c r="R224" s="832">
        <v>2</v>
      </c>
      <c r="S224" s="837">
        <v>1</v>
      </c>
      <c r="T224" s="836">
        <v>1.5</v>
      </c>
      <c r="U224" s="838">
        <v>1</v>
      </c>
    </row>
    <row r="225" spans="1:21" ht="14.4" customHeight="1" x14ac:dyDescent="0.3">
      <c r="A225" s="831">
        <v>22</v>
      </c>
      <c r="B225" s="832" t="s">
        <v>945</v>
      </c>
      <c r="C225" s="832" t="s">
        <v>949</v>
      </c>
      <c r="D225" s="833" t="s">
        <v>1442</v>
      </c>
      <c r="E225" s="834" t="s">
        <v>963</v>
      </c>
      <c r="F225" s="832" t="s">
        <v>946</v>
      </c>
      <c r="G225" s="832" t="s">
        <v>965</v>
      </c>
      <c r="H225" s="832" t="s">
        <v>554</v>
      </c>
      <c r="I225" s="832" t="s">
        <v>1020</v>
      </c>
      <c r="J225" s="832" t="s">
        <v>620</v>
      </c>
      <c r="K225" s="832" t="s">
        <v>1021</v>
      </c>
      <c r="L225" s="835">
        <v>103.67</v>
      </c>
      <c r="M225" s="835">
        <v>207.34</v>
      </c>
      <c r="N225" s="832">
        <v>2</v>
      </c>
      <c r="O225" s="836">
        <v>1.5</v>
      </c>
      <c r="P225" s="835">
        <v>103.67</v>
      </c>
      <c r="Q225" s="837">
        <v>0.5</v>
      </c>
      <c r="R225" s="832">
        <v>1</v>
      </c>
      <c r="S225" s="837">
        <v>0.5</v>
      </c>
      <c r="T225" s="836">
        <v>0.5</v>
      </c>
      <c r="U225" s="838">
        <v>0.33333333333333331</v>
      </c>
    </row>
    <row r="226" spans="1:21" ht="14.4" customHeight="1" x14ac:dyDescent="0.3">
      <c r="A226" s="831">
        <v>22</v>
      </c>
      <c r="B226" s="832" t="s">
        <v>945</v>
      </c>
      <c r="C226" s="832" t="s">
        <v>949</v>
      </c>
      <c r="D226" s="833" t="s">
        <v>1442</v>
      </c>
      <c r="E226" s="834" t="s">
        <v>963</v>
      </c>
      <c r="F226" s="832" t="s">
        <v>946</v>
      </c>
      <c r="G226" s="832" t="s">
        <v>965</v>
      </c>
      <c r="H226" s="832" t="s">
        <v>554</v>
      </c>
      <c r="I226" s="832" t="s">
        <v>1352</v>
      </c>
      <c r="J226" s="832" t="s">
        <v>620</v>
      </c>
      <c r="K226" s="832" t="s">
        <v>1021</v>
      </c>
      <c r="L226" s="835">
        <v>103.67</v>
      </c>
      <c r="M226" s="835">
        <v>103.67</v>
      </c>
      <c r="N226" s="832">
        <v>1</v>
      </c>
      <c r="O226" s="836">
        <v>0.5</v>
      </c>
      <c r="P226" s="835">
        <v>103.67</v>
      </c>
      <c r="Q226" s="837">
        <v>1</v>
      </c>
      <c r="R226" s="832">
        <v>1</v>
      </c>
      <c r="S226" s="837">
        <v>1</v>
      </c>
      <c r="T226" s="836">
        <v>0.5</v>
      </c>
      <c r="U226" s="838">
        <v>1</v>
      </c>
    </row>
    <row r="227" spans="1:21" ht="14.4" customHeight="1" x14ac:dyDescent="0.3">
      <c r="A227" s="831">
        <v>22</v>
      </c>
      <c r="B227" s="832" t="s">
        <v>945</v>
      </c>
      <c r="C227" s="832" t="s">
        <v>949</v>
      </c>
      <c r="D227" s="833" t="s">
        <v>1442</v>
      </c>
      <c r="E227" s="834" t="s">
        <v>963</v>
      </c>
      <c r="F227" s="832" t="s">
        <v>946</v>
      </c>
      <c r="G227" s="832" t="s">
        <v>1022</v>
      </c>
      <c r="H227" s="832" t="s">
        <v>596</v>
      </c>
      <c r="I227" s="832" t="s">
        <v>1023</v>
      </c>
      <c r="J227" s="832" t="s">
        <v>1024</v>
      </c>
      <c r="K227" s="832" t="s">
        <v>1025</v>
      </c>
      <c r="L227" s="835">
        <v>143.09</v>
      </c>
      <c r="M227" s="835">
        <v>286.18</v>
      </c>
      <c r="N227" s="832">
        <v>2</v>
      </c>
      <c r="O227" s="836">
        <v>1</v>
      </c>
      <c r="P227" s="835">
        <v>143.09</v>
      </c>
      <c r="Q227" s="837">
        <v>0.5</v>
      </c>
      <c r="R227" s="832">
        <v>1</v>
      </c>
      <c r="S227" s="837">
        <v>0.5</v>
      </c>
      <c r="T227" s="836">
        <v>0.5</v>
      </c>
      <c r="U227" s="838">
        <v>0.5</v>
      </c>
    </row>
    <row r="228" spans="1:21" ht="14.4" customHeight="1" x14ac:dyDescent="0.3">
      <c r="A228" s="831">
        <v>22</v>
      </c>
      <c r="B228" s="832" t="s">
        <v>945</v>
      </c>
      <c r="C228" s="832" t="s">
        <v>949</v>
      </c>
      <c r="D228" s="833" t="s">
        <v>1442</v>
      </c>
      <c r="E228" s="834" t="s">
        <v>963</v>
      </c>
      <c r="F228" s="832" t="s">
        <v>946</v>
      </c>
      <c r="G228" s="832" t="s">
        <v>1280</v>
      </c>
      <c r="H228" s="832" t="s">
        <v>554</v>
      </c>
      <c r="I228" s="832" t="s">
        <v>1353</v>
      </c>
      <c r="J228" s="832" t="s">
        <v>585</v>
      </c>
      <c r="K228" s="832" t="s">
        <v>1354</v>
      </c>
      <c r="L228" s="835">
        <v>108.44</v>
      </c>
      <c r="M228" s="835">
        <v>108.44</v>
      </c>
      <c r="N228" s="832">
        <v>1</v>
      </c>
      <c r="O228" s="836">
        <v>1</v>
      </c>
      <c r="P228" s="835">
        <v>108.44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" customHeight="1" x14ac:dyDescent="0.3">
      <c r="A229" s="831">
        <v>22</v>
      </c>
      <c r="B229" s="832" t="s">
        <v>945</v>
      </c>
      <c r="C229" s="832" t="s">
        <v>949</v>
      </c>
      <c r="D229" s="833" t="s">
        <v>1442</v>
      </c>
      <c r="E229" s="834" t="s">
        <v>963</v>
      </c>
      <c r="F229" s="832" t="s">
        <v>946</v>
      </c>
      <c r="G229" s="832" t="s">
        <v>1280</v>
      </c>
      <c r="H229" s="832" t="s">
        <v>554</v>
      </c>
      <c r="I229" s="832" t="s">
        <v>1281</v>
      </c>
      <c r="J229" s="832" t="s">
        <v>585</v>
      </c>
      <c r="K229" s="832" t="s">
        <v>1282</v>
      </c>
      <c r="L229" s="835">
        <v>52.61</v>
      </c>
      <c r="M229" s="835">
        <v>52.61</v>
      </c>
      <c r="N229" s="832">
        <v>1</v>
      </c>
      <c r="O229" s="836">
        <v>1</v>
      </c>
      <c r="P229" s="835">
        <v>52.61</v>
      </c>
      <c r="Q229" s="837">
        <v>1</v>
      </c>
      <c r="R229" s="832">
        <v>1</v>
      </c>
      <c r="S229" s="837">
        <v>1</v>
      </c>
      <c r="T229" s="836">
        <v>1</v>
      </c>
      <c r="U229" s="838">
        <v>1</v>
      </c>
    </row>
    <row r="230" spans="1:21" ht="14.4" customHeight="1" x14ac:dyDescent="0.3">
      <c r="A230" s="831">
        <v>22</v>
      </c>
      <c r="B230" s="832" t="s">
        <v>945</v>
      </c>
      <c r="C230" s="832" t="s">
        <v>949</v>
      </c>
      <c r="D230" s="833" t="s">
        <v>1442</v>
      </c>
      <c r="E230" s="834" t="s">
        <v>963</v>
      </c>
      <c r="F230" s="832" t="s">
        <v>946</v>
      </c>
      <c r="G230" s="832" t="s">
        <v>1214</v>
      </c>
      <c r="H230" s="832" t="s">
        <v>554</v>
      </c>
      <c r="I230" s="832" t="s">
        <v>1215</v>
      </c>
      <c r="J230" s="832" t="s">
        <v>1216</v>
      </c>
      <c r="K230" s="832" t="s">
        <v>1217</v>
      </c>
      <c r="L230" s="835">
        <v>87.67</v>
      </c>
      <c r="M230" s="835">
        <v>263.01</v>
      </c>
      <c r="N230" s="832">
        <v>3</v>
      </c>
      <c r="O230" s="836">
        <v>2</v>
      </c>
      <c r="P230" s="835">
        <v>175.34</v>
      </c>
      <c r="Q230" s="837">
        <v>0.66666666666666674</v>
      </c>
      <c r="R230" s="832">
        <v>2</v>
      </c>
      <c r="S230" s="837">
        <v>0.66666666666666663</v>
      </c>
      <c r="T230" s="836">
        <v>1</v>
      </c>
      <c r="U230" s="838">
        <v>0.5</v>
      </c>
    </row>
    <row r="231" spans="1:21" ht="14.4" customHeight="1" x14ac:dyDescent="0.3">
      <c r="A231" s="831">
        <v>22</v>
      </c>
      <c r="B231" s="832" t="s">
        <v>945</v>
      </c>
      <c r="C231" s="832" t="s">
        <v>949</v>
      </c>
      <c r="D231" s="833" t="s">
        <v>1442</v>
      </c>
      <c r="E231" s="834" t="s">
        <v>963</v>
      </c>
      <c r="F231" s="832" t="s">
        <v>946</v>
      </c>
      <c r="G231" s="832" t="s">
        <v>1033</v>
      </c>
      <c r="H231" s="832" t="s">
        <v>554</v>
      </c>
      <c r="I231" s="832" t="s">
        <v>1034</v>
      </c>
      <c r="J231" s="832" t="s">
        <v>1035</v>
      </c>
      <c r="K231" s="832" t="s">
        <v>1036</v>
      </c>
      <c r="L231" s="835">
        <v>83.74</v>
      </c>
      <c r="M231" s="835">
        <v>418.7</v>
      </c>
      <c r="N231" s="832">
        <v>5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22</v>
      </c>
      <c r="B232" s="832" t="s">
        <v>945</v>
      </c>
      <c r="C232" s="832" t="s">
        <v>949</v>
      </c>
      <c r="D232" s="833" t="s">
        <v>1442</v>
      </c>
      <c r="E232" s="834" t="s">
        <v>963</v>
      </c>
      <c r="F232" s="832" t="s">
        <v>946</v>
      </c>
      <c r="G232" s="832" t="s">
        <v>1355</v>
      </c>
      <c r="H232" s="832" t="s">
        <v>554</v>
      </c>
      <c r="I232" s="832" t="s">
        <v>1356</v>
      </c>
      <c r="J232" s="832" t="s">
        <v>1357</v>
      </c>
      <c r="K232" s="832" t="s">
        <v>1358</v>
      </c>
      <c r="L232" s="835">
        <v>59.56</v>
      </c>
      <c r="M232" s="835">
        <v>59.56</v>
      </c>
      <c r="N232" s="832">
        <v>1</v>
      </c>
      <c r="O232" s="836">
        <v>1</v>
      </c>
      <c r="P232" s="835">
        <v>59.56</v>
      </c>
      <c r="Q232" s="837">
        <v>1</v>
      </c>
      <c r="R232" s="832">
        <v>1</v>
      </c>
      <c r="S232" s="837">
        <v>1</v>
      </c>
      <c r="T232" s="836">
        <v>1</v>
      </c>
      <c r="U232" s="838">
        <v>1</v>
      </c>
    </row>
    <row r="233" spans="1:21" ht="14.4" customHeight="1" x14ac:dyDescent="0.3">
      <c r="A233" s="831">
        <v>22</v>
      </c>
      <c r="B233" s="832" t="s">
        <v>945</v>
      </c>
      <c r="C233" s="832" t="s">
        <v>949</v>
      </c>
      <c r="D233" s="833" t="s">
        <v>1442</v>
      </c>
      <c r="E233" s="834" t="s">
        <v>963</v>
      </c>
      <c r="F233" s="832" t="s">
        <v>946</v>
      </c>
      <c r="G233" s="832" t="s">
        <v>1359</v>
      </c>
      <c r="H233" s="832" t="s">
        <v>554</v>
      </c>
      <c r="I233" s="832" t="s">
        <v>1360</v>
      </c>
      <c r="J233" s="832" t="s">
        <v>1361</v>
      </c>
      <c r="K233" s="832" t="s">
        <v>1362</v>
      </c>
      <c r="L233" s="835">
        <v>68.819999999999993</v>
      </c>
      <c r="M233" s="835">
        <v>137.63999999999999</v>
      </c>
      <c r="N233" s="832">
        <v>2</v>
      </c>
      <c r="O233" s="836">
        <v>0.5</v>
      </c>
      <c r="P233" s="835">
        <v>137.63999999999999</v>
      </c>
      <c r="Q233" s="837">
        <v>1</v>
      </c>
      <c r="R233" s="832">
        <v>2</v>
      </c>
      <c r="S233" s="837">
        <v>1</v>
      </c>
      <c r="T233" s="836">
        <v>0.5</v>
      </c>
      <c r="U233" s="838">
        <v>1</v>
      </c>
    </row>
    <row r="234" spans="1:21" ht="14.4" customHeight="1" x14ac:dyDescent="0.3">
      <c r="A234" s="831">
        <v>22</v>
      </c>
      <c r="B234" s="832" t="s">
        <v>945</v>
      </c>
      <c r="C234" s="832" t="s">
        <v>949</v>
      </c>
      <c r="D234" s="833" t="s">
        <v>1442</v>
      </c>
      <c r="E234" s="834" t="s">
        <v>963</v>
      </c>
      <c r="F234" s="832" t="s">
        <v>946</v>
      </c>
      <c r="G234" s="832" t="s">
        <v>1363</v>
      </c>
      <c r="H234" s="832" t="s">
        <v>554</v>
      </c>
      <c r="I234" s="832" t="s">
        <v>1364</v>
      </c>
      <c r="J234" s="832" t="s">
        <v>599</v>
      </c>
      <c r="K234" s="832" t="s">
        <v>1365</v>
      </c>
      <c r="L234" s="835">
        <v>0</v>
      </c>
      <c r="M234" s="835">
        <v>0</v>
      </c>
      <c r="N234" s="832">
        <v>1</v>
      </c>
      <c r="O234" s="836">
        <v>1</v>
      </c>
      <c r="P234" s="835"/>
      <c r="Q234" s="837"/>
      <c r="R234" s="832"/>
      <c r="S234" s="837">
        <v>0</v>
      </c>
      <c r="T234" s="836"/>
      <c r="U234" s="838">
        <v>0</v>
      </c>
    </row>
    <row r="235" spans="1:21" ht="14.4" customHeight="1" x14ac:dyDescent="0.3">
      <c r="A235" s="831">
        <v>22</v>
      </c>
      <c r="B235" s="832" t="s">
        <v>945</v>
      </c>
      <c r="C235" s="832" t="s">
        <v>949</v>
      </c>
      <c r="D235" s="833" t="s">
        <v>1442</v>
      </c>
      <c r="E235" s="834" t="s">
        <v>963</v>
      </c>
      <c r="F235" s="832" t="s">
        <v>946</v>
      </c>
      <c r="G235" s="832" t="s">
        <v>1366</v>
      </c>
      <c r="H235" s="832" t="s">
        <v>554</v>
      </c>
      <c r="I235" s="832" t="s">
        <v>1367</v>
      </c>
      <c r="J235" s="832" t="s">
        <v>1368</v>
      </c>
      <c r="K235" s="832" t="s">
        <v>1369</v>
      </c>
      <c r="L235" s="835">
        <v>271.94</v>
      </c>
      <c r="M235" s="835">
        <v>271.94</v>
      </c>
      <c r="N235" s="832">
        <v>1</v>
      </c>
      <c r="O235" s="836">
        <v>1</v>
      </c>
      <c r="P235" s="835">
        <v>271.94</v>
      </c>
      <c r="Q235" s="837">
        <v>1</v>
      </c>
      <c r="R235" s="832">
        <v>1</v>
      </c>
      <c r="S235" s="837">
        <v>1</v>
      </c>
      <c r="T235" s="836">
        <v>1</v>
      </c>
      <c r="U235" s="838">
        <v>1</v>
      </c>
    </row>
    <row r="236" spans="1:21" ht="14.4" customHeight="1" x14ac:dyDescent="0.3">
      <c r="A236" s="831">
        <v>22</v>
      </c>
      <c r="B236" s="832" t="s">
        <v>945</v>
      </c>
      <c r="C236" s="832" t="s">
        <v>949</v>
      </c>
      <c r="D236" s="833" t="s">
        <v>1442</v>
      </c>
      <c r="E236" s="834" t="s">
        <v>963</v>
      </c>
      <c r="F236" s="832" t="s">
        <v>946</v>
      </c>
      <c r="G236" s="832" t="s">
        <v>1366</v>
      </c>
      <c r="H236" s="832" t="s">
        <v>554</v>
      </c>
      <c r="I236" s="832" t="s">
        <v>1367</v>
      </c>
      <c r="J236" s="832" t="s">
        <v>1368</v>
      </c>
      <c r="K236" s="832" t="s">
        <v>1369</v>
      </c>
      <c r="L236" s="835">
        <v>311.02</v>
      </c>
      <c r="M236" s="835">
        <v>311.02</v>
      </c>
      <c r="N236" s="832">
        <v>1</v>
      </c>
      <c r="O236" s="836">
        <v>1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22</v>
      </c>
      <c r="B237" s="832" t="s">
        <v>945</v>
      </c>
      <c r="C237" s="832" t="s">
        <v>949</v>
      </c>
      <c r="D237" s="833" t="s">
        <v>1442</v>
      </c>
      <c r="E237" s="834" t="s">
        <v>963</v>
      </c>
      <c r="F237" s="832" t="s">
        <v>946</v>
      </c>
      <c r="G237" s="832" t="s">
        <v>1366</v>
      </c>
      <c r="H237" s="832" t="s">
        <v>554</v>
      </c>
      <c r="I237" s="832" t="s">
        <v>1370</v>
      </c>
      <c r="J237" s="832" t="s">
        <v>1368</v>
      </c>
      <c r="K237" s="832" t="s">
        <v>1371</v>
      </c>
      <c r="L237" s="835">
        <v>0</v>
      </c>
      <c r="M237" s="835">
        <v>0</v>
      </c>
      <c r="N237" s="832">
        <v>1</v>
      </c>
      <c r="O237" s="836">
        <v>0.5</v>
      </c>
      <c r="P237" s="835"/>
      <c r="Q237" s="837"/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22</v>
      </c>
      <c r="B238" s="832" t="s">
        <v>945</v>
      </c>
      <c r="C238" s="832" t="s">
        <v>949</v>
      </c>
      <c r="D238" s="833" t="s">
        <v>1442</v>
      </c>
      <c r="E238" s="834" t="s">
        <v>963</v>
      </c>
      <c r="F238" s="832" t="s">
        <v>946</v>
      </c>
      <c r="G238" s="832" t="s">
        <v>1041</v>
      </c>
      <c r="H238" s="832" t="s">
        <v>596</v>
      </c>
      <c r="I238" s="832" t="s">
        <v>914</v>
      </c>
      <c r="J238" s="832" t="s">
        <v>672</v>
      </c>
      <c r="K238" s="832" t="s">
        <v>915</v>
      </c>
      <c r="L238" s="835">
        <v>0</v>
      </c>
      <c r="M238" s="835">
        <v>0</v>
      </c>
      <c r="N238" s="832">
        <v>1</v>
      </c>
      <c r="O238" s="836">
        <v>1</v>
      </c>
      <c r="P238" s="835">
        <v>0</v>
      </c>
      <c r="Q238" s="837"/>
      <c r="R238" s="832">
        <v>1</v>
      </c>
      <c r="S238" s="837">
        <v>1</v>
      </c>
      <c r="T238" s="836">
        <v>1</v>
      </c>
      <c r="U238" s="838">
        <v>1</v>
      </c>
    </row>
    <row r="239" spans="1:21" ht="14.4" customHeight="1" x14ac:dyDescent="0.3">
      <c r="A239" s="831">
        <v>22</v>
      </c>
      <c r="B239" s="832" t="s">
        <v>945</v>
      </c>
      <c r="C239" s="832" t="s">
        <v>949</v>
      </c>
      <c r="D239" s="833" t="s">
        <v>1442</v>
      </c>
      <c r="E239" s="834" t="s">
        <v>963</v>
      </c>
      <c r="F239" s="832" t="s">
        <v>946</v>
      </c>
      <c r="G239" s="832" t="s">
        <v>1240</v>
      </c>
      <c r="H239" s="832" t="s">
        <v>554</v>
      </c>
      <c r="I239" s="832" t="s">
        <v>1241</v>
      </c>
      <c r="J239" s="832" t="s">
        <v>1242</v>
      </c>
      <c r="K239" s="832" t="s">
        <v>1243</v>
      </c>
      <c r="L239" s="835">
        <v>50.32</v>
      </c>
      <c r="M239" s="835">
        <v>50.32</v>
      </c>
      <c r="N239" s="832">
        <v>1</v>
      </c>
      <c r="O239" s="836">
        <v>1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" customHeight="1" x14ac:dyDescent="0.3">
      <c r="A240" s="831">
        <v>22</v>
      </c>
      <c r="B240" s="832" t="s">
        <v>945</v>
      </c>
      <c r="C240" s="832" t="s">
        <v>949</v>
      </c>
      <c r="D240" s="833" t="s">
        <v>1442</v>
      </c>
      <c r="E240" s="834" t="s">
        <v>963</v>
      </c>
      <c r="F240" s="832" t="s">
        <v>946</v>
      </c>
      <c r="G240" s="832" t="s">
        <v>1372</v>
      </c>
      <c r="H240" s="832" t="s">
        <v>596</v>
      </c>
      <c r="I240" s="832" t="s">
        <v>1373</v>
      </c>
      <c r="J240" s="832" t="s">
        <v>1374</v>
      </c>
      <c r="K240" s="832" t="s">
        <v>1375</v>
      </c>
      <c r="L240" s="835">
        <v>225.06</v>
      </c>
      <c r="M240" s="835">
        <v>225.06</v>
      </c>
      <c r="N240" s="832">
        <v>1</v>
      </c>
      <c r="O240" s="836">
        <v>1</v>
      </c>
      <c r="P240" s="835">
        <v>225.06</v>
      </c>
      <c r="Q240" s="837">
        <v>1</v>
      </c>
      <c r="R240" s="832">
        <v>1</v>
      </c>
      <c r="S240" s="837">
        <v>1</v>
      </c>
      <c r="T240" s="836">
        <v>1</v>
      </c>
      <c r="U240" s="838">
        <v>1</v>
      </c>
    </row>
    <row r="241" spans="1:21" ht="14.4" customHeight="1" x14ac:dyDescent="0.3">
      <c r="A241" s="831">
        <v>22</v>
      </c>
      <c r="B241" s="832" t="s">
        <v>945</v>
      </c>
      <c r="C241" s="832" t="s">
        <v>949</v>
      </c>
      <c r="D241" s="833" t="s">
        <v>1442</v>
      </c>
      <c r="E241" s="834" t="s">
        <v>963</v>
      </c>
      <c r="F241" s="832" t="s">
        <v>946</v>
      </c>
      <c r="G241" s="832" t="s">
        <v>968</v>
      </c>
      <c r="H241" s="832" t="s">
        <v>596</v>
      </c>
      <c r="I241" s="832" t="s">
        <v>1299</v>
      </c>
      <c r="J241" s="832" t="s">
        <v>897</v>
      </c>
      <c r="K241" s="832" t="s">
        <v>1300</v>
      </c>
      <c r="L241" s="835">
        <v>0</v>
      </c>
      <c r="M241" s="835">
        <v>0</v>
      </c>
      <c r="N241" s="832">
        <v>2</v>
      </c>
      <c r="O241" s="836">
        <v>2</v>
      </c>
      <c r="P241" s="835">
        <v>0</v>
      </c>
      <c r="Q241" s="837"/>
      <c r="R241" s="832">
        <v>2</v>
      </c>
      <c r="S241" s="837">
        <v>1</v>
      </c>
      <c r="T241" s="836">
        <v>2</v>
      </c>
      <c r="U241" s="838">
        <v>1</v>
      </c>
    </row>
    <row r="242" spans="1:21" ht="14.4" customHeight="1" x14ac:dyDescent="0.3">
      <c r="A242" s="831">
        <v>22</v>
      </c>
      <c r="B242" s="832" t="s">
        <v>945</v>
      </c>
      <c r="C242" s="832" t="s">
        <v>949</v>
      </c>
      <c r="D242" s="833" t="s">
        <v>1442</v>
      </c>
      <c r="E242" s="834" t="s">
        <v>963</v>
      </c>
      <c r="F242" s="832" t="s">
        <v>946</v>
      </c>
      <c r="G242" s="832" t="s">
        <v>968</v>
      </c>
      <c r="H242" s="832" t="s">
        <v>596</v>
      </c>
      <c r="I242" s="832" t="s">
        <v>1050</v>
      </c>
      <c r="J242" s="832" t="s">
        <v>897</v>
      </c>
      <c r="K242" s="832" t="s">
        <v>1051</v>
      </c>
      <c r="L242" s="835">
        <v>74.08</v>
      </c>
      <c r="M242" s="835">
        <v>370.4</v>
      </c>
      <c r="N242" s="832">
        <v>5</v>
      </c>
      <c r="O242" s="836">
        <v>4.5</v>
      </c>
      <c r="P242" s="835">
        <v>296.32</v>
      </c>
      <c r="Q242" s="837">
        <v>0.8</v>
      </c>
      <c r="R242" s="832">
        <v>4</v>
      </c>
      <c r="S242" s="837">
        <v>0.8</v>
      </c>
      <c r="T242" s="836">
        <v>4</v>
      </c>
      <c r="U242" s="838">
        <v>0.88888888888888884</v>
      </c>
    </row>
    <row r="243" spans="1:21" ht="14.4" customHeight="1" x14ac:dyDescent="0.3">
      <c r="A243" s="831">
        <v>22</v>
      </c>
      <c r="B243" s="832" t="s">
        <v>945</v>
      </c>
      <c r="C243" s="832" t="s">
        <v>949</v>
      </c>
      <c r="D243" s="833" t="s">
        <v>1442</v>
      </c>
      <c r="E243" s="834" t="s">
        <v>963</v>
      </c>
      <c r="F243" s="832" t="s">
        <v>946</v>
      </c>
      <c r="G243" s="832" t="s">
        <v>968</v>
      </c>
      <c r="H243" s="832" t="s">
        <v>596</v>
      </c>
      <c r="I243" s="832" t="s">
        <v>1376</v>
      </c>
      <c r="J243" s="832" t="s">
        <v>897</v>
      </c>
      <c r="K243" s="832" t="s">
        <v>1377</v>
      </c>
      <c r="L243" s="835">
        <v>0</v>
      </c>
      <c r="M243" s="835">
        <v>0</v>
      </c>
      <c r="N243" s="832">
        <v>1</v>
      </c>
      <c r="O243" s="836">
        <v>1</v>
      </c>
      <c r="P243" s="835"/>
      <c r="Q243" s="837"/>
      <c r="R243" s="832"/>
      <c r="S243" s="837">
        <v>0</v>
      </c>
      <c r="T243" s="836"/>
      <c r="U243" s="838">
        <v>0</v>
      </c>
    </row>
    <row r="244" spans="1:21" ht="14.4" customHeight="1" x14ac:dyDescent="0.3">
      <c r="A244" s="831">
        <v>22</v>
      </c>
      <c r="B244" s="832" t="s">
        <v>945</v>
      </c>
      <c r="C244" s="832" t="s">
        <v>949</v>
      </c>
      <c r="D244" s="833" t="s">
        <v>1442</v>
      </c>
      <c r="E244" s="834" t="s">
        <v>963</v>
      </c>
      <c r="F244" s="832" t="s">
        <v>946</v>
      </c>
      <c r="G244" s="832" t="s">
        <v>968</v>
      </c>
      <c r="H244" s="832" t="s">
        <v>596</v>
      </c>
      <c r="I244" s="832" t="s">
        <v>896</v>
      </c>
      <c r="J244" s="832" t="s">
        <v>897</v>
      </c>
      <c r="K244" s="832" t="s">
        <v>898</v>
      </c>
      <c r="L244" s="835">
        <v>94.28</v>
      </c>
      <c r="M244" s="835">
        <v>1319.9199999999998</v>
      </c>
      <c r="N244" s="832">
        <v>14</v>
      </c>
      <c r="O244" s="836">
        <v>13.5</v>
      </c>
      <c r="P244" s="835">
        <v>377.12</v>
      </c>
      <c r="Q244" s="837">
        <v>0.28571428571428575</v>
      </c>
      <c r="R244" s="832">
        <v>4</v>
      </c>
      <c r="S244" s="837">
        <v>0.2857142857142857</v>
      </c>
      <c r="T244" s="836">
        <v>3.5</v>
      </c>
      <c r="U244" s="838">
        <v>0.25925925925925924</v>
      </c>
    </row>
    <row r="245" spans="1:21" ht="14.4" customHeight="1" x14ac:dyDescent="0.3">
      <c r="A245" s="831">
        <v>22</v>
      </c>
      <c r="B245" s="832" t="s">
        <v>945</v>
      </c>
      <c r="C245" s="832" t="s">
        <v>949</v>
      </c>
      <c r="D245" s="833" t="s">
        <v>1442</v>
      </c>
      <c r="E245" s="834" t="s">
        <v>963</v>
      </c>
      <c r="F245" s="832" t="s">
        <v>946</v>
      </c>
      <c r="G245" s="832" t="s">
        <v>968</v>
      </c>
      <c r="H245" s="832" t="s">
        <v>554</v>
      </c>
      <c r="I245" s="832" t="s">
        <v>1052</v>
      </c>
      <c r="J245" s="832" t="s">
        <v>897</v>
      </c>
      <c r="K245" s="832" t="s">
        <v>1053</v>
      </c>
      <c r="L245" s="835">
        <v>168.36</v>
      </c>
      <c r="M245" s="835">
        <v>2188.6800000000003</v>
      </c>
      <c r="N245" s="832">
        <v>13</v>
      </c>
      <c r="O245" s="836">
        <v>10.5</v>
      </c>
      <c r="P245" s="835">
        <v>1346.88</v>
      </c>
      <c r="Q245" s="837">
        <v>0.61538461538461531</v>
      </c>
      <c r="R245" s="832">
        <v>8</v>
      </c>
      <c r="S245" s="837">
        <v>0.61538461538461542</v>
      </c>
      <c r="T245" s="836">
        <v>6.5</v>
      </c>
      <c r="U245" s="838">
        <v>0.61904761904761907</v>
      </c>
    </row>
    <row r="246" spans="1:21" ht="14.4" customHeight="1" x14ac:dyDescent="0.3">
      <c r="A246" s="831">
        <v>22</v>
      </c>
      <c r="B246" s="832" t="s">
        <v>945</v>
      </c>
      <c r="C246" s="832" t="s">
        <v>949</v>
      </c>
      <c r="D246" s="833" t="s">
        <v>1442</v>
      </c>
      <c r="E246" s="834" t="s">
        <v>963</v>
      </c>
      <c r="F246" s="832" t="s">
        <v>946</v>
      </c>
      <c r="G246" s="832" t="s">
        <v>968</v>
      </c>
      <c r="H246" s="832" t="s">
        <v>596</v>
      </c>
      <c r="I246" s="832" t="s">
        <v>1378</v>
      </c>
      <c r="J246" s="832" t="s">
        <v>897</v>
      </c>
      <c r="K246" s="832" t="s">
        <v>1379</v>
      </c>
      <c r="L246" s="835">
        <v>0</v>
      </c>
      <c r="M246" s="835">
        <v>0</v>
      </c>
      <c r="N246" s="832">
        <v>4</v>
      </c>
      <c r="O246" s="836">
        <v>4</v>
      </c>
      <c r="P246" s="835">
        <v>0</v>
      </c>
      <c r="Q246" s="837"/>
      <c r="R246" s="832">
        <v>2</v>
      </c>
      <c r="S246" s="837">
        <v>0.5</v>
      </c>
      <c r="T246" s="836">
        <v>2</v>
      </c>
      <c r="U246" s="838">
        <v>0.5</v>
      </c>
    </row>
    <row r="247" spans="1:21" ht="14.4" customHeight="1" x14ac:dyDescent="0.3">
      <c r="A247" s="831">
        <v>22</v>
      </c>
      <c r="B247" s="832" t="s">
        <v>945</v>
      </c>
      <c r="C247" s="832" t="s">
        <v>949</v>
      </c>
      <c r="D247" s="833" t="s">
        <v>1442</v>
      </c>
      <c r="E247" s="834" t="s">
        <v>963</v>
      </c>
      <c r="F247" s="832" t="s">
        <v>946</v>
      </c>
      <c r="G247" s="832" t="s">
        <v>968</v>
      </c>
      <c r="H247" s="832" t="s">
        <v>596</v>
      </c>
      <c r="I247" s="832" t="s">
        <v>971</v>
      </c>
      <c r="J247" s="832" t="s">
        <v>897</v>
      </c>
      <c r="K247" s="832" t="s">
        <v>972</v>
      </c>
      <c r="L247" s="835">
        <v>115.33</v>
      </c>
      <c r="M247" s="835">
        <v>1499.29</v>
      </c>
      <c r="N247" s="832">
        <v>13</v>
      </c>
      <c r="O247" s="836">
        <v>12.5</v>
      </c>
      <c r="P247" s="835">
        <v>1268.6299999999999</v>
      </c>
      <c r="Q247" s="837">
        <v>0.84615384615384615</v>
      </c>
      <c r="R247" s="832">
        <v>11</v>
      </c>
      <c r="S247" s="837">
        <v>0.84615384615384615</v>
      </c>
      <c r="T247" s="836">
        <v>10.5</v>
      </c>
      <c r="U247" s="838">
        <v>0.84</v>
      </c>
    </row>
    <row r="248" spans="1:21" ht="14.4" customHeight="1" x14ac:dyDescent="0.3">
      <c r="A248" s="831">
        <v>22</v>
      </c>
      <c r="B248" s="832" t="s">
        <v>945</v>
      </c>
      <c r="C248" s="832" t="s">
        <v>949</v>
      </c>
      <c r="D248" s="833" t="s">
        <v>1442</v>
      </c>
      <c r="E248" s="834" t="s">
        <v>963</v>
      </c>
      <c r="F248" s="832" t="s">
        <v>946</v>
      </c>
      <c r="G248" s="832" t="s">
        <v>968</v>
      </c>
      <c r="H248" s="832" t="s">
        <v>596</v>
      </c>
      <c r="I248" s="832" t="s">
        <v>899</v>
      </c>
      <c r="J248" s="832" t="s">
        <v>900</v>
      </c>
      <c r="K248" s="832" t="s">
        <v>901</v>
      </c>
      <c r="L248" s="835">
        <v>105.23</v>
      </c>
      <c r="M248" s="835">
        <v>6103.34</v>
      </c>
      <c r="N248" s="832">
        <v>58</v>
      </c>
      <c r="O248" s="836">
        <v>53</v>
      </c>
      <c r="P248" s="835">
        <v>3262.13</v>
      </c>
      <c r="Q248" s="837">
        <v>0.53448275862068961</v>
      </c>
      <c r="R248" s="832">
        <v>31</v>
      </c>
      <c r="S248" s="837">
        <v>0.53448275862068961</v>
      </c>
      <c r="T248" s="836">
        <v>30.5</v>
      </c>
      <c r="U248" s="838">
        <v>0.57547169811320753</v>
      </c>
    </row>
    <row r="249" spans="1:21" ht="14.4" customHeight="1" x14ac:dyDescent="0.3">
      <c r="A249" s="831">
        <v>22</v>
      </c>
      <c r="B249" s="832" t="s">
        <v>945</v>
      </c>
      <c r="C249" s="832" t="s">
        <v>949</v>
      </c>
      <c r="D249" s="833" t="s">
        <v>1442</v>
      </c>
      <c r="E249" s="834" t="s">
        <v>963</v>
      </c>
      <c r="F249" s="832" t="s">
        <v>946</v>
      </c>
      <c r="G249" s="832" t="s">
        <v>968</v>
      </c>
      <c r="H249" s="832" t="s">
        <v>596</v>
      </c>
      <c r="I249" s="832" t="s">
        <v>973</v>
      </c>
      <c r="J249" s="832" t="s">
        <v>900</v>
      </c>
      <c r="K249" s="832" t="s">
        <v>974</v>
      </c>
      <c r="L249" s="835">
        <v>126.27</v>
      </c>
      <c r="M249" s="835">
        <v>12627.000000000011</v>
      </c>
      <c r="N249" s="832">
        <v>100</v>
      </c>
      <c r="O249" s="836">
        <v>82.5</v>
      </c>
      <c r="P249" s="835">
        <v>5303.3400000000029</v>
      </c>
      <c r="Q249" s="837">
        <v>0.41999999999999987</v>
      </c>
      <c r="R249" s="832">
        <v>42</v>
      </c>
      <c r="S249" s="837">
        <v>0.42</v>
      </c>
      <c r="T249" s="836">
        <v>34.5</v>
      </c>
      <c r="U249" s="838">
        <v>0.41818181818181815</v>
      </c>
    </row>
    <row r="250" spans="1:21" ht="14.4" customHeight="1" x14ac:dyDescent="0.3">
      <c r="A250" s="831">
        <v>22</v>
      </c>
      <c r="B250" s="832" t="s">
        <v>945</v>
      </c>
      <c r="C250" s="832" t="s">
        <v>949</v>
      </c>
      <c r="D250" s="833" t="s">
        <v>1442</v>
      </c>
      <c r="E250" s="834" t="s">
        <v>963</v>
      </c>
      <c r="F250" s="832" t="s">
        <v>946</v>
      </c>
      <c r="G250" s="832" t="s">
        <v>968</v>
      </c>
      <c r="H250" s="832" t="s">
        <v>596</v>
      </c>
      <c r="I250" s="832" t="s">
        <v>1054</v>
      </c>
      <c r="J250" s="832" t="s">
        <v>900</v>
      </c>
      <c r="K250" s="832" t="s">
        <v>1055</v>
      </c>
      <c r="L250" s="835">
        <v>63.14</v>
      </c>
      <c r="M250" s="835">
        <v>631.4</v>
      </c>
      <c r="N250" s="832">
        <v>10</v>
      </c>
      <c r="O250" s="836">
        <v>7.5</v>
      </c>
      <c r="P250" s="835">
        <v>315.7</v>
      </c>
      <c r="Q250" s="837">
        <v>0.5</v>
      </c>
      <c r="R250" s="832">
        <v>5</v>
      </c>
      <c r="S250" s="837">
        <v>0.5</v>
      </c>
      <c r="T250" s="836">
        <v>4</v>
      </c>
      <c r="U250" s="838">
        <v>0.53333333333333333</v>
      </c>
    </row>
    <row r="251" spans="1:21" ht="14.4" customHeight="1" x14ac:dyDescent="0.3">
      <c r="A251" s="831">
        <v>22</v>
      </c>
      <c r="B251" s="832" t="s">
        <v>945</v>
      </c>
      <c r="C251" s="832" t="s">
        <v>949</v>
      </c>
      <c r="D251" s="833" t="s">
        <v>1442</v>
      </c>
      <c r="E251" s="834" t="s">
        <v>963</v>
      </c>
      <c r="F251" s="832" t="s">
        <v>946</v>
      </c>
      <c r="G251" s="832" t="s">
        <v>968</v>
      </c>
      <c r="H251" s="832" t="s">
        <v>596</v>
      </c>
      <c r="I251" s="832" t="s">
        <v>904</v>
      </c>
      <c r="J251" s="832" t="s">
        <v>900</v>
      </c>
      <c r="K251" s="832" t="s">
        <v>905</v>
      </c>
      <c r="L251" s="835">
        <v>84.18</v>
      </c>
      <c r="M251" s="835">
        <v>12627.000000000004</v>
      </c>
      <c r="N251" s="832">
        <v>150</v>
      </c>
      <c r="O251" s="836">
        <v>117</v>
      </c>
      <c r="P251" s="835">
        <v>6397.680000000003</v>
      </c>
      <c r="Q251" s="837">
        <v>0.50666666666666671</v>
      </c>
      <c r="R251" s="832">
        <v>76</v>
      </c>
      <c r="S251" s="837">
        <v>0.50666666666666671</v>
      </c>
      <c r="T251" s="836">
        <v>60</v>
      </c>
      <c r="U251" s="838">
        <v>0.51282051282051277</v>
      </c>
    </row>
    <row r="252" spans="1:21" ht="14.4" customHeight="1" x14ac:dyDescent="0.3">
      <c r="A252" s="831">
        <v>22</v>
      </c>
      <c r="B252" s="832" t="s">
        <v>945</v>
      </c>
      <c r="C252" s="832" t="s">
        <v>949</v>
      </c>
      <c r="D252" s="833" t="s">
        <v>1442</v>
      </c>
      <c r="E252" s="834" t="s">
        <v>963</v>
      </c>
      <c r="F252" s="832" t="s">
        <v>946</v>
      </c>
      <c r="G252" s="832" t="s">
        <v>968</v>
      </c>
      <c r="H252" s="832" t="s">
        <v>596</v>
      </c>
      <c r="I252" s="832" t="s">
        <v>1056</v>
      </c>
      <c r="J252" s="832" t="s">
        <v>897</v>
      </c>
      <c r="K252" s="832" t="s">
        <v>1057</v>
      </c>
      <c r="L252" s="835">
        <v>63.14</v>
      </c>
      <c r="M252" s="835">
        <v>505.12</v>
      </c>
      <c r="N252" s="832">
        <v>8</v>
      </c>
      <c r="O252" s="836">
        <v>6</v>
      </c>
      <c r="P252" s="835">
        <v>189.42000000000002</v>
      </c>
      <c r="Q252" s="837">
        <v>0.37500000000000006</v>
      </c>
      <c r="R252" s="832">
        <v>3</v>
      </c>
      <c r="S252" s="837">
        <v>0.375</v>
      </c>
      <c r="T252" s="836">
        <v>2</v>
      </c>
      <c r="U252" s="838">
        <v>0.33333333333333331</v>
      </c>
    </row>
    <row r="253" spans="1:21" ht="14.4" customHeight="1" x14ac:dyDescent="0.3">
      <c r="A253" s="831">
        <v>22</v>
      </c>
      <c r="B253" s="832" t="s">
        <v>945</v>
      </c>
      <c r="C253" s="832" t="s">
        <v>949</v>
      </c>
      <c r="D253" s="833" t="s">
        <v>1442</v>
      </c>
      <c r="E253" s="834" t="s">
        <v>963</v>
      </c>
      <c r="F253" s="832" t="s">
        <v>946</v>
      </c>
      <c r="G253" s="832" t="s">
        <v>968</v>
      </c>
      <c r="H253" s="832" t="s">
        <v>554</v>
      </c>
      <c r="I253" s="832" t="s">
        <v>969</v>
      </c>
      <c r="J253" s="832" t="s">
        <v>897</v>
      </c>
      <c r="K253" s="832" t="s">
        <v>970</v>
      </c>
      <c r="L253" s="835">
        <v>105.23</v>
      </c>
      <c r="M253" s="835">
        <v>1367.99</v>
      </c>
      <c r="N253" s="832">
        <v>13</v>
      </c>
      <c r="O253" s="836">
        <v>11.5</v>
      </c>
      <c r="P253" s="835">
        <v>736.61</v>
      </c>
      <c r="Q253" s="837">
        <v>0.53846153846153844</v>
      </c>
      <c r="R253" s="832">
        <v>7</v>
      </c>
      <c r="S253" s="837">
        <v>0.53846153846153844</v>
      </c>
      <c r="T253" s="836">
        <v>5.5</v>
      </c>
      <c r="U253" s="838">
        <v>0.47826086956521741</v>
      </c>
    </row>
    <row r="254" spans="1:21" ht="14.4" customHeight="1" x14ac:dyDescent="0.3">
      <c r="A254" s="831">
        <v>22</v>
      </c>
      <c r="B254" s="832" t="s">
        <v>945</v>
      </c>
      <c r="C254" s="832" t="s">
        <v>949</v>
      </c>
      <c r="D254" s="833" t="s">
        <v>1442</v>
      </c>
      <c r="E254" s="834" t="s">
        <v>963</v>
      </c>
      <c r="F254" s="832" t="s">
        <v>946</v>
      </c>
      <c r="G254" s="832" t="s">
        <v>968</v>
      </c>
      <c r="H254" s="832" t="s">
        <v>596</v>
      </c>
      <c r="I254" s="832" t="s">
        <v>1380</v>
      </c>
      <c r="J254" s="832" t="s">
        <v>1381</v>
      </c>
      <c r="K254" s="832" t="s">
        <v>1382</v>
      </c>
      <c r="L254" s="835">
        <v>118.54</v>
      </c>
      <c r="M254" s="835">
        <v>237.08</v>
      </c>
      <c r="N254" s="832">
        <v>2</v>
      </c>
      <c r="O254" s="836">
        <v>1.5</v>
      </c>
      <c r="P254" s="835">
        <v>118.54</v>
      </c>
      <c r="Q254" s="837">
        <v>0.5</v>
      </c>
      <c r="R254" s="832">
        <v>1</v>
      </c>
      <c r="S254" s="837">
        <v>0.5</v>
      </c>
      <c r="T254" s="836">
        <v>1</v>
      </c>
      <c r="U254" s="838">
        <v>0.66666666666666663</v>
      </c>
    </row>
    <row r="255" spans="1:21" ht="14.4" customHeight="1" x14ac:dyDescent="0.3">
      <c r="A255" s="831">
        <v>22</v>
      </c>
      <c r="B255" s="832" t="s">
        <v>945</v>
      </c>
      <c r="C255" s="832" t="s">
        <v>949</v>
      </c>
      <c r="D255" s="833" t="s">
        <v>1442</v>
      </c>
      <c r="E255" s="834" t="s">
        <v>963</v>
      </c>
      <c r="F255" s="832" t="s">
        <v>946</v>
      </c>
      <c r="G255" s="832" t="s">
        <v>968</v>
      </c>
      <c r="H255" s="832" t="s">
        <v>596</v>
      </c>
      <c r="I255" s="832" t="s">
        <v>1383</v>
      </c>
      <c r="J255" s="832" t="s">
        <v>629</v>
      </c>
      <c r="K255" s="832" t="s">
        <v>1384</v>
      </c>
      <c r="L255" s="835">
        <v>79.03</v>
      </c>
      <c r="M255" s="835">
        <v>474.18</v>
      </c>
      <c r="N255" s="832">
        <v>6</v>
      </c>
      <c r="O255" s="836">
        <v>5.5</v>
      </c>
      <c r="P255" s="835">
        <v>237.09</v>
      </c>
      <c r="Q255" s="837">
        <v>0.5</v>
      </c>
      <c r="R255" s="832">
        <v>3</v>
      </c>
      <c r="S255" s="837">
        <v>0.5</v>
      </c>
      <c r="T255" s="836">
        <v>3</v>
      </c>
      <c r="U255" s="838">
        <v>0.54545454545454541</v>
      </c>
    </row>
    <row r="256" spans="1:21" ht="14.4" customHeight="1" x14ac:dyDescent="0.3">
      <c r="A256" s="831">
        <v>22</v>
      </c>
      <c r="B256" s="832" t="s">
        <v>945</v>
      </c>
      <c r="C256" s="832" t="s">
        <v>949</v>
      </c>
      <c r="D256" s="833" t="s">
        <v>1442</v>
      </c>
      <c r="E256" s="834" t="s">
        <v>963</v>
      </c>
      <c r="F256" s="832" t="s">
        <v>946</v>
      </c>
      <c r="G256" s="832" t="s">
        <v>968</v>
      </c>
      <c r="H256" s="832" t="s">
        <v>596</v>
      </c>
      <c r="I256" s="832" t="s">
        <v>906</v>
      </c>
      <c r="J256" s="832" t="s">
        <v>897</v>
      </c>
      <c r="K256" s="832" t="s">
        <v>907</v>
      </c>
      <c r="L256" s="835">
        <v>49.08</v>
      </c>
      <c r="M256" s="835">
        <v>294.47999999999996</v>
      </c>
      <c r="N256" s="832">
        <v>6</v>
      </c>
      <c r="O256" s="836">
        <v>3.5</v>
      </c>
      <c r="P256" s="835">
        <v>49.08</v>
      </c>
      <c r="Q256" s="837">
        <v>0.16666666666666669</v>
      </c>
      <c r="R256" s="832">
        <v>1</v>
      </c>
      <c r="S256" s="837">
        <v>0.16666666666666666</v>
      </c>
      <c r="T256" s="836">
        <v>0.5</v>
      </c>
      <c r="U256" s="838">
        <v>0.14285714285714285</v>
      </c>
    </row>
    <row r="257" spans="1:21" ht="14.4" customHeight="1" x14ac:dyDescent="0.3">
      <c r="A257" s="831">
        <v>22</v>
      </c>
      <c r="B257" s="832" t="s">
        <v>945</v>
      </c>
      <c r="C257" s="832" t="s">
        <v>949</v>
      </c>
      <c r="D257" s="833" t="s">
        <v>1442</v>
      </c>
      <c r="E257" s="834" t="s">
        <v>963</v>
      </c>
      <c r="F257" s="832" t="s">
        <v>946</v>
      </c>
      <c r="G257" s="832" t="s">
        <v>968</v>
      </c>
      <c r="H257" s="832" t="s">
        <v>596</v>
      </c>
      <c r="I257" s="832" t="s">
        <v>1058</v>
      </c>
      <c r="J257" s="832" t="s">
        <v>897</v>
      </c>
      <c r="K257" s="832" t="s">
        <v>1059</v>
      </c>
      <c r="L257" s="835">
        <v>126.27</v>
      </c>
      <c r="M257" s="835">
        <v>3661.83</v>
      </c>
      <c r="N257" s="832">
        <v>29</v>
      </c>
      <c r="O257" s="836">
        <v>22.5</v>
      </c>
      <c r="P257" s="835">
        <v>2146.59</v>
      </c>
      <c r="Q257" s="837">
        <v>0.5862068965517242</v>
      </c>
      <c r="R257" s="832">
        <v>17</v>
      </c>
      <c r="S257" s="837">
        <v>0.58620689655172409</v>
      </c>
      <c r="T257" s="836">
        <v>12</v>
      </c>
      <c r="U257" s="838">
        <v>0.53333333333333333</v>
      </c>
    </row>
    <row r="258" spans="1:21" ht="14.4" customHeight="1" x14ac:dyDescent="0.3">
      <c r="A258" s="831">
        <v>22</v>
      </c>
      <c r="B258" s="832" t="s">
        <v>945</v>
      </c>
      <c r="C258" s="832" t="s">
        <v>949</v>
      </c>
      <c r="D258" s="833" t="s">
        <v>1442</v>
      </c>
      <c r="E258" s="834" t="s">
        <v>963</v>
      </c>
      <c r="F258" s="832" t="s">
        <v>946</v>
      </c>
      <c r="G258" s="832" t="s">
        <v>968</v>
      </c>
      <c r="H258" s="832" t="s">
        <v>554</v>
      </c>
      <c r="I258" s="832" t="s">
        <v>975</v>
      </c>
      <c r="J258" s="832" t="s">
        <v>897</v>
      </c>
      <c r="K258" s="832" t="s">
        <v>976</v>
      </c>
      <c r="L258" s="835">
        <v>84.18</v>
      </c>
      <c r="M258" s="835">
        <v>3788.1000000000013</v>
      </c>
      <c r="N258" s="832">
        <v>45</v>
      </c>
      <c r="O258" s="836">
        <v>37</v>
      </c>
      <c r="P258" s="835">
        <v>2104.5000000000009</v>
      </c>
      <c r="Q258" s="837">
        <v>0.55555555555555558</v>
      </c>
      <c r="R258" s="832">
        <v>25</v>
      </c>
      <c r="S258" s="837">
        <v>0.55555555555555558</v>
      </c>
      <c r="T258" s="836">
        <v>22.5</v>
      </c>
      <c r="U258" s="838">
        <v>0.60810810810810811</v>
      </c>
    </row>
    <row r="259" spans="1:21" ht="14.4" customHeight="1" x14ac:dyDescent="0.3">
      <c r="A259" s="831">
        <v>22</v>
      </c>
      <c r="B259" s="832" t="s">
        <v>945</v>
      </c>
      <c r="C259" s="832" t="s">
        <v>949</v>
      </c>
      <c r="D259" s="833" t="s">
        <v>1442</v>
      </c>
      <c r="E259" s="834" t="s">
        <v>963</v>
      </c>
      <c r="F259" s="832" t="s">
        <v>946</v>
      </c>
      <c r="G259" s="832" t="s">
        <v>968</v>
      </c>
      <c r="H259" s="832" t="s">
        <v>596</v>
      </c>
      <c r="I259" s="832" t="s">
        <v>902</v>
      </c>
      <c r="J259" s="832" t="s">
        <v>900</v>
      </c>
      <c r="K259" s="832" t="s">
        <v>903</v>
      </c>
      <c r="L259" s="835">
        <v>49.08</v>
      </c>
      <c r="M259" s="835">
        <v>490.79999999999995</v>
      </c>
      <c r="N259" s="832">
        <v>10</v>
      </c>
      <c r="O259" s="836">
        <v>7</v>
      </c>
      <c r="P259" s="835">
        <v>147.24</v>
      </c>
      <c r="Q259" s="837">
        <v>0.30000000000000004</v>
      </c>
      <c r="R259" s="832">
        <v>3</v>
      </c>
      <c r="S259" s="837">
        <v>0.3</v>
      </c>
      <c r="T259" s="836">
        <v>2.5</v>
      </c>
      <c r="U259" s="838">
        <v>0.35714285714285715</v>
      </c>
    </row>
    <row r="260" spans="1:21" ht="14.4" customHeight="1" x14ac:dyDescent="0.3">
      <c r="A260" s="831">
        <v>22</v>
      </c>
      <c r="B260" s="832" t="s">
        <v>945</v>
      </c>
      <c r="C260" s="832" t="s">
        <v>949</v>
      </c>
      <c r="D260" s="833" t="s">
        <v>1442</v>
      </c>
      <c r="E260" s="834" t="s">
        <v>963</v>
      </c>
      <c r="F260" s="832" t="s">
        <v>946</v>
      </c>
      <c r="G260" s="832" t="s">
        <v>968</v>
      </c>
      <c r="H260" s="832" t="s">
        <v>554</v>
      </c>
      <c r="I260" s="832" t="s">
        <v>1060</v>
      </c>
      <c r="J260" s="832" t="s">
        <v>1061</v>
      </c>
      <c r="K260" s="832" t="s">
        <v>905</v>
      </c>
      <c r="L260" s="835">
        <v>84.18</v>
      </c>
      <c r="M260" s="835">
        <v>336.72</v>
      </c>
      <c r="N260" s="832">
        <v>4</v>
      </c>
      <c r="O260" s="836">
        <v>2</v>
      </c>
      <c r="P260" s="835">
        <v>168.36</v>
      </c>
      <c r="Q260" s="837">
        <v>0.5</v>
      </c>
      <c r="R260" s="832">
        <v>2</v>
      </c>
      <c r="S260" s="837">
        <v>0.5</v>
      </c>
      <c r="T260" s="836">
        <v>1</v>
      </c>
      <c r="U260" s="838">
        <v>0.5</v>
      </c>
    </row>
    <row r="261" spans="1:21" ht="14.4" customHeight="1" x14ac:dyDescent="0.3">
      <c r="A261" s="831">
        <v>22</v>
      </c>
      <c r="B261" s="832" t="s">
        <v>945</v>
      </c>
      <c r="C261" s="832" t="s">
        <v>949</v>
      </c>
      <c r="D261" s="833" t="s">
        <v>1442</v>
      </c>
      <c r="E261" s="834" t="s">
        <v>963</v>
      </c>
      <c r="F261" s="832" t="s">
        <v>946</v>
      </c>
      <c r="G261" s="832" t="s">
        <v>1066</v>
      </c>
      <c r="H261" s="832" t="s">
        <v>554</v>
      </c>
      <c r="I261" s="832" t="s">
        <v>1067</v>
      </c>
      <c r="J261" s="832" t="s">
        <v>1068</v>
      </c>
      <c r="K261" s="832" t="s">
        <v>1069</v>
      </c>
      <c r="L261" s="835">
        <v>0</v>
      </c>
      <c r="M261" s="835">
        <v>0</v>
      </c>
      <c r="N261" s="832">
        <v>28</v>
      </c>
      <c r="O261" s="836">
        <v>20.5</v>
      </c>
      <c r="P261" s="835">
        <v>0</v>
      </c>
      <c r="Q261" s="837"/>
      <c r="R261" s="832">
        <v>23</v>
      </c>
      <c r="S261" s="837">
        <v>0.8214285714285714</v>
      </c>
      <c r="T261" s="836">
        <v>16</v>
      </c>
      <c r="U261" s="838">
        <v>0.78048780487804881</v>
      </c>
    </row>
    <row r="262" spans="1:21" ht="14.4" customHeight="1" x14ac:dyDescent="0.3">
      <c r="A262" s="831">
        <v>22</v>
      </c>
      <c r="B262" s="832" t="s">
        <v>945</v>
      </c>
      <c r="C262" s="832" t="s">
        <v>949</v>
      </c>
      <c r="D262" s="833" t="s">
        <v>1442</v>
      </c>
      <c r="E262" s="834" t="s">
        <v>964</v>
      </c>
      <c r="F262" s="832" t="s">
        <v>946</v>
      </c>
      <c r="G262" s="832" t="s">
        <v>1385</v>
      </c>
      <c r="H262" s="832" t="s">
        <v>554</v>
      </c>
      <c r="I262" s="832" t="s">
        <v>1386</v>
      </c>
      <c r="J262" s="832" t="s">
        <v>1387</v>
      </c>
      <c r="K262" s="832" t="s">
        <v>1388</v>
      </c>
      <c r="L262" s="835">
        <v>103.8</v>
      </c>
      <c r="M262" s="835">
        <v>103.8</v>
      </c>
      <c r="N262" s="832">
        <v>1</v>
      </c>
      <c r="O262" s="836">
        <v>1</v>
      </c>
      <c r="P262" s="835">
        <v>103.8</v>
      </c>
      <c r="Q262" s="837">
        <v>1</v>
      </c>
      <c r="R262" s="832">
        <v>1</v>
      </c>
      <c r="S262" s="837">
        <v>1</v>
      </c>
      <c r="T262" s="836">
        <v>1</v>
      </c>
      <c r="U262" s="838">
        <v>1</v>
      </c>
    </row>
    <row r="263" spans="1:21" ht="14.4" customHeight="1" x14ac:dyDescent="0.3">
      <c r="A263" s="831">
        <v>22</v>
      </c>
      <c r="B263" s="832" t="s">
        <v>945</v>
      </c>
      <c r="C263" s="832" t="s">
        <v>949</v>
      </c>
      <c r="D263" s="833" t="s">
        <v>1442</v>
      </c>
      <c r="E263" s="834" t="s">
        <v>964</v>
      </c>
      <c r="F263" s="832" t="s">
        <v>946</v>
      </c>
      <c r="G263" s="832" t="s">
        <v>1303</v>
      </c>
      <c r="H263" s="832" t="s">
        <v>554</v>
      </c>
      <c r="I263" s="832" t="s">
        <v>1389</v>
      </c>
      <c r="J263" s="832" t="s">
        <v>1305</v>
      </c>
      <c r="K263" s="832" t="s">
        <v>1390</v>
      </c>
      <c r="L263" s="835">
        <v>58.77</v>
      </c>
      <c r="M263" s="835">
        <v>58.77</v>
      </c>
      <c r="N263" s="832">
        <v>1</v>
      </c>
      <c r="O263" s="836">
        <v>1</v>
      </c>
      <c r="P263" s="835">
        <v>58.77</v>
      </c>
      <c r="Q263" s="837">
        <v>1</v>
      </c>
      <c r="R263" s="832">
        <v>1</v>
      </c>
      <c r="S263" s="837">
        <v>1</v>
      </c>
      <c r="T263" s="836">
        <v>1</v>
      </c>
      <c r="U263" s="838">
        <v>1</v>
      </c>
    </row>
    <row r="264" spans="1:21" ht="14.4" customHeight="1" x14ac:dyDescent="0.3">
      <c r="A264" s="831">
        <v>22</v>
      </c>
      <c r="B264" s="832" t="s">
        <v>945</v>
      </c>
      <c r="C264" s="832" t="s">
        <v>949</v>
      </c>
      <c r="D264" s="833" t="s">
        <v>1442</v>
      </c>
      <c r="E264" s="834" t="s">
        <v>964</v>
      </c>
      <c r="F264" s="832" t="s">
        <v>946</v>
      </c>
      <c r="G264" s="832" t="s">
        <v>1303</v>
      </c>
      <c r="H264" s="832" t="s">
        <v>554</v>
      </c>
      <c r="I264" s="832" t="s">
        <v>1304</v>
      </c>
      <c r="J264" s="832" t="s">
        <v>1305</v>
      </c>
      <c r="K264" s="832" t="s">
        <v>1306</v>
      </c>
      <c r="L264" s="835">
        <v>97.96</v>
      </c>
      <c r="M264" s="835">
        <v>195.92</v>
      </c>
      <c r="N264" s="832">
        <v>2</v>
      </c>
      <c r="O264" s="836">
        <v>2</v>
      </c>
      <c r="P264" s="835">
        <v>195.92</v>
      </c>
      <c r="Q264" s="837">
        <v>1</v>
      </c>
      <c r="R264" s="832">
        <v>2</v>
      </c>
      <c r="S264" s="837">
        <v>1</v>
      </c>
      <c r="T264" s="836">
        <v>2</v>
      </c>
      <c r="U264" s="838">
        <v>1</v>
      </c>
    </row>
    <row r="265" spans="1:21" ht="14.4" customHeight="1" x14ac:dyDescent="0.3">
      <c r="A265" s="831">
        <v>22</v>
      </c>
      <c r="B265" s="832" t="s">
        <v>945</v>
      </c>
      <c r="C265" s="832" t="s">
        <v>949</v>
      </c>
      <c r="D265" s="833" t="s">
        <v>1442</v>
      </c>
      <c r="E265" s="834" t="s">
        <v>964</v>
      </c>
      <c r="F265" s="832" t="s">
        <v>946</v>
      </c>
      <c r="G265" s="832" t="s">
        <v>985</v>
      </c>
      <c r="H265" s="832" t="s">
        <v>596</v>
      </c>
      <c r="I265" s="832" t="s">
        <v>986</v>
      </c>
      <c r="J265" s="832" t="s">
        <v>987</v>
      </c>
      <c r="K265" s="832" t="s">
        <v>988</v>
      </c>
      <c r="L265" s="835">
        <v>117.03</v>
      </c>
      <c r="M265" s="835">
        <v>117.03</v>
      </c>
      <c r="N265" s="832">
        <v>1</v>
      </c>
      <c r="O265" s="836">
        <v>0.5</v>
      </c>
      <c r="P265" s="835"/>
      <c r="Q265" s="837">
        <v>0</v>
      </c>
      <c r="R265" s="832"/>
      <c r="S265" s="837">
        <v>0</v>
      </c>
      <c r="T265" s="836"/>
      <c r="U265" s="838">
        <v>0</v>
      </c>
    </row>
    <row r="266" spans="1:21" ht="14.4" customHeight="1" x14ac:dyDescent="0.3">
      <c r="A266" s="831">
        <v>22</v>
      </c>
      <c r="B266" s="832" t="s">
        <v>945</v>
      </c>
      <c r="C266" s="832" t="s">
        <v>949</v>
      </c>
      <c r="D266" s="833" t="s">
        <v>1442</v>
      </c>
      <c r="E266" s="834" t="s">
        <v>964</v>
      </c>
      <c r="F266" s="832" t="s">
        <v>946</v>
      </c>
      <c r="G266" s="832" t="s">
        <v>1070</v>
      </c>
      <c r="H266" s="832" t="s">
        <v>554</v>
      </c>
      <c r="I266" s="832" t="s">
        <v>1391</v>
      </c>
      <c r="J266" s="832" t="s">
        <v>1072</v>
      </c>
      <c r="K266" s="832" t="s">
        <v>1073</v>
      </c>
      <c r="L266" s="835">
        <v>0</v>
      </c>
      <c r="M266" s="835">
        <v>0</v>
      </c>
      <c r="N266" s="832">
        <v>1</v>
      </c>
      <c r="O266" s="836">
        <v>1</v>
      </c>
      <c r="P266" s="835"/>
      <c r="Q266" s="837"/>
      <c r="R266" s="832"/>
      <c r="S266" s="837">
        <v>0</v>
      </c>
      <c r="T266" s="836"/>
      <c r="U266" s="838">
        <v>0</v>
      </c>
    </row>
    <row r="267" spans="1:21" ht="14.4" customHeight="1" x14ac:dyDescent="0.3">
      <c r="A267" s="831">
        <v>22</v>
      </c>
      <c r="B267" s="832" t="s">
        <v>945</v>
      </c>
      <c r="C267" s="832" t="s">
        <v>949</v>
      </c>
      <c r="D267" s="833" t="s">
        <v>1442</v>
      </c>
      <c r="E267" s="834" t="s">
        <v>964</v>
      </c>
      <c r="F267" s="832" t="s">
        <v>946</v>
      </c>
      <c r="G267" s="832" t="s">
        <v>993</v>
      </c>
      <c r="H267" s="832" t="s">
        <v>554</v>
      </c>
      <c r="I267" s="832" t="s">
        <v>997</v>
      </c>
      <c r="J267" s="832" t="s">
        <v>995</v>
      </c>
      <c r="K267" s="832" t="s">
        <v>996</v>
      </c>
      <c r="L267" s="835">
        <v>182.22</v>
      </c>
      <c r="M267" s="835">
        <v>182.22</v>
      </c>
      <c r="N267" s="832">
        <v>1</v>
      </c>
      <c r="O267" s="836">
        <v>0.5</v>
      </c>
      <c r="P267" s="835">
        <v>182.22</v>
      </c>
      <c r="Q267" s="837">
        <v>1</v>
      </c>
      <c r="R267" s="832">
        <v>1</v>
      </c>
      <c r="S267" s="837">
        <v>1</v>
      </c>
      <c r="T267" s="836">
        <v>0.5</v>
      </c>
      <c r="U267" s="838">
        <v>1</v>
      </c>
    </row>
    <row r="268" spans="1:21" ht="14.4" customHeight="1" x14ac:dyDescent="0.3">
      <c r="A268" s="831">
        <v>22</v>
      </c>
      <c r="B268" s="832" t="s">
        <v>945</v>
      </c>
      <c r="C268" s="832" t="s">
        <v>949</v>
      </c>
      <c r="D268" s="833" t="s">
        <v>1442</v>
      </c>
      <c r="E268" s="834" t="s">
        <v>964</v>
      </c>
      <c r="F268" s="832" t="s">
        <v>946</v>
      </c>
      <c r="G268" s="832" t="s">
        <v>993</v>
      </c>
      <c r="H268" s="832" t="s">
        <v>554</v>
      </c>
      <c r="I268" s="832" t="s">
        <v>1392</v>
      </c>
      <c r="J268" s="832" t="s">
        <v>995</v>
      </c>
      <c r="K268" s="832" t="s">
        <v>1393</v>
      </c>
      <c r="L268" s="835">
        <v>273.33</v>
      </c>
      <c r="M268" s="835">
        <v>546.66</v>
      </c>
      <c r="N268" s="832">
        <v>2</v>
      </c>
      <c r="O268" s="836">
        <v>2</v>
      </c>
      <c r="P268" s="835">
        <v>273.33</v>
      </c>
      <c r="Q268" s="837">
        <v>0.5</v>
      </c>
      <c r="R268" s="832">
        <v>1</v>
      </c>
      <c r="S268" s="837">
        <v>0.5</v>
      </c>
      <c r="T268" s="836">
        <v>1</v>
      </c>
      <c r="U268" s="838">
        <v>0.5</v>
      </c>
    </row>
    <row r="269" spans="1:21" ht="14.4" customHeight="1" x14ac:dyDescent="0.3">
      <c r="A269" s="831">
        <v>22</v>
      </c>
      <c r="B269" s="832" t="s">
        <v>945</v>
      </c>
      <c r="C269" s="832" t="s">
        <v>949</v>
      </c>
      <c r="D269" s="833" t="s">
        <v>1442</v>
      </c>
      <c r="E269" s="834" t="s">
        <v>964</v>
      </c>
      <c r="F269" s="832" t="s">
        <v>946</v>
      </c>
      <c r="G269" s="832" t="s">
        <v>1275</v>
      </c>
      <c r="H269" s="832" t="s">
        <v>554</v>
      </c>
      <c r="I269" s="832" t="s">
        <v>1276</v>
      </c>
      <c r="J269" s="832" t="s">
        <v>1277</v>
      </c>
      <c r="K269" s="832" t="s">
        <v>1278</v>
      </c>
      <c r="L269" s="835">
        <v>75.05</v>
      </c>
      <c r="M269" s="835">
        <v>150.1</v>
      </c>
      <c r="N269" s="832">
        <v>2</v>
      </c>
      <c r="O269" s="836">
        <v>2</v>
      </c>
      <c r="P269" s="835">
        <v>75.05</v>
      </c>
      <c r="Q269" s="837">
        <v>0.5</v>
      </c>
      <c r="R269" s="832">
        <v>1</v>
      </c>
      <c r="S269" s="837">
        <v>0.5</v>
      </c>
      <c r="T269" s="836">
        <v>1</v>
      </c>
      <c r="U269" s="838">
        <v>0.5</v>
      </c>
    </row>
    <row r="270" spans="1:21" ht="14.4" customHeight="1" x14ac:dyDescent="0.3">
      <c r="A270" s="831">
        <v>22</v>
      </c>
      <c r="B270" s="832" t="s">
        <v>945</v>
      </c>
      <c r="C270" s="832" t="s">
        <v>949</v>
      </c>
      <c r="D270" s="833" t="s">
        <v>1442</v>
      </c>
      <c r="E270" s="834" t="s">
        <v>964</v>
      </c>
      <c r="F270" s="832" t="s">
        <v>946</v>
      </c>
      <c r="G270" s="832" t="s">
        <v>1394</v>
      </c>
      <c r="H270" s="832" t="s">
        <v>554</v>
      </c>
      <c r="I270" s="832" t="s">
        <v>1395</v>
      </c>
      <c r="J270" s="832" t="s">
        <v>1396</v>
      </c>
      <c r="K270" s="832" t="s">
        <v>1397</v>
      </c>
      <c r="L270" s="835">
        <v>0</v>
      </c>
      <c r="M270" s="835">
        <v>0</v>
      </c>
      <c r="N270" s="832">
        <v>1</v>
      </c>
      <c r="O270" s="836">
        <v>0.5</v>
      </c>
      <c r="P270" s="835">
        <v>0</v>
      </c>
      <c r="Q270" s="837"/>
      <c r="R270" s="832">
        <v>1</v>
      </c>
      <c r="S270" s="837">
        <v>1</v>
      </c>
      <c r="T270" s="836">
        <v>0.5</v>
      </c>
      <c r="U270" s="838">
        <v>1</v>
      </c>
    </row>
    <row r="271" spans="1:21" ht="14.4" customHeight="1" x14ac:dyDescent="0.3">
      <c r="A271" s="831">
        <v>22</v>
      </c>
      <c r="B271" s="832" t="s">
        <v>945</v>
      </c>
      <c r="C271" s="832" t="s">
        <v>949</v>
      </c>
      <c r="D271" s="833" t="s">
        <v>1442</v>
      </c>
      <c r="E271" s="834" t="s">
        <v>964</v>
      </c>
      <c r="F271" s="832" t="s">
        <v>946</v>
      </c>
      <c r="G271" s="832" t="s">
        <v>1398</v>
      </c>
      <c r="H271" s="832" t="s">
        <v>554</v>
      </c>
      <c r="I271" s="832" t="s">
        <v>1399</v>
      </c>
      <c r="J271" s="832" t="s">
        <v>1400</v>
      </c>
      <c r="K271" s="832" t="s">
        <v>1401</v>
      </c>
      <c r="L271" s="835">
        <v>98.75</v>
      </c>
      <c r="M271" s="835">
        <v>98.75</v>
      </c>
      <c r="N271" s="832">
        <v>1</v>
      </c>
      <c r="O271" s="836">
        <v>0.5</v>
      </c>
      <c r="P271" s="835">
        <v>98.75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" customHeight="1" x14ac:dyDescent="0.3">
      <c r="A272" s="831">
        <v>22</v>
      </c>
      <c r="B272" s="832" t="s">
        <v>945</v>
      </c>
      <c r="C272" s="832" t="s">
        <v>949</v>
      </c>
      <c r="D272" s="833" t="s">
        <v>1442</v>
      </c>
      <c r="E272" s="834" t="s">
        <v>964</v>
      </c>
      <c r="F272" s="832" t="s">
        <v>946</v>
      </c>
      <c r="G272" s="832" t="s">
        <v>1398</v>
      </c>
      <c r="H272" s="832" t="s">
        <v>554</v>
      </c>
      <c r="I272" s="832" t="s">
        <v>1402</v>
      </c>
      <c r="J272" s="832" t="s">
        <v>1403</v>
      </c>
      <c r="K272" s="832" t="s">
        <v>1404</v>
      </c>
      <c r="L272" s="835">
        <v>49.38</v>
      </c>
      <c r="M272" s="835">
        <v>49.38</v>
      </c>
      <c r="N272" s="832">
        <v>1</v>
      </c>
      <c r="O272" s="836">
        <v>1</v>
      </c>
      <c r="P272" s="835">
        <v>49.38</v>
      </c>
      <c r="Q272" s="837">
        <v>1</v>
      </c>
      <c r="R272" s="832">
        <v>1</v>
      </c>
      <c r="S272" s="837">
        <v>1</v>
      </c>
      <c r="T272" s="836">
        <v>1</v>
      </c>
      <c r="U272" s="838">
        <v>1</v>
      </c>
    </row>
    <row r="273" spans="1:21" ht="14.4" customHeight="1" x14ac:dyDescent="0.3">
      <c r="A273" s="831">
        <v>22</v>
      </c>
      <c r="B273" s="832" t="s">
        <v>945</v>
      </c>
      <c r="C273" s="832" t="s">
        <v>949</v>
      </c>
      <c r="D273" s="833" t="s">
        <v>1442</v>
      </c>
      <c r="E273" s="834" t="s">
        <v>964</v>
      </c>
      <c r="F273" s="832" t="s">
        <v>946</v>
      </c>
      <c r="G273" s="832" t="s">
        <v>1405</v>
      </c>
      <c r="H273" s="832" t="s">
        <v>554</v>
      </c>
      <c r="I273" s="832" t="s">
        <v>1406</v>
      </c>
      <c r="J273" s="832" t="s">
        <v>1407</v>
      </c>
      <c r="K273" s="832" t="s">
        <v>1408</v>
      </c>
      <c r="L273" s="835">
        <v>0</v>
      </c>
      <c r="M273" s="835">
        <v>0</v>
      </c>
      <c r="N273" s="832">
        <v>1</v>
      </c>
      <c r="O273" s="836">
        <v>1</v>
      </c>
      <c r="P273" s="835"/>
      <c r="Q273" s="837"/>
      <c r="R273" s="832"/>
      <c r="S273" s="837">
        <v>0</v>
      </c>
      <c r="T273" s="836"/>
      <c r="U273" s="838">
        <v>0</v>
      </c>
    </row>
    <row r="274" spans="1:21" ht="14.4" customHeight="1" x14ac:dyDescent="0.3">
      <c r="A274" s="831">
        <v>22</v>
      </c>
      <c r="B274" s="832" t="s">
        <v>945</v>
      </c>
      <c r="C274" s="832" t="s">
        <v>949</v>
      </c>
      <c r="D274" s="833" t="s">
        <v>1442</v>
      </c>
      <c r="E274" s="834" t="s">
        <v>964</v>
      </c>
      <c r="F274" s="832" t="s">
        <v>946</v>
      </c>
      <c r="G274" s="832" t="s">
        <v>1405</v>
      </c>
      <c r="H274" s="832" t="s">
        <v>554</v>
      </c>
      <c r="I274" s="832" t="s">
        <v>1409</v>
      </c>
      <c r="J274" s="832" t="s">
        <v>1407</v>
      </c>
      <c r="K274" s="832" t="s">
        <v>1410</v>
      </c>
      <c r="L274" s="835">
        <v>0</v>
      </c>
      <c r="M274" s="835">
        <v>0</v>
      </c>
      <c r="N274" s="832">
        <v>1</v>
      </c>
      <c r="O274" s="836">
        <v>1</v>
      </c>
      <c r="P274" s="835"/>
      <c r="Q274" s="837"/>
      <c r="R274" s="832"/>
      <c r="S274" s="837">
        <v>0</v>
      </c>
      <c r="T274" s="836"/>
      <c r="U274" s="838">
        <v>0</v>
      </c>
    </row>
    <row r="275" spans="1:21" ht="14.4" customHeight="1" x14ac:dyDescent="0.3">
      <c r="A275" s="831">
        <v>22</v>
      </c>
      <c r="B275" s="832" t="s">
        <v>945</v>
      </c>
      <c r="C275" s="832" t="s">
        <v>949</v>
      </c>
      <c r="D275" s="833" t="s">
        <v>1442</v>
      </c>
      <c r="E275" s="834" t="s">
        <v>964</v>
      </c>
      <c r="F275" s="832" t="s">
        <v>946</v>
      </c>
      <c r="G275" s="832" t="s">
        <v>1348</v>
      </c>
      <c r="H275" s="832" t="s">
        <v>596</v>
      </c>
      <c r="I275" s="832" t="s">
        <v>1411</v>
      </c>
      <c r="J275" s="832" t="s">
        <v>1412</v>
      </c>
      <c r="K275" s="832" t="s">
        <v>1413</v>
      </c>
      <c r="L275" s="835">
        <v>176.32</v>
      </c>
      <c r="M275" s="835">
        <v>176.32</v>
      </c>
      <c r="N275" s="832">
        <v>1</v>
      </c>
      <c r="O275" s="836">
        <v>1</v>
      </c>
      <c r="P275" s="835">
        <v>176.32</v>
      </c>
      <c r="Q275" s="837">
        <v>1</v>
      </c>
      <c r="R275" s="832">
        <v>1</v>
      </c>
      <c r="S275" s="837">
        <v>1</v>
      </c>
      <c r="T275" s="836">
        <v>1</v>
      </c>
      <c r="U275" s="838">
        <v>1</v>
      </c>
    </row>
    <row r="276" spans="1:21" ht="14.4" customHeight="1" x14ac:dyDescent="0.3">
      <c r="A276" s="831">
        <v>22</v>
      </c>
      <c r="B276" s="832" t="s">
        <v>945</v>
      </c>
      <c r="C276" s="832" t="s">
        <v>949</v>
      </c>
      <c r="D276" s="833" t="s">
        <v>1442</v>
      </c>
      <c r="E276" s="834" t="s">
        <v>964</v>
      </c>
      <c r="F276" s="832" t="s">
        <v>946</v>
      </c>
      <c r="G276" s="832" t="s">
        <v>1019</v>
      </c>
      <c r="H276" s="832" t="s">
        <v>554</v>
      </c>
      <c r="I276" s="832" t="s">
        <v>1414</v>
      </c>
      <c r="J276" s="832" t="s">
        <v>1415</v>
      </c>
      <c r="K276" s="832" t="s">
        <v>1416</v>
      </c>
      <c r="L276" s="835">
        <v>35.25</v>
      </c>
      <c r="M276" s="835">
        <v>35.25</v>
      </c>
      <c r="N276" s="832">
        <v>1</v>
      </c>
      <c r="O276" s="836">
        <v>1</v>
      </c>
      <c r="P276" s="835">
        <v>35.25</v>
      </c>
      <c r="Q276" s="837">
        <v>1</v>
      </c>
      <c r="R276" s="832">
        <v>1</v>
      </c>
      <c r="S276" s="837">
        <v>1</v>
      </c>
      <c r="T276" s="836">
        <v>1</v>
      </c>
      <c r="U276" s="838">
        <v>1</v>
      </c>
    </row>
    <row r="277" spans="1:21" ht="14.4" customHeight="1" x14ac:dyDescent="0.3">
      <c r="A277" s="831">
        <v>22</v>
      </c>
      <c r="B277" s="832" t="s">
        <v>945</v>
      </c>
      <c r="C277" s="832" t="s">
        <v>949</v>
      </c>
      <c r="D277" s="833" t="s">
        <v>1442</v>
      </c>
      <c r="E277" s="834" t="s">
        <v>964</v>
      </c>
      <c r="F277" s="832" t="s">
        <v>946</v>
      </c>
      <c r="G277" s="832" t="s">
        <v>1202</v>
      </c>
      <c r="H277" s="832" t="s">
        <v>554</v>
      </c>
      <c r="I277" s="832" t="s">
        <v>1203</v>
      </c>
      <c r="J277" s="832" t="s">
        <v>1204</v>
      </c>
      <c r="K277" s="832" t="s">
        <v>1205</v>
      </c>
      <c r="L277" s="835">
        <v>106.09</v>
      </c>
      <c r="M277" s="835">
        <v>318.27</v>
      </c>
      <c r="N277" s="832">
        <v>3</v>
      </c>
      <c r="O277" s="836">
        <v>0.5</v>
      </c>
      <c r="P277" s="835">
        <v>318.27</v>
      </c>
      <c r="Q277" s="837">
        <v>1</v>
      </c>
      <c r="R277" s="832">
        <v>3</v>
      </c>
      <c r="S277" s="837">
        <v>1</v>
      </c>
      <c r="T277" s="836">
        <v>0.5</v>
      </c>
      <c r="U277" s="838">
        <v>1</v>
      </c>
    </row>
    <row r="278" spans="1:21" ht="14.4" customHeight="1" x14ac:dyDescent="0.3">
      <c r="A278" s="831">
        <v>22</v>
      </c>
      <c r="B278" s="832" t="s">
        <v>945</v>
      </c>
      <c r="C278" s="832" t="s">
        <v>949</v>
      </c>
      <c r="D278" s="833" t="s">
        <v>1442</v>
      </c>
      <c r="E278" s="834" t="s">
        <v>964</v>
      </c>
      <c r="F278" s="832" t="s">
        <v>946</v>
      </c>
      <c r="G278" s="832" t="s">
        <v>965</v>
      </c>
      <c r="H278" s="832" t="s">
        <v>554</v>
      </c>
      <c r="I278" s="832" t="s">
        <v>1279</v>
      </c>
      <c r="J278" s="832" t="s">
        <v>620</v>
      </c>
      <c r="K278" s="832" t="s">
        <v>967</v>
      </c>
      <c r="L278" s="835">
        <v>32.25</v>
      </c>
      <c r="M278" s="835">
        <v>32.25</v>
      </c>
      <c r="N278" s="832">
        <v>1</v>
      </c>
      <c r="O278" s="836">
        <v>0.5</v>
      </c>
      <c r="P278" s="835">
        <v>32.25</v>
      </c>
      <c r="Q278" s="837">
        <v>1</v>
      </c>
      <c r="R278" s="832">
        <v>1</v>
      </c>
      <c r="S278" s="837">
        <v>1</v>
      </c>
      <c r="T278" s="836">
        <v>0.5</v>
      </c>
      <c r="U278" s="838">
        <v>1</v>
      </c>
    </row>
    <row r="279" spans="1:21" ht="14.4" customHeight="1" x14ac:dyDescent="0.3">
      <c r="A279" s="831">
        <v>22</v>
      </c>
      <c r="B279" s="832" t="s">
        <v>945</v>
      </c>
      <c r="C279" s="832" t="s">
        <v>949</v>
      </c>
      <c r="D279" s="833" t="s">
        <v>1442</v>
      </c>
      <c r="E279" s="834" t="s">
        <v>964</v>
      </c>
      <c r="F279" s="832" t="s">
        <v>946</v>
      </c>
      <c r="G279" s="832" t="s">
        <v>965</v>
      </c>
      <c r="H279" s="832" t="s">
        <v>554</v>
      </c>
      <c r="I279" s="832" t="s">
        <v>1417</v>
      </c>
      <c r="J279" s="832" t="s">
        <v>620</v>
      </c>
      <c r="K279" s="832" t="s">
        <v>967</v>
      </c>
      <c r="L279" s="835">
        <v>32.25</v>
      </c>
      <c r="M279" s="835">
        <v>96.75</v>
      </c>
      <c r="N279" s="832">
        <v>3</v>
      </c>
      <c r="O279" s="836">
        <v>1.5</v>
      </c>
      <c r="P279" s="835">
        <v>32.25</v>
      </c>
      <c r="Q279" s="837">
        <v>0.33333333333333331</v>
      </c>
      <c r="R279" s="832">
        <v>1</v>
      </c>
      <c r="S279" s="837">
        <v>0.33333333333333331</v>
      </c>
      <c r="T279" s="836">
        <v>0.5</v>
      </c>
      <c r="U279" s="838">
        <v>0.33333333333333331</v>
      </c>
    </row>
    <row r="280" spans="1:21" ht="14.4" customHeight="1" x14ac:dyDescent="0.3">
      <c r="A280" s="831">
        <v>22</v>
      </c>
      <c r="B280" s="832" t="s">
        <v>945</v>
      </c>
      <c r="C280" s="832" t="s">
        <v>949</v>
      </c>
      <c r="D280" s="833" t="s">
        <v>1442</v>
      </c>
      <c r="E280" s="834" t="s">
        <v>964</v>
      </c>
      <c r="F280" s="832" t="s">
        <v>946</v>
      </c>
      <c r="G280" s="832" t="s">
        <v>965</v>
      </c>
      <c r="H280" s="832" t="s">
        <v>554</v>
      </c>
      <c r="I280" s="832" t="s">
        <v>1020</v>
      </c>
      <c r="J280" s="832" t="s">
        <v>620</v>
      </c>
      <c r="K280" s="832" t="s">
        <v>1021</v>
      </c>
      <c r="L280" s="835">
        <v>103.67</v>
      </c>
      <c r="M280" s="835">
        <v>207.34</v>
      </c>
      <c r="N280" s="832">
        <v>2</v>
      </c>
      <c r="O280" s="836">
        <v>1.5</v>
      </c>
      <c r="P280" s="835">
        <v>103.67</v>
      </c>
      <c r="Q280" s="837">
        <v>0.5</v>
      </c>
      <c r="R280" s="832">
        <v>1</v>
      </c>
      <c r="S280" s="837">
        <v>0.5</v>
      </c>
      <c r="T280" s="836">
        <v>1</v>
      </c>
      <c r="U280" s="838">
        <v>0.66666666666666663</v>
      </c>
    </row>
    <row r="281" spans="1:21" ht="14.4" customHeight="1" x14ac:dyDescent="0.3">
      <c r="A281" s="831">
        <v>22</v>
      </c>
      <c r="B281" s="832" t="s">
        <v>945</v>
      </c>
      <c r="C281" s="832" t="s">
        <v>949</v>
      </c>
      <c r="D281" s="833" t="s">
        <v>1442</v>
      </c>
      <c r="E281" s="834" t="s">
        <v>964</v>
      </c>
      <c r="F281" s="832" t="s">
        <v>946</v>
      </c>
      <c r="G281" s="832" t="s">
        <v>1022</v>
      </c>
      <c r="H281" s="832" t="s">
        <v>596</v>
      </c>
      <c r="I281" s="832" t="s">
        <v>1023</v>
      </c>
      <c r="J281" s="832" t="s">
        <v>1024</v>
      </c>
      <c r="K281" s="832" t="s">
        <v>1025</v>
      </c>
      <c r="L281" s="835">
        <v>143.09</v>
      </c>
      <c r="M281" s="835">
        <v>143.09</v>
      </c>
      <c r="N281" s="832">
        <v>1</v>
      </c>
      <c r="O281" s="836">
        <v>0.5</v>
      </c>
      <c r="P281" s="835">
        <v>143.09</v>
      </c>
      <c r="Q281" s="837">
        <v>1</v>
      </c>
      <c r="R281" s="832">
        <v>1</v>
      </c>
      <c r="S281" s="837">
        <v>1</v>
      </c>
      <c r="T281" s="836">
        <v>0.5</v>
      </c>
      <c r="U281" s="838">
        <v>1</v>
      </c>
    </row>
    <row r="282" spans="1:21" ht="14.4" customHeight="1" x14ac:dyDescent="0.3">
      <c r="A282" s="831">
        <v>22</v>
      </c>
      <c r="B282" s="832" t="s">
        <v>945</v>
      </c>
      <c r="C282" s="832" t="s">
        <v>949</v>
      </c>
      <c r="D282" s="833" t="s">
        <v>1442</v>
      </c>
      <c r="E282" s="834" t="s">
        <v>964</v>
      </c>
      <c r="F282" s="832" t="s">
        <v>946</v>
      </c>
      <c r="G282" s="832" t="s">
        <v>1214</v>
      </c>
      <c r="H282" s="832" t="s">
        <v>554</v>
      </c>
      <c r="I282" s="832" t="s">
        <v>1215</v>
      </c>
      <c r="J282" s="832" t="s">
        <v>1216</v>
      </c>
      <c r="K282" s="832" t="s">
        <v>1217</v>
      </c>
      <c r="L282" s="835">
        <v>87.67</v>
      </c>
      <c r="M282" s="835">
        <v>438.35</v>
      </c>
      <c r="N282" s="832">
        <v>5</v>
      </c>
      <c r="O282" s="836">
        <v>2.5</v>
      </c>
      <c r="P282" s="835">
        <v>175.34</v>
      </c>
      <c r="Q282" s="837">
        <v>0.39999999999999997</v>
      </c>
      <c r="R282" s="832">
        <v>2</v>
      </c>
      <c r="S282" s="837">
        <v>0.4</v>
      </c>
      <c r="T282" s="836">
        <v>0.5</v>
      </c>
      <c r="U282" s="838">
        <v>0.2</v>
      </c>
    </row>
    <row r="283" spans="1:21" ht="14.4" customHeight="1" x14ac:dyDescent="0.3">
      <c r="A283" s="831">
        <v>22</v>
      </c>
      <c r="B283" s="832" t="s">
        <v>945</v>
      </c>
      <c r="C283" s="832" t="s">
        <v>949</v>
      </c>
      <c r="D283" s="833" t="s">
        <v>1442</v>
      </c>
      <c r="E283" s="834" t="s">
        <v>964</v>
      </c>
      <c r="F283" s="832" t="s">
        <v>946</v>
      </c>
      <c r="G283" s="832" t="s">
        <v>1033</v>
      </c>
      <c r="H283" s="832" t="s">
        <v>554</v>
      </c>
      <c r="I283" s="832" t="s">
        <v>1034</v>
      </c>
      <c r="J283" s="832" t="s">
        <v>1035</v>
      </c>
      <c r="K283" s="832" t="s">
        <v>1036</v>
      </c>
      <c r="L283" s="835">
        <v>83.74</v>
      </c>
      <c r="M283" s="835">
        <v>837.4</v>
      </c>
      <c r="N283" s="832">
        <v>10</v>
      </c>
      <c r="O283" s="836">
        <v>1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22</v>
      </c>
      <c r="B284" s="832" t="s">
        <v>945</v>
      </c>
      <c r="C284" s="832" t="s">
        <v>949</v>
      </c>
      <c r="D284" s="833" t="s">
        <v>1442</v>
      </c>
      <c r="E284" s="834" t="s">
        <v>964</v>
      </c>
      <c r="F284" s="832" t="s">
        <v>946</v>
      </c>
      <c r="G284" s="832" t="s">
        <v>1041</v>
      </c>
      <c r="H284" s="832" t="s">
        <v>554</v>
      </c>
      <c r="I284" s="832" t="s">
        <v>1418</v>
      </c>
      <c r="J284" s="832" t="s">
        <v>1233</v>
      </c>
      <c r="K284" s="832" t="s">
        <v>913</v>
      </c>
      <c r="L284" s="835">
        <v>0</v>
      </c>
      <c r="M284" s="835">
        <v>0</v>
      </c>
      <c r="N284" s="832">
        <v>1</v>
      </c>
      <c r="O284" s="836">
        <v>0.5</v>
      </c>
      <c r="P284" s="835">
        <v>0</v>
      </c>
      <c r="Q284" s="837"/>
      <c r="R284" s="832">
        <v>1</v>
      </c>
      <c r="S284" s="837">
        <v>1</v>
      </c>
      <c r="T284" s="836">
        <v>0.5</v>
      </c>
      <c r="U284" s="838">
        <v>1</v>
      </c>
    </row>
    <row r="285" spans="1:21" ht="14.4" customHeight="1" x14ac:dyDescent="0.3">
      <c r="A285" s="831">
        <v>22</v>
      </c>
      <c r="B285" s="832" t="s">
        <v>945</v>
      </c>
      <c r="C285" s="832" t="s">
        <v>949</v>
      </c>
      <c r="D285" s="833" t="s">
        <v>1442</v>
      </c>
      <c r="E285" s="834" t="s">
        <v>964</v>
      </c>
      <c r="F285" s="832" t="s">
        <v>946</v>
      </c>
      <c r="G285" s="832" t="s">
        <v>968</v>
      </c>
      <c r="H285" s="832" t="s">
        <v>596</v>
      </c>
      <c r="I285" s="832" t="s">
        <v>1050</v>
      </c>
      <c r="J285" s="832" t="s">
        <v>897</v>
      </c>
      <c r="K285" s="832" t="s">
        <v>1051</v>
      </c>
      <c r="L285" s="835">
        <v>74.08</v>
      </c>
      <c r="M285" s="835">
        <v>370.4</v>
      </c>
      <c r="N285" s="832">
        <v>5</v>
      </c>
      <c r="O285" s="836">
        <v>5</v>
      </c>
      <c r="P285" s="835">
        <v>296.32</v>
      </c>
      <c r="Q285" s="837">
        <v>0.8</v>
      </c>
      <c r="R285" s="832">
        <v>4</v>
      </c>
      <c r="S285" s="837">
        <v>0.8</v>
      </c>
      <c r="T285" s="836">
        <v>4</v>
      </c>
      <c r="U285" s="838">
        <v>0.8</v>
      </c>
    </row>
    <row r="286" spans="1:21" ht="14.4" customHeight="1" x14ac:dyDescent="0.3">
      <c r="A286" s="831">
        <v>22</v>
      </c>
      <c r="B286" s="832" t="s">
        <v>945</v>
      </c>
      <c r="C286" s="832" t="s">
        <v>949</v>
      </c>
      <c r="D286" s="833" t="s">
        <v>1442</v>
      </c>
      <c r="E286" s="834" t="s">
        <v>964</v>
      </c>
      <c r="F286" s="832" t="s">
        <v>946</v>
      </c>
      <c r="G286" s="832" t="s">
        <v>968</v>
      </c>
      <c r="H286" s="832" t="s">
        <v>596</v>
      </c>
      <c r="I286" s="832" t="s">
        <v>896</v>
      </c>
      <c r="J286" s="832" t="s">
        <v>897</v>
      </c>
      <c r="K286" s="832" t="s">
        <v>898</v>
      </c>
      <c r="L286" s="835">
        <v>94.28</v>
      </c>
      <c r="M286" s="835">
        <v>1602.7599999999998</v>
      </c>
      <c r="N286" s="832">
        <v>17</v>
      </c>
      <c r="O286" s="836">
        <v>14.5</v>
      </c>
      <c r="P286" s="835">
        <v>942.8</v>
      </c>
      <c r="Q286" s="837">
        <v>0.58823529411764708</v>
      </c>
      <c r="R286" s="832">
        <v>10</v>
      </c>
      <c r="S286" s="837">
        <v>0.58823529411764708</v>
      </c>
      <c r="T286" s="836">
        <v>8</v>
      </c>
      <c r="U286" s="838">
        <v>0.55172413793103448</v>
      </c>
    </row>
    <row r="287" spans="1:21" ht="14.4" customHeight="1" x14ac:dyDescent="0.3">
      <c r="A287" s="831">
        <v>22</v>
      </c>
      <c r="B287" s="832" t="s">
        <v>945</v>
      </c>
      <c r="C287" s="832" t="s">
        <v>949</v>
      </c>
      <c r="D287" s="833" t="s">
        <v>1442</v>
      </c>
      <c r="E287" s="834" t="s">
        <v>964</v>
      </c>
      <c r="F287" s="832" t="s">
        <v>946</v>
      </c>
      <c r="G287" s="832" t="s">
        <v>968</v>
      </c>
      <c r="H287" s="832" t="s">
        <v>554</v>
      </c>
      <c r="I287" s="832" t="s">
        <v>1052</v>
      </c>
      <c r="J287" s="832" t="s">
        <v>897</v>
      </c>
      <c r="K287" s="832" t="s">
        <v>1053</v>
      </c>
      <c r="L287" s="835">
        <v>168.36</v>
      </c>
      <c r="M287" s="835">
        <v>2357.04</v>
      </c>
      <c r="N287" s="832">
        <v>14</v>
      </c>
      <c r="O287" s="836">
        <v>13</v>
      </c>
      <c r="P287" s="835">
        <v>1010.1600000000001</v>
      </c>
      <c r="Q287" s="837">
        <v>0.4285714285714286</v>
      </c>
      <c r="R287" s="832">
        <v>6</v>
      </c>
      <c r="S287" s="837">
        <v>0.42857142857142855</v>
      </c>
      <c r="T287" s="836">
        <v>5.5</v>
      </c>
      <c r="U287" s="838">
        <v>0.42307692307692307</v>
      </c>
    </row>
    <row r="288" spans="1:21" ht="14.4" customHeight="1" x14ac:dyDescent="0.3">
      <c r="A288" s="831">
        <v>22</v>
      </c>
      <c r="B288" s="832" t="s">
        <v>945</v>
      </c>
      <c r="C288" s="832" t="s">
        <v>949</v>
      </c>
      <c r="D288" s="833" t="s">
        <v>1442</v>
      </c>
      <c r="E288" s="834" t="s">
        <v>964</v>
      </c>
      <c r="F288" s="832" t="s">
        <v>946</v>
      </c>
      <c r="G288" s="832" t="s">
        <v>968</v>
      </c>
      <c r="H288" s="832" t="s">
        <v>596</v>
      </c>
      <c r="I288" s="832" t="s">
        <v>971</v>
      </c>
      <c r="J288" s="832" t="s">
        <v>897</v>
      </c>
      <c r="K288" s="832" t="s">
        <v>972</v>
      </c>
      <c r="L288" s="835">
        <v>115.33</v>
      </c>
      <c r="M288" s="835">
        <v>1037.97</v>
      </c>
      <c r="N288" s="832">
        <v>9</v>
      </c>
      <c r="O288" s="836">
        <v>9</v>
      </c>
      <c r="P288" s="835">
        <v>807.31000000000006</v>
      </c>
      <c r="Q288" s="837">
        <v>0.77777777777777779</v>
      </c>
      <c r="R288" s="832">
        <v>7</v>
      </c>
      <c r="S288" s="837">
        <v>0.77777777777777779</v>
      </c>
      <c r="T288" s="836">
        <v>7</v>
      </c>
      <c r="U288" s="838">
        <v>0.77777777777777779</v>
      </c>
    </row>
    <row r="289" spans="1:21" ht="14.4" customHeight="1" x14ac:dyDescent="0.3">
      <c r="A289" s="831">
        <v>22</v>
      </c>
      <c r="B289" s="832" t="s">
        <v>945</v>
      </c>
      <c r="C289" s="832" t="s">
        <v>949</v>
      </c>
      <c r="D289" s="833" t="s">
        <v>1442</v>
      </c>
      <c r="E289" s="834" t="s">
        <v>964</v>
      </c>
      <c r="F289" s="832" t="s">
        <v>946</v>
      </c>
      <c r="G289" s="832" t="s">
        <v>968</v>
      </c>
      <c r="H289" s="832" t="s">
        <v>596</v>
      </c>
      <c r="I289" s="832" t="s">
        <v>899</v>
      </c>
      <c r="J289" s="832" t="s">
        <v>900</v>
      </c>
      <c r="K289" s="832" t="s">
        <v>901</v>
      </c>
      <c r="L289" s="835">
        <v>105.23</v>
      </c>
      <c r="M289" s="835">
        <v>4209.2</v>
      </c>
      <c r="N289" s="832">
        <v>40</v>
      </c>
      <c r="O289" s="836">
        <v>38.5</v>
      </c>
      <c r="P289" s="835">
        <v>2104.6</v>
      </c>
      <c r="Q289" s="837">
        <v>0.5</v>
      </c>
      <c r="R289" s="832">
        <v>20</v>
      </c>
      <c r="S289" s="837">
        <v>0.5</v>
      </c>
      <c r="T289" s="836">
        <v>18.5</v>
      </c>
      <c r="U289" s="838">
        <v>0.48051948051948051</v>
      </c>
    </row>
    <row r="290" spans="1:21" ht="14.4" customHeight="1" x14ac:dyDescent="0.3">
      <c r="A290" s="831">
        <v>22</v>
      </c>
      <c r="B290" s="832" t="s">
        <v>945</v>
      </c>
      <c r="C290" s="832" t="s">
        <v>949</v>
      </c>
      <c r="D290" s="833" t="s">
        <v>1442</v>
      </c>
      <c r="E290" s="834" t="s">
        <v>964</v>
      </c>
      <c r="F290" s="832" t="s">
        <v>946</v>
      </c>
      <c r="G290" s="832" t="s">
        <v>968</v>
      </c>
      <c r="H290" s="832" t="s">
        <v>596</v>
      </c>
      <c r="I290" s="832" t="s">
        <v>973</v>
      </c>
      <c r="J290" s="832" t="s">
        <v>900</v>
      </c>
      <c r="K290" s="832" t="s">
        <v>974</v>
      </c>
      <c r="L290" s="835">
        <v>126.27</v>
      </c>
      <c r="M290" s="835">
        <v>11869.380000000012</v>
      </c>
      <c r="N290" s="832">
        <v>94</v>
      </c>
      <c r="O290" s="836">
        <v>89</v>
      </c>
      <c r="P290" s="835">
        <v>4671.9900000000016</v>
      </c>
      <c r="Q290" s="837">
        <v>0.39361702127659548</v>
      </c>
      <c r="R290" s="832">
        <v>37</v>
      </c>
      <c r="S290" s="837">
        <v>0.39361702127659576</v>
      </c>
      <c r="T290" s="836">
        <v>36</v>
      </c>
      <c r="U290" s="838">
        <v>0.4044943820224719</v>
      </c>
    </row>
    <row r="291" spans="1:21" ht="14.4" customHeight="1" x14ac:dyDescent="0.3">
      <c r="A291" s="831">
        <v>22</v>
      </c>
      <c r="B291" s="832" t="s">
        <v>945</v>
      </c>
      <c r="C291" s="832" t="s">
        <v>949</v>
      </c>
      <c r="D291" s="833" t="s">
        <v>1442</v>
      </c>
      <c r="E291" s="834" t="s">
        <v>964</v>
      </c>
      <c r="F291" s="832" t="s">
        <v>946</v>
      </c>
      <c r="G291" s="832" t="s">
        <v>968</v>
      </c>
      <c r="H291" s="832" t="s">
        <v>596</v>
      </c>
      <c r="I291" s="832" t="s">
        <v>1054</v>
      </c>
      <c r="J291" s="832" t="s">
        <v>900</v>
      </c>
      <c r="K291" s="832" t="s">
        <v>1055</v>
      </c>
      <c r="L291" s="835">
        <v>63.14</v>
      </c>
      <c r="M291" s="835">
        <v>631.4</v>
      </c>
      <c r="N291" s="832">
        <v>10</v>
      </c>
      <c r="O291" s="836">
        <v>9</v>
      </c>
      <c r="P291" s="835">
        <v>126.28</v>
      </c>
      <c r="Q291" s="837">
        <v>0.2</v>
      </c>
      <c r="R291" s="832">
        <v>2</v>
      </c>
      <c r="S291" s="837">
        <v>0.2</v>
      </c>
      <c r="T291" s="836">
        <v>2</v>
      </c>
      <c r="U291" s="838">
        <v>0.22222222222222221</v>
      </c>
    </row>
    <row r="292" spans="1:21" ht="14.4" customHeight="1" x14ac:dyDescent="0.3">
      <c r="A292" s="831">
        <v>22</v>
      </c>
      <c r="B292" s="832" t="s">
        <v>945</v>
      </c>
      <c r="C292" s="832" t="s">
        <v>949</v>
      </c>
      <c r="D292" s="833" t="s">
        <v>1442</v>
      </c>
      <c r="E292" s="834" t="s">
        <v>964</v>
      </c>
      <c r="F292" s="832" t="s">
        <v>946</v>
      </c>
      <c r="G292" s="832" t="s">
        <v>968</v>
      </c>
      <c r="H292" s="832" t="s">
        <v>596</v>
      </c>
      <c r="I292" s="832" t="s">
        <v>904</v>
      </c>
      <c r="J292" s="832" t="s">
        <v>900</v>
      </c>
      <c r="K292" s="832" t="s">
        <v>905</v>
      </c>
      <c r="L292" s="835">
        <v>84.18</v>
      </c>
      <c r="M292" s="835">
        <v>8838.899999999996</v>
      </c>
      <c r="N292" s="832">
        <v>105</v>
      </c>
      <c r="O292" s="836">
        <v>85.5</v>
      </c>
      <c r="P292" s="835">
        <v>4040.6399999999985</v>
      </c>
      <c r="Q292" s="837">
        <v>0.45714285714285718</v>
      </c>
      <c r="R292" s="832">
        <v>48</v>
      </c>
      <c r="S292" s="837">
        <v>0.45714285714285713</v>
      </c>
      <c r="T292" s="836">
        <v>37.5</v>
      </c>
      <c r="U292" s="838">
        <v>0.43859649122807015</v>
      </c>
    </row>
    <row r="293" spans="1:21" ht="14.4" customHeight="1" x14ac:dyDescent="0.3">
      <c r="A293" s="831">
        <v>22</v>
      </c>
      <c r="B293" s="832" t="s">
        <v>945</v>
      </c>
      <c r="C293" s="832" t="s">
        <v>949</v>
      </c>
      <c r="D293" s="833" t="s">
        <v>1442</v>
      </c>
      <c r="E293" s="834" t="s">
        <v>964</v>
      </c>
      <c r="F293" s="832" t="s">
        <v>946</v>
      </c>
      <c r="G293" s="832" t="s">
        <v>968</v>
      </c>
      <c r="H293" s="832" t="s">
        <v>596</v>
      </c>
      <c r="I293" s="832" t="s">
        <v>1056</v>
      </c>
      <c r="J293" s="832" t="s">
        <v>897</v>
      </c>
      <c r="K293" s="832" t="s">
        <v>1057</v>
      </c>
      <c r="L293" s="835">
        <v>63.14</v>
      </c>
      <c r="M293" s="835">
        <v>568.26</v>
      </c>
      <c r="N293" s="832">
        <v>9</v>
      </c>
      <c r="O293" s="836">
        <v>8.5</v>
      </c>
      <c r="P293" s="835">
        <v>378.84</v>
      </c>
      <c r="Q293" s="837">
        <v>0.66666666666666663</v>
      </c>
      <c r="R293" s="832">
        <v>6</v>
      </c>
      <c r="S293" s="837">
        <v>0.66666666666666663</v>
      </c>
      <c r="T293" s="836">
        <v>6</v>
      </c>
      <c r="U293" s="838">
        <v>0.70588235294117652</v>
      </c>
    </row>
    <row r="294" spans="1:21" ht="14.4" customHeight="1" x14ac:dyDescent="0.3">
      <c r="A294" s="831">
        <v>22</v>
      </c>
      <c r="B294" s="832" t="s">
        <v>945</v>
      </c>
      <c r="C294" s="832" t="s">
        <v>949</v>
      </c>
      <c r="D294" s="833" t="s">
        <v>1442</v>
      </c>
      <c r="E294" s="834" t="s">
        <v>964</v>
      </c>
      <c r="F294" s="832" t="s">
        <v>946</v>
      </c>
      <c r="G294" s="832" t="s">
        <v>968</v>
      </c>
      <c r="H294" s="832" t="s">
        <v>554</v>
      </c>
      <c r="I294" s="832" t="s">
        <v>969</v>
      </c>
      <c r="J294" s="832" t="s">
        <v>897</v>
      </c>
      <c r="K294" s="832" t="s">
        <v>970</v>
      </c>
      <c r="L294" s="835">
        <v>105.23</v>
      </c>
      <c r="M294" s="835">
        <v>1157.53</v>
      </c>
      <c r="N294" s="832">
        <v>11</v>
      </c>
      <c r="O294" s="836">
        <v>10.5</v>
      </c>
      <c r="P294" s="835">
        <v>947.07</v>
      </c>
      <c r="Q294" s="837">
        <v>0.81818181818181823</v>
      </c>
      <c r="R294" s="832">
        <v>9</v>
      </c>
      <c r="S294" s="837">
        <v>0.81818181818181823</v>
      </c>
      <c r="T294" s="836">
        <v>8.5</v>
      </c>
      <c r="U294" s="838">
        <v>0.80952380952380953</v>
      </c>
    </row>
    <row r="295" spans="1:21" ht="14.4" customHeight="1" x14ac:dyDescent="0.3">
      <c r="A295" s="831">
        <v>22</v>
      </c>
      <c r="B295" s="832" t="s">
        <v>945</v>
      </c>
      <c r="C295" s="832" t="s">
        <v>949</v>
      </c>
      <c r="D295" s="833" t="s">
        <v>1442</v>
      </c>
      <c r="E295" s="834" t="s">
        <v>964</v>
      </c>
      <c r="F295" s="832" t="s">
        <v>946</v>
      </c>
      <c r="G295" s="832" t="s">
        <v>968</v>
      </c>
      <c r="H295" s="832" t="s">
        <v>596</v>
      </c>
      <c r="I295" s="832" t="s">
        <v>906</v>
      </c>
      <c r="J295" s="832" t="s">
        <v>897</v>
      </c>
      <c r="K295" s="832" t="s">
        <v>907</v>
      </c>
      <c r="L295" s="835">
        <v>49.08</v>
      </c>
      <c r="M295" s="835">
        <v>147.24</v>
      </c>
      <c r="N295" s="832">
        <v>3</v>
      </c>
      <c r="O295" s="836">
        <v>1.5</v>
      </c>
      <c r="P295" s="835">
        <v>49.08</v>
      </c>
      <c r="Q295" s="837">
        <v>0.33333333333333331</v>
      </c>
      <c r="R295" s="832">
        <v>1</v>
      </c>
      <c r="S295" s="837">
        <v>0.33333333333333331</v>
      </c>
      <c r="T295" s="836">
        <v>0.5</v>
      </c>
      <c r="U295" s="838">
        <v>0.33333333333333331</v>
      </c>
    </row>
    <row r="296" spans="1:21" ht="14.4" customHeight="1" x14ac:dyDescent="0.3">
      <c r="A296" s="831">
        <v>22</v>
      </c>
      <c r="B296" s="832" t="s">
        <v>945</v>
      </c>
      <c r="C296" s="832" t="s">
        <v>949</v>
      </c>
      <c r="D296" s="833" t="s">
        <v>1442</v>
      </c>
      <c r="E296" s="834" t="s">
        <v>964</v>
      </c>
      <c r="F296" s="832" t="s">
        <v>946</v>
      </c>
      <c r="G296" s="832" t="s">
        <v>968</v>
      </c>
      <c r="H296" s="832" t="s">
        <v>596</v>
      </c>
      <c r="I296" s="832" t="s">
        <v>1058</v>
      </c>
      <c r="J296" s="832" t="s">
        <v>897</v>
      </c>
      <c r="K296" s="832" t="s">
        <v>1059</v>
      </c>
      <c r="L296" s="835">
        <v>126.27</v>
      </c>
      <c r="M296" s="835">
        <v>1010.16</v>
      </c>
      <c r="N296" s="832">
        <v>8</v>
      </c>
      <c r="O296" s="836">
        <v>6.5</v>
      </c>
      <c r="P296" s="835">
        <v>757.62</v>
      </c>
      <c r="Q296" s="837">
        <v>0.75</v>
      </c>
      <c r="R296" s="832">
        <v>6</v>
      </c>
      <c r="S296" s="837">
        <v>0.75</v>
      </c>
      <c r="T296" s="836">
        <v>5</v>
      </c>
      <c r="U296" s="838">
        <v>0.76923076923076927</v>
      </c>
    </row>
    <row r="297" spans="1:21" ht="14.4" customHeight="1" x14ac:dyDescent="0.3">
      <c r="A297" s="831">
        <v>22</v>
      </c>
      <c r="B297" s="832" t="s">
        <v>945</v>
      </c>
      <c r="C297" s="832" t="s">
        <v>949</v>
      </c>
      <c r="D297" s="833" t="s">
        <v>1442</v>
      </c>
      <c r="E297" s="834" t="s">
        <v>964</v>
      </c>
      <c r="F297" s="832" t="s">
        <v>946</v>
      </c>
      <c r="G297" s="832" t="s">
        <v>968</v>
      </c>
      <c r="H297" s="832" t="s">
        <v>554</v>
      </c>
      <c r="I297" s="832" t="s">
        <v>975</v>
      </c>
      <c r="J297" s="832" t="s">
        <v>897</v>
      </c>
      <c r="K297" s="832" t="s">
        <v>976</v>
      </c>
      <c r="L297" s="835">
        <v>84.18</v>
      </c>
      <c r="M297" s="835">
        <v>3283.0200000000013</v>
      </c>
      <c r="N297" s="832">
        <v>39</v>
      </c>
      <c r="O297" s="836">
        <v>34</v>
      </c>
      <c r="P297" s="835">
        <v>1346.8800000000006</v>
      </c>
      <c r="Q297" s="837">
        <v>0.41025641025641024</v>
      </c>
      <c r="R297" s="832">
        <v>16</v>
      </c>
      <c r="S297" s="837">
        <v>0.41025641025641024</v>
      </c>
      <c r="T297" s="836">
        <v>13</v>
      </c>
      <c r="U297" s="838">
        <v>0.38235294117647056</v>
      </c>
    </row>
    <row r="298" spans="1:21" ht="14.4" customHeight="1" x14ac:dyDescent="0.3">
      <c r="A298" s="831">
        <v>22</v>
      </c>
      <c r="B298" s="832" t="s">
        <v>945</v>
      </c>
      <c r="C298" s="832" t="s">
        <v>949</v>
      </c>
      <c r="D298" s="833" t="s">
        <v>1442</v>
      </c>
      <c r="E298" s="834" t="s">
        <v>964</v>
      </c>
      <c r="F298" s="832" t="s">
        <v>946</v>
      </c>
      <c r="G298" s="832" t="s">
        <v>968</v>
      </c>
      <c r="H298" s="832" t="s">
        <v>596</v>
      </c>
      <c r="I298" s="832" t="s">
        <v>902</v>
      </c>
      <c r="J298" s="832" t="s">
        <v>900</v>
      </c>
      <c r="K298" s="832" t="s">
        <v>903</v>
      </c>
      <c r="L298" s="835">
        <v>49.08</v>
      </c>
      <c r="M298" s="835">
        <v>245.39999999999998</v>
      </c>
      <c r="N298" s="832">
        <v>5</v>
      </c>
      <c r="O298" s="836">
        <v>4</v>
      </c>
      <c r="P298" s="835">
        <v>49.08</v>
      </c>
      <c r="Q298" s="837">
        <v>0.2</v>
      </c>
      <c r="R298" s="832">
        <v>1</v>
      </c>
      <c r="S298" s="837">
        <v>0.2</v>
      </c>
      <c r="T298" s="836">
        <v>1</v>
      </c>
      <c r="U298" s="838">
        <v>0.25</v>
      </c>
    </row>
    <row r="299" spans="1:21" ht="14.4" customHeight="1" x14ac:dyDescent="0.3">
      <c r="A299" s="831">
        <v>22</v>
      </c>
      <c r="B299" s="832" t="s">
        <v>945</v>
      </c>
      <c r="C299" s="832" t="s">
        <v>949</v>
      </c>
      <c r="D299" s="833" t="s">
        <v>1442</v>
      </c>
      <c r="E299" s="834" t="s">
        <v>964</v>
      </c>
      <c r="F299" s="832" t="s">
        <v>946</v>
      </c>
      <c r="G299" s="832" t="s">
        <v>1066</v>
      </c>
      <c r="H299" s="832" t="s">
        <v>554</v>
      </c>
      <c r="I299" s="832" t="s">
        <v>1067</v>
      </c>
      <c r="J299" s="832" t="s">
        <v>1068</v>
      </c>
      <c r="K299" s="832" t="s">
        <v>1069</v>
      </c>
      <c r="L299" s="835">
        <v>0</v>
      </c>
      <c r="M299" s="835">
        <v>0</v>
      </c>
      <c r="N299" s="832">
        <v>23</v>
      </c>
      <c r="O299" s="836">
        <v>19</v>
      </c>
      <c r="P299" s="835">
        <v>0</v>
      </c>
      <c r="Q299" s="837"/>
      <c r="R299" s="832">
        <v>23</v>
      </c>
      <c r="S299" s="837">
        <v>1</v>
      </c>
      <c r="T299" s="836">
        <v>19</v>
      </c>
      <c r="U299" s="838">
        <v>1</v>
      </c>
    </row>
    <row r="300" spans="1:21" ht="14.4" customHeight="1" x14ac:dyDescent="0.3">
      <c r="A300" s="831">
        <v>22</v>
      </c>
      <c r="B300" s="832" t="s">
        <v>945</v>
      </c>
      <c r="C300" s="832" t="s">
        <v>949</v>
      </c>
      <c r="D300" s="833" t="s">
        <v>1442</v>
      </c>
      <c r="E300" s="834" t="s">
        <v>962</v>
      </c>
      <c r="F300" s="832" t="s">
        <v>946</v>
      </c>
      <c r="G300" s="832" t="s">
        <v>1259</v>
      </c>
      <c r="H300" s="832" t="s">
        <v>554</v>
      </c>
      <c r="I300" s="832" t="s">
        <v>1260</v>
      </c>
      <c r="J300" s="832" t="s">
        <v>1261</v>
      </c>
      <c r="K300" s="832" t="s">
        <v>1234</v>
      </c>
      <c r="L300" s="835">
        <v>196.2</v>
      </c>
      <c r="M300" s="835">
        <v>196.2</v>
      </c>
      <c r="N300" s="832">
        <v>1</v>
      </c>
      <c r="O300" s="836">
        <v>0.5</v>
      </c>
      <c r="P300" s="835">
        <v>196.2</v>
      </c>
      <c r="Q300" s="837">
        <v>1</v>
      </c>
      <c r="R300" s="832">
        <v>1</v>
      </c>
      <c r="S300" s="837">
        <v>1</v>
      </c>
      <c r="T300" s="836">
        <v>0.5</v>
      </c>
      <c r="U300" s="838">
        <v>1</v>
      </c>
    </row>
    <row r="301" spans="1:21" ht="14.4" customHeight="1" x14ac:dyDescent="0.3">
      <c r="A301" s="831">
        <v>22</v>
      </c>
      <c r="B301" s="832" t="s">
        <v>945</v>
      </c>
      <c r="C301" s="832" t="s">
        <v>949</v>
      </c>
      <c r="D301" s="833" t="s">
        <v>1442</v>
      </c>
      <c r="E301" s="834" t="s">
        <v>962</v>
      </c>
      <c r="F301" s="832" t="s">
        <v>946</v>
      </c>
      <c r="G301" s="832" t="s">
        <v>993</v>
      </c>
      <c r="H301" s="832" t="s">
        <v>554</v>
      </c>
      <c r="I301" s="832" t="s">
        <v>997</v>
      </c>
      <c r="J301" s="832" t="s">
        <v>995</v>
      </c>
      <c r="K301" s="832" t="s">
        <v>996</v>
      </c>
      <c r="L301" s="835">
        <v>182.22</v>
      </c>
      <c r="M301" s="835">
        <v>182.22</v>
      </c>
      <c r="N301" s="832">
        <v>1</v>
      </c>
      <c r="O301" s="836">
        <v>0.5</v>
      </c>
      <c r="P301" s="835">
        <v>182.22</v>
      </c>
      <c r="Q301" s="837">
        <v>1</v>
      </c>
      <c r="R301" s="832">
        <v>1</v>
      </c>
      <c r="S301" s="837">
        <v>1</v>
      </c>
      <c r="T301" s="836">
        <v>0.5</v>
      </c>
      <c r="U301" s="838">
        <v>1</v>
      </c>
    </row>
    <row r="302" spans="1:21" ht="14.4" customHeight="1" x14ac:dyDescent="0.3">
      <c r="A302" s="831">
        <v>22</v>
      </c>
      <c r="B302" s="832" t="s">
        <v>945</v>
      </c>
      <c r="C302" s="832" t="s">
        <v>949</v>
      </c>
      <c r="D302" s="833" t="s">
        <v>1442</v>
      </c>
      <c r="E302" s="834" t="s">
        <v>962</v>
      </c>
      <c r="F302" s="832" t="s">
        <v>946</v>
      </c>
      <c r="G302" s="832" t="s">
        <v>1271</v>
      </c>
      <c r="H302" s="832" t="s">
        <v>554</v>
      </c>
      <c r="I302" s="832" t="s">
        <v>1272</v>
      </c>
      <c r="J302" s="832" t="s">
        <v>1273</v>
      </c>
      <c r="K302" s="832" t="s">
        <v>1274</v>
      </c>
      <c r="L302" s="835">
        <v>3480.65</v>
      </c>
      <c r="M302" s="835">
        <v>3480.65</v>
      </c>
      <c r="N302" s="832">
        <v>1</v>
      </c>
      <c r="O302" s="836">
        <v>0.5</v>
      </c>
      <c r="P302" s="835">
        <v>3480.65</v>
      </c>
      <c r="Q302" s="837">
        <v>1</v>
      </c>
      <c r="R302" s="832">
        <v>1</v>
      </c>
      <c r="S302" s="837">
        <v>1</v>
      </c>
      <c r="T302" s="836">
        <v>0.5</v>
      </c>
      <c r="U302" s="838">
        <v>1</v>
      </c>
    </row>
    <row r="303" spans="1:21" ht="14.4" customHeight="1" x14ac:dyDescent="0.3">
      <c r="A303" s="831">
        <v>22</v>
      </c>
      <c r="B303" s="832" t="s">
        <v>945</v>
      </c>
      <c r="C303" s="832" t="s">
        <v>949</v>
      </c>
      <c r="D303" s="833" t="s">
        <v>1442</v>
      </c>
      <c r="E303" s="834" t="s">
        <v>962</v>
      </c>
      <c r="F303" s="832" t="s">
        <v>946</v>
      </c>
      <c r="G303" s="832" t="s">
        <v>1419</v>
      </c>
      <c r="H303" s="832" t="s">
        <v>554</v>
      </c>
      <c r="I303" s="832" t="s">
        <v>1420</v>
      </c>
      <c r="J303" s="832" t="s">
        <v>1421</v>
      </c>
      <c r="K303" s="832" t="s">
        <v>1422</v>
      </c>
      <c r="L303" s="835">
        <v>38.47</v>
      </c>
      <c r="M303" s="835">
        <v>38.47</v>
      </c>
      <c r="N303" s="832">
        <v>1</v>
      </c>
      <c r="O303" s="836">
        <v>1</v>
      </c>
      <c r="P303" s="835">
        <v>38.47</v>
      </c>
      <c r="Q303" s="837">
        <v>1</v>
      </c>
      <c r="R303" s="832">
        <v>1</v>
      </c>
      <c r="S303" s="837">
        <v>1</v>
      </c>
      <c r="T303" s="836">
        <v>1</v>
      </c>
      <c r="U303" s="838">
        <v>1</v>
      </c>
    </row>
    <row r="304" spans="1:21" ht="14.4" customHeight="1" x14ac:dyDescent="0.3">
      <c r="A304" s="831">
        <v>22</v>
      </c>
      <c r="B304" s="832" t="s">
        <v>945</v>
      </c>
      <c r="C304" s="832" t="s">
        <v>949</v>
      </c>
      <c r="D304" s="833" t="s">
        <v>1442</v>
      </c>
      <c r="E304" s="834" t="s">
        <v>962</v>
      </c>
      <c r="F304" s="832" t="s">
        <v>946</v>
      </c>
      <c r="G304" s="832" t="s">
        <v>1104</v>
      </c>
      <c r="H304" s="832" t="s">
        <v>554</v>
      </c>
      <c r="I304" s="832" t="s">
        <v>1183</v>
      </c>
      <c r="J304" s="832" t="s">
        <v>1184</v>
      </c>
      <c r="K304" s="832" t="s">
        <v>1185</v>
      </c>
      <c r="L304" s="835">
        <v>48.09</v>
      </c>
      <c r="M304" s="835">
        <v>48.09</v>
      </c>
      <c r="N304" s="832">
        <v>1</v>
      </c>
      <c r="O304" s="836">
        <v>1</v>
      </c>
      <c r="P304" s="835">
        <v>48.09</v>
      </c>
      <c r="Q304" s="837">
        <v>1</v>
      </c>
      <c r="R304" s="832">
        <v>1</v>
      </c>
      <c r="S304" s="837">
        <v>1</v>
      </c>
      <c r="T304" s="836">
        <v>1</v>
      </c>
      <c r="U304" s="838">
        <v>1</v>
      </c>
    </row>
    <row r="305" spans="1:21" ht="14.4" customHeight="1" x14ac:dyDescent="0.3">
      <c r="A305" s="831">
        <v>22</v>
      </c>
      <c r="B305" s="832" t="s">
        <v>945</v>
      </c>
      <c r="C305" s="832" t="s">
        <v>949</v>
      </c>
      <c r="D305" s="833" t="s">
        <v>1442</v>
      </c>
      <c r="E305" s="834" t="s">
        <v>962</v>
      </c>
      <c r="F305" s="832" t="s">
        <v>946</v>
      </c>
      <c r="G305" s="832" t="s">
        <v>1423</v>
      </c>
      <c r="H305" s="832" t="s">
        <v>554</v>
      </c>
      <c r="I305" s="832" t="s">
        <v>1424</v>
      </c>
      <c r="J305" s="832" t="s">
        <v>714</v>
      </c>
      <c r="K305" s="832" t="s">
        <v>1425</v>
      </c>
      <c r="L305" s="835">
        <v>27.28</v>
      </c>
      <c r="M305" s="835">
        <v>27.28</v>
      </c>
      <c r="N305" s="832">
        <v>1</v>
      </c>
      <c r="O305" s="836">
        <v>0.5</v>
      </c>
      <c r="P305" s="835">
        <v>27.28</v>
      </c>
      <c r="Q305" s="837">
        <v>1</v>
      </c>
      <c r="R305" s="832">
        <v>1</v>
      </c>
      <c r="S305" s="837">
        <v>1</v>
      </c>
      <c r="T305" s="836">
        <v>0.5</v>
      </c>
      <c r="U305" s="838">
        <v>1</v>
      </c>
    </row>
    <row r="306" spans="1:21" ht="14.4" customHeight="1" x14ac:dyDescent="0.3">
      <c r="A306" s="831">
        <v>22</v>
      </c>
      <c r="B306" s="832" t="s">
        <v>945</v>
      </c>
      <c r="C306" s="832" t="s">
        <v>949</v>
      </c>
      <c r="D306" s="833" t="s">
        <v>1442</v>
      </c>
      <c r="E306" s="834" t="s">
        <v>962</v>
      </c>
      <c r="F306" s="832" t="s">
        <v>946</v>
      </c>
      <c r="G306" s="832" t="s">
        <v>1202</v>
      </c>
      <c r="H306" s="832" t="s">
        <v>554</v>
      </c>
      <c r="I306" s="832" t="s">
        <v>1203</v>
      </c>
      <c r="J306" s="832" t="s">
        <v>1204</v>
      </c>
      <c r="K306" s="832" t="s">
        <v>1205</v>
      </c>
      <c r="L306" s="835">
        <v>106.09</v>
      </c>
      <c r="M306" s="835">
        <v>424.36</v>
      </c>
      <c r="N306" s="832">
        <v>4</v>
      </c>
      <c r="O306" s="836">
        <v>1.5</v>
      </c>
      <c r="P306" s="835">
        <v>424.36</v>
      </c>
      <c r="Q306" s="837">
        <v>1</v>
      </c>
      <c r="R306" s="832">
        <v>4</v>
      </c>
      <c r="S306" s="837">
        <v>1</v>
      </c>
      <c r="T306" s="836">
        <v>1.5</v>
      </c>
      <c r="U306" s="838">
        <v>1</v>
      </c>
    </row>
    <row r="307" spans="1:21" ht="14.4" customHeight="1" x14ac:dyDescent="0.3">
      <c r="A307" s="831">
        <v>22</v>
      </c>
      <c r="B307" s="832" t="s">
        <v>945</v>
      </c>
      <c r="C307" s="832" t="s">
        <v>949</v>
      </c>
      <c r="D307" s="833" t="s">
        <v>1442</v>
      </c>
      <c r="E307" s="834" t="s">
        <v>962</v>
      </c>
      <c r="F307" s="832" t="s">
        <v>946</v>
      </c>
      <c r="G307" s="832" t="s">
        <v>968</v>
      </c>
      <c r="H307" s="832" t="s">
        <v>596</v>
      </c>
      <c r="I307" s="832" t="s">
        <v>904</v>
      </c>
      <c r="J307" s="832" t="s">
        <v>900</v>
      </c>
      <c r="K307" s="832" t="s">
        <v>905</v>
      </c>
      <c r="L307" s="835">
        <v>84.18</v>
      </c>
      <c r="M307" s="835">
        <v>84.18</v>
      </c>
      <c r="N307" s="832">
        <v>1</v>
      </c>
      <c r="O307" s="836">
        <v>0.5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22</v>
      </c>
      <c r="B308" s="832" t="s">
        <v>945</v>
      </c>
      <c r="C308" s="832" t="s">
        <v>949</v>
      </c>
      <c r="D308" s="833" t="s">
        <v>1442</v>
      </c>
      <c r="E308" s="834" t="s">
        <v>962</v>
      </c>
      <c r="F308" s="832" t="s">
        <v>946</v>
      </c>
      <c r="G308" s="832" t="s">
        <v>968</v>
      </c>
      <c r="H308" s="832" t="s">
        <v>554</v>
      </c>
      <c r="I308" s="832" t="s">
        <v>969</v>
      </c>
      <c r="J308" s="832" t="s">
        <v>897</v>
      </c>
      <c r="K308" s="832" t="s">
        <v>970</v>
      </c>
      <c r="L308" s="835">
        <v>105.23</v>
      </c>
      <c r="M308" s="835">
        <v>105.23</v>
      </c>
      <c r="N308" s="832">
        <v>1</v>
      </c>
      <c r="O308" s="836">
        <v>0.5</v>
      </c>
      <c r="P308" s="835">
        <v>105.23</v>
      </c>
      <c r="Q308" s="837">
        <v>1</v>
      </c>
      <c r="R308" s="832">
        <v>1</v>
      </c>
      <c r="S308" s="837">
        <v>1</v>
      </c>
      <c r="T308" s="836">
        <v>0.5</v>
      </c>
      <c r="U308" s="838">
        <v>1</v>
      </c>
    </row>
    <row r="309" spans="1:21" ht="14.4" customHeight="1" x14ac:dyDescent="0.3">
      <c r="A309" s="831">
        <v>22</v>
      </c>
      <c r="B309" s="832" t="s">
        <v>945</v>
      </c>
      <c r="C309" s="832" t="s">
        <v>949</v>
      </c>
      <c r="D309" s="833" t="s">
        <v>1442</v>
      </c>
      <c r="E309" s="834" t="s">
        <v>962</v>
      </c>
      <c r="F309" s="832" t="s">
        <v>946</v>
      </c>
      <c r="G309" s="832" t="s">
        <v>968</v>
      </c>
      <c r="H309" s="832" t="s">
        <v>596</v>
      </c>
      <c r="I309" s="832" t="s">
        <v>906</v>
      </c>
      <c r="J309" s="832" t="s">
        <v>897</v>
      </c>
      <c r="K309" s="832" t="s">
        <v>907</v>
      </c>
      <c r="L309" s="835">
        <v>49.08</v>
      </c>
      <c r="M309" s="835">
        <v>98.16</v>
      </c>
      <c r="N309" s="832">
        <v>2</v>
      </c>
      <c r="O309" s="836">
        <v>1</v>
      </c>
      <c r="P309" s="835">
        <v>49.08</v>
      </c>
      <c r="Q309" s="837">
        <v>0.5</v>
      </c>
      <c r="R309" s="832">
        <v>1</v>
      </c>
      <c r="S309" s="837">
        <v>0.5</v>
      </c>
      <c r="T309" s="836">
        <v>0.5</v>
      </c>
      <c r="U309" s="838">
        <v>0.5</v>
      </c>
    </row>
    <row r="310" spans="1:21" ht="14.4" customHeight="1" x14ac:dyDescent="0.3">
      <c r="A310" s="831">
        <v>22</v>
      </c>
      <c r="B310" s="832" t="s">
        <v>945</v>
      </c>
      <c r="C310" s="832" t="s">
        <v>949</v>
      </c>
      <c r="D310" s="833" t="s">
        <v>1442</v>
      </c>
      <c r="E310" s="834" t="s">
        <v>962</v>
      </c>
      <c r="F310" s="832" t="s">
        <v>946</v>
      </c>
      <c r="G310" s="832" t="s">
        <v>968</v>
      </c>
      <c r="H310" s="832" t="s">
        <v>554</v>
      </c>
      <c r="I310" s="832" t="s">
        <v>975</v>
      </c>
      <c r="J310" s="832" t="s">
        <v>897</v>
      </c>
      <c r="K310" s="832" t="s">
        <v>976</v>
      </c>
      <c r="L310" s="835">
        <v>84.18</v>
      </c>
      <c r="M310" s="835">
        <v>84.18</v>
      </c>
      <c r="N310" s="832">
        <v>1</v>
      </c>
      <c r="O310" s="836">
        <v>0.5</v>
      </c>
      <c r="P310" s="835">
        <v>84.18</v>
      </c>
      <c r="Q310" s="837">
        <v>1</v>
      </c>
      <c r="R310" s="832">
        <v>1</v>
      </c>
      <c r="S310" s="837">
        <v>1</v>
      </c>
      <c r="T310" s="836">
        <v>0.5</v>
      </c>
      <c r="U310" s="838">
        <v>1</v>
      </c>
    </row>
    <row r="311" spans="1:21" ht="14.4" customHeight="1" x14ac:dyDescent="0.3">
      <c r="A311" s="831">
        <v>22</v>
      </c>
      <c r="B311" s="832" t="s">
        <v>945</v>
      </c>
      <c r="C311" s="832" t="s">
        <v>949</v>
      </c>
      <c r="D311" s="833" t="s">
        <v>1442</v>
      </c>
      <c r="E311" s="834" t="s">
        <v>958</v>
      </c>
      <c r="F311" s="832" t="s">
        <v>946</v>
      </c>
      <c r="G311" s="832" t="s">
        <v>1138</v>
      </c>
      <c r="H311" s="832" t="s">
        <v>596</v>
      </c>
      <c r="I311" s="832" t="s">
        <v>1139</v>
      </c>
      <c r="J311" s="832" t="s">
        <v>1140</v>
      </c>
      <c r="K311" s="832" t="s">
        <v>1141</v>
      </c>
      <c r="L311" s="835">
        <v>0</v>
      </c>
      <c r="M311" s="835">
        <v>0</v>
      </c>
      <c r="N311" s="832">
        <v>1</v>
      </c>
      <c r="O311" s="836">
        <v>0.5</v>
      </c>
      <c r="P311" s="835">
        <v>0</v>
      </c>
      <c r="Q311" s="837"/>
      <c r="R311" s="832">
        <v>1</v>
      </c>
      <c r="S311" s="837">
        <v>1</v>
      </c>
      <c r="T311" s="836">
        <v>0.5</v>
      </c>
      <c r="U311" s="838">
        <v>1</v>
      </c>
    </row>
    <row r="312" spans="1:21" ht="14.4" customHeight="1" x14ac:dyDescent="0.3">
      <c r="A312" s="831">
        <v>22</v>
      </c>
      <c r="B312" s="832" t="s">
        <v>945</v>
      </c>
      <c r="C312" s="832" t="s">
        <v>949</v>
      </c>
      <c r="D312" s="833" t="s">
        <v>1442</v>
      </c>
      <c r="E312" s="834" t="s">
        <v>958</v>
      </c>
      <c r="F312" s="832" t="s">
        <v>946</v>
      </c>
      <c r="G312" s="832" t="s">
        <v>1244</v>
      </c>
      <c r="H312" s="832" t="s">
        <v>554</v>
      </c>
      <c r="I312" s="832" t="s">
        <v>1426</v>
      </c>
      <c r="J312" s="832" t="s">
        <v>1427</v>
      </c>
      <c r="K312" s="832" t="s">
        <v>1428</v>
      </c>
      <c r="L312" s="835">
        <v>55.41</v>
      </c>
      <c r="M312" s="835">
        <v>55.41</v>
      </c>
      <c r="N312" s="832">
        <v>1</v>
      </c>
      <c r="O312" s="836">
        <v>0.5</v>
      </c>
      <c r="P312" s="835">
        <v>55.41</v>
      </c>
      <c r="Q312" s="837">
        <v>1</v>
      </c>
      <c r="R312" s="832">
        <v>1</v>
      </c>
      <c r="S312" s="837">
        <v>1</v>
      </c>
      <c r="T312" s="836">
        <v>0.5</v>
      </c>
      <c r="U312" s="838">
        <v>1</v>
      </c>
    </row>
    <row r="313" spans="1:21" ht="14.4" customHeight="1" x14ac:dyDescent="0.3">
      <c r="A313" s="831">
        <v>22</v>
      </c>
      <c r="B313" s="832" t="s">
        <v>945</v>
      </c>
      <c r="C313" s="832" t="s">
        <v>949</v>
      </c>
      <c r="D313" s="833" t="s">
        <v>1442</v>
      </c>
      <c r="E313" s="834" t="s">
        <v>958</v>
      </c>
      <c r="F313" s="832" t="s">
        <v>946</v>
      </c>
      <c r="G313" s="832" t="s">
        <v>1429</v>
      </c>
      <c r="H313" s="832" t="s">
        <v>596</v>
      </c>
      <c r="I313" s="832" t="s">
        <v>1430</v>
      </c>
      <c r="J313" s="832" t="s">
        <v>1431</v>
      </c>
      <c r="K313" s="832" t="s">
        <v>1432</v>
      </c>
      <c r="L313" s="835">
        <v>38.04</v>
      </c>
      <c r="M313" s="835">
        <v>38.04</v>
      </c>
      <c r="N313" s="832">
        <v>1</v>
      </c>
      <c r="O313" s="836">
        <v>1</v>
      </c>
      <c r="P313" s="835">
        <v>38.04</v>
      </c>
      <c r="Q313" s="837">
        <v>1</v>
      </c>
      <c r="R313" s="832">
        <v>1</v>
      </c>
      <c r="S313" s="837">
        <v>1</v>
      </c>
      <c r="T313" s="836">
        <v>1</v>
      </c>
      <c r="U313" s="838">
        <v>1</v>
      </c>
    </row>
    <row r="314" spans="1:21" ht="14.4" customHeight="1" x14ac:dyDescent="0.3">
      <c r="A314" s="831">
        <v>22</v>
      </c>
      <c r="B314" s="832" t="s">
        <v>945</v>
      </c>
      <c r="C314" s="832" t="s">
        <v>949</v>
      </c>
      <c r="D314" s="833" t="s">
        <v>1442</v>
      </c>
      <c r="E314" s="834" t="s">
        <v>958</v>
      </c>
      <c r="F314" s="832" t="s">
        <v>946</v>
      </c>
      <c r="G314" s="832" t="s">
        <v>1433</v>
      </c>
      <c r="H314" s="832" t="s">
        <v>554</v>
      </c>
      <c r="I314" s="832" t="s">
        <v>1434</v>
      </c>
      <c r="J314" s="832" t="s">
        <v>1435</v>
      </c>
      <c r="K314" s="832" t="s">
        <v>1436</v>
      </c>
      <c r="L314" s="835">
        <v>0</v>
      </c>
      <c r="M314" s="835">
        <v>0</v>
      </c>
      <c r="N314" s="832">
        <v>2</v>
      </c>
      <c r="O314" s="836">
        <v>0.5</v>
      </c>
      <c r="P314" s="835">
        <v>0</v>
      </c>
      <c r="Q314" s="837"/>
      <c r="R314" s="832">
        <v>2</v>
      </c>
      <c r="S314" s="837">
        <v>1</v>
      </c>
      <c r="T314" s="836">
        <v>0.5</v>
      </c>
      <c r="U314" s="838">
        <v>1</v>
      </c>
    </row>
    <row r="315" spans="1:21" ht="14.4" customHeight="1" x14ac:dyDescent="0.3">
      <c r="A315" s="831">
        <v>22</v>
      </c>
      <c r="B315" s="832" t="s">
        <v>945</v>
      </c>
      <c r="C315" s="832" t="s">
        <v>949</v>
      </c>
      <c r="D315" s="833" t="s">
        <v>1442</v>
      </c>
      <c r="E315" s="834" t="s">
        <v>958</v>
      </c>
      <c r="F315" s="832" t="s">
        <v>946</v>
      </c>
      <c r="G315" s="832" t="s">
        <v>1280</v>
      </c>
      <c r="H315" s="832" t="s">
        <v>554</v>
      </c>
      <c r="I315" s="832" t="s">
        <v>1353</v>
      </c>
      <c r="J315" s="832" t="s">
        <v>585</v>
      </c>
      <c r="K315" s="832" t="s">
        <v>1354</v>
      </c>
      <c r="L315" s="835">
        <v>108.44</v>
      </c>
      <c r="M315" s="835">
        <v>108.44</v>
      </c>
      <c r="N315" s="832">
        <v>1</v>
      </c>
      <c r="O315" s="836">
        <v>0.5</v>
      </c>
      <c r="P315" s="835">
        <v>108.44</v>
      </c>
      <c r="Q315" s="837">
        <v>1</v>
      </c>
      <c r="R315" s="832">
        <v>1</v>
      </c>
      <c r="S315" s="837">
        <v>1</v>
      </c>
      <c r="T315" s="836">
        <v>0.5</v>
      </c>
      <c r="U315" s="838">
        <v>1</v>
      </c>
    </row>
    <row r="316" spans="1:21" ht="14.4" customHeight="1" x14ac:dyDescent="0.3">
      <c r="A316" s="831">
        <v>22</v>
      </c>
      <c r="B316" s="832" t="s">
        <v>945</v>
      </c>
      <c r="C316" s="832" t="s">
        <v>949</v>
      </c>
      <c r="D316" s="833" t="s">
        <v>1442</v>
      </c>
      <c r="E316" s="834" t="s">
        <v>958</v>
      </c>
      <c r="F316" s="832" t="s">
        <v>946</v>
      </c>
      <c r="G316" s="832" t="s">
        <v>1437</v>
      </c>
      <c r="H316" s="832" t="s">
        <v>554</v>
      </c>
      <c r="I316" s="832" t="s">
        <v>1438</v>
      </c>
      <c r="J316" s="832" t="s">
        <v>1439</v>
      </c>
      <c r="K316" s="832" t="s">
        <v>1440</v>
      </c>
      <c r="L316" s="835">
        <v>95.63</v>
      </c>
      <c r="M316" s="835">
        <v>95.63</v>
      </c>
      <c r="N316" s="832">
        <v>1</v>
      </c>
      <c r="O316" s="836">
        <v>1</v>
      </c>
      <c r="P316" s="835">
        <v>95.63</v>
      </c>
      <c r="Q316" s="837">
        <v>1</v>
      </c>
      <c r="R316" s="832">
        <v>1</v>
      </c>
      <c r="S316" s="837">
        <v>1</v>
      </c>
      <c r="T316" s="836">
        <v>1</v>
      </c>
      <c r="U316" s="838">
        <v>1</v>
      </c>
    </row>
    <row r="317" spans="1:21" ht="14.4" customHeight="1" thickBot="1" x14ac:dyDescent="0.35">
      <c r="A317" s="839">
        <v>22</v>
      </c>
      <c r="B317" s="840" t="s">
        <v>945</v>
      </c>
      <c r="C317" s="840" t="s">
        <v>949</v>
      </c>
      <c r="D317" s="841" t="s">
        <v>1442</v>
      </c>
      <c r="E317" s="842" t="s">
        <v>958</v>
      </c>
      <c r="F317" s="840" t="s">
        <v>946</v>
      </c>
      <c r="G317" s="840" t="s">
        <v>1291</v>
      </c>
      <c r="H317" s="840" t="s">
        <v>554</v>
      </c>
      <c r="I317" s="840" t="s">
        <v>1292</v>
      </c>
      <c r="J317" s="840" t="s">
        <v>668</v>
      </c>
      <c r="K317" s="840" t="s">
        <v>915</v>
      </c>
      <c r="L317" s="843">
        <v>192.28</v>
      </c>
      <c r="M317" s="843">
        <v>576.84</v>
      </c>
      <c r="N317" s="840">
        <v>3</v>
      </c>
      <c r="O317" s="844">
        <v>3</v>
      </c>
      <c r="P317" s="843">
        <v>576.84</v>
      </c>
      <c r="Q317" s="845">
        <v>1</v>
      </c>
      <c r="R317" s="840">
        <v>3</v>
      </c>
      <c r="S317" s="845">
        <v>1</v>
      </c>
      <c r="T317" s="844">
        <v>3</v>
      </c>
      <c r="U317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1444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961</v>
      </c>
      <c r="B5" s="225">
        <v>10000.479999999998</v>
      </c>
      <c r="C5" s="830">
        <v>0.28398191689952068</v>
      </c>
      <c r="D5" s="225">
        <v>25214.71999999999</v>
      </c>
      <c r="E5" s="830">
        <v>0.71601808310047932</v>
      </c>
      <c r="F5" s="848">
        <v>35215.19999999999</v>
      </c>
    </row>
    <row r="6" spans="1:6" ht="14.4" customHeight="1" x14ac:dyDescent="0.3">
      <c r="A6" s="857" t="s">
        <v>963</v>
      </c>
      <c r="B6" s="849">
        <v>7786.8099999999995</v>
      </c>
      <c r="C6" s="837">
        <v>0.15631792151311896</v>
      </c>
      <c r="D6" s="849">
        <v>42027.119999999988</v>
      </c>
      <c r="E6" s="837">
        <v>0.84368207848688104</v>
      </c>
      <c r="F6" s="850">
        <v>49813.929999999986</v>
      </c>
    </row>
    <row r="7" spans="1:6" ht="14.4" customHeight="1" x14ac:dyDescent="0.3">
      <c r="A7" s="857" t="s">
        <v>964</v>
      </c>
      <c r="B7" s="849">
        <v>7119.5699999999979</v>
      </c>
      <c r="C7" s="837">
        <v>0.17883379258548487</v>
      </c>
      <c r="D7" s="849">
        <v>32691.530000000006</v>
      </c>
      <c r="E7" s="837">
        <v>0.82116620741451507</v>
      </c>
      <c r="F7" s="850">
        <v>39811.100000000006</v>
      </c>
    </row>
    <row r="8" spans="1:6" ht="14.4" customHeight="1" x14ac:dyDescent="0.3">
      <c r="A8" s="857" t="s">
        <v>957</v>
      </c>
      <c r="B8" s="849">
        <v>5877.2699999999977</v>
      </c>
      <c r="C8" s="837">
        <v>0.16077759491925644</v>
      </c>
      <c r="D8" s="849">
        <v>30678.010000000006</v>
      </c>
      <c r="E8" s="837">
        <v>0.83922240508074353</v>
      </c>
      <c r="F8" s="850">
        <v>36555.280000000006</v>
      </c>
    </row>
    <row r="9" spans="1:6" ht="14.4" customHeight="1" x14ac:dyDescent="0.3">
      <c r="A9" s="857" t="s">
        <v>954</v>
      </c>
      <c r="B9" s="849">
        <v>4004.1500000000015</v>
      </c>
      <c r="C9" s="837">
        <v>0.14034029494191042</v>
      </c>
      <c r="D9" s="849">
        <v>24527.569999999982</v>
      </c>
      <c r="E9" s="837">
        <v>0.85965970505808964</v>
      </c>
      <c r="F9" s="850">
        <v>28531.719999999983</v>
      </c>
    </row>
    <row r="10" spans="1:6" ht="14.4" customHeight="1" x14ac:dyDescent="0.3">
      <c r="A10" s="857" t="s">
        <v>955</v>
      </c>
      <c r="B10" s="849">
        <v>3990.1500000000005</v>
      </c>
      <c r="C10" s="837">
        <v>0.12858186941342453</v>
      </c>
      <c r="D10" s="849">
        <v>27041.829999999991</v>
      </c>
      <c r="E10" s="837">
        <v>0.87141813058657547</v>
      </c>
      <c r="F10" s="850">
        <v>31031.979999999992</v>
      </c>
    </row>
    <row r="11" spans="1:6" ht="14.4" customHeight="1" x14ac:dyDescent="0.3">
      <c r="A11" s="857" t="s">
        <v>962</v>
      </c>
      <c r="B11" s="849">
        <v>3866.26</v>
      </c>
      <c r="C11" s="837">
        <v>0.95496220915872154</v>
      </c>
      <c r="D11" s="849">
        <v>182.34</v>
      </c>
      <c r="E11" s="837">
        <v>4.5037790841278465E-2</v>
      </c>
      <c r="F11" s="850">
        <v>4048.6000000000004</v>
      </c>
    </row>
    <row r="12" spans="1:6" ht="14.4" customHeight="1" x14ac:dyDescent="0.3">
      <c r="A12" s="857" t="s">
        <v>960</v>
      </c>
      <c r="B12" s="849">
        <v>168.36</v>
      </c>
      <c r="C12" s="837">
        <v>0.12034138182441996</v>
      </c>
      <c r="D12" s="849">
        <v>1230.6600000000001</v>
      </c>
      <c r="E12" s="837">
        <v>0.87965861817558011</v>
      </c>
      <c r="F12" s="850">
        <v>1399.02</v>
      </c>
    </row>
    <row r="13" spans="1:6" ht="14.4" customHeight="1" x14ac:dyDescent="0.3">
      <c r="A13" s="857" t="s">
        <v>958</v>
      </c>
      <c r="B13" s="849">
        <v>95.63</v>
      </c>
      <c r="C13" s="837">
        <v>0.71541856811550841</v>
      </c>
      <c r="D13" s="849">
        <v>38.04</v>
      </c>
      <c r="E13" s="837">
        <v>0.2845814318844917</v>
      </c>
      <c r="F13" s="850">
        <v>133.66999999999999</v>
      </c>
    </row>
    <row r="14" spans="1:6" ht="14.4" customHeight="1" x14ac:dyDescent="0.3">
      <c r="A14" s="857" t="s">
        <v>956</v>
      </c>
      <c r="B14" s="849">
        <v>32.25</v>
      </c>
      <c r="C14" s="837">
        <v>0.17715886618325644</v>
      </c>
      <c r="D14" s="849">
        <v>149.79</v>
      </c>
      <c r="E14" s="837">
        <v>0.82284113381674362</v>
      </c>
      <c r="F14" s="850">
        <v>182.04</v>
      </c>
    </row>
    <row r="15" spans="1:6" ht="14.4" customHeight="1" thickBot="1" x14ac:dyDescent="0.35">
      <c r="A15" s="858" t="s">
        <v>959</v>
      </c>
      <c r="B15" s="853"/>
      <c r="C15" s="854">
        <v>0</v>
      </c>
      <c r="D15" s="853">
        <v>511.56000000000006</v>
      </c>
      <c r="E15" s="854">
        <v>1</v>
      </c>
      <c r="F15" s="855">
        <v>511.56000000000006</v>
      </c>
    </row>
    <row r="16" spans="1:6" ht="14.4" customHeight="1" thickBot="1" x14ac:dyDescent="0.35">
      <c r="A16" s="771" t="s">
        <v>3</v>
      </c>
      <c r="B16" s="772">
        <v>42940.929999999993</v>
      </c>
      <c r="C16" s="773">
        <v>0.18897220971676346</v>
      </c>
      <c r="D16" s="772">
        <v>184293.16999999995</v>
      </c>
      <c r="E16" s="773">
        <v>0.81102779028323646</v>
      </c>
      <c r="F16" s="774">
        <v>227234.09999999998</v>
      </c>
    </row>
    <row r="17" spans="1:6" ht="14.4" customHeight="1" thickBot="1" x14ac:dyDescent="0.35"/>
    <row r="18" spans="1:6" ht="14.4" customHeight="1" x14ac:dyDescent="0.3">
      <c r="A18" s="856" t="s">
        <v>891</v>
      </c>
      <c r="B18" s="225">
        <v>33111.050000000017</v>
      </c>
      <c r="C18" s="830">
        <v>0.15788665566279392</v>
      </c>
      <c r="D18" s="225">
        <v>176603.00000000044</v>
      </c>
      <c r="E18" s="830">
        <v>0.84211334433720608</v>
      </c>
      <c r="F18" s="848">
        <v>209714.05000000045</v>
      </c>
    </row>
    <row r="19" spans="1:6" ht="14.4" customHeight="1" x14ac:dyDescent="0.3">
      <c r="A19" s="857" t="s">
        <v>1445</v>
      </c>
      <c r="B19" s="849">
        <v>6961.3</v>
      </c>
      <c r="C19" s="837">
        <v>1</v>
      </c>
      <c r="D19" s="849"/>
      <c r="E19" s="837">
        <v>0</v>
      </c>
      <c r="F19" s="850">
        <v>6961.3</v>
      </c>
    </row>
    <row r="20" spans="1:6" ht="14.4" customHeight="1" x14ac:dyDescent="0.3">
      <c r="A20" s="857" t="s">
        <v>1446</v>
      </c>
      <c r="B20" s="849">
        <v>548.45000000000005</v>
      </c>
      <c r="C20" s="837">
        <v>1</v>
      </c>
      <c r="D20" s="849"/>
      <c r="E20" s="837">
        <v>0</v>
      </c>
      <c r="F20" s="850">
        <v>548.45000000000005</v>
      </c>
    </row>
    <row r="21" spans="1:6" ht="14.4" customHeight="1" x14ac:dyDescent="0.3">
      <c r="A21" s="857" t="s">
        <v>1447</v>
      </c>
      <c r="B21" s="849">
        <v>444.7</v>
      </c>
      <c r="C21" s="837">
        <v>0.55881576797898946</v>
      </c>
      <c r="D21" s="849">
        <v>351.09000000000003</v>
      </c>
      <c r="E21" s="837">
        <v>0.44118423202101065</v>
      </c>
      <c r="F21" s="850">
        <v>795.79</v>
      </c>
    </row>
    <row r="22" spans="1:6" ht="14.4" customHeight="1" x14ac:dyDescent="0.3">
      <c r="A22" s="857" t="s">
        <v>1448</v>
      </c>
      <c r="B22" s="849">
        <v>392.4</v>
      </c>
      <c r="C22" s="837">
        <v>1</v>
      </c>
      <c r="D22" s="849"/>
      <c r="E22" s="837">
        <v>0</v>
      </c>
      <c r="F22" s="850">
        <v>392.4</v>
      </c>
    </row>
    <row r="23" spans="1:6" ht="14.4" customHeight="1" x14ac:dyDescent="0.3">
      <c r="A23" s="857" t="s">
        <v>1449</v>
      </c>
      <c r="B23" s="849">
        <v>352.64</v>
      </c>
      <c r="C23" s="837">
        <v>0.66666666666666663</v>
      </c>
      <c r="D23" s="849">
        <v>176.32</v>
      </c>
      <c r="E23" s="837">
        <v>0.33333333333333331</v>
      </c>
      <c r="F23" s="850">
        <v>528.96</v>
      </c>
    </row>
    <row r="24" spans="1:6" ht="14.4" customHeight="1" x14ac:dyDescent="0.3">
      <c r="A24" s="857" t="s">
        <v>1450</v>
      </c>
      <c r="B24" s="849">
        <v>241.56</v>
      </c>
      <c r="C24" s="837">
        <v>1</v>
      </c>
      <c r="D24" s="849"/>
      <c r="E24" s="837">
        <v>0</v>
      </c>
      <c r="F24" s="850">
        <v>241.56</v>
      </c>
    </row>
    <row r="25" spans="1:6" ht="14.4" customHeight="1" x14ac:dyDescent="0.3">
      <c r="A25" s="857" t="s">
        <v>1451</v>
      </c>
      <c r="B25" s="849">
        <v>239.4</v>
      </c>
      <c r="C25" s="837">
        <v>0.36023293257294187</v>
      </c>
      <c r="D25" s="849">
        <v>425.17</v>
      </c>
      <c r="E25" s="837">
        <v>0.63976706742705802</v>
      </c>
      <c r="F25" s="850">
        <v>664.57</v>
      </c>
    </row>
    <row r="26" spans="1:6" ht="14.4" customHeight="1" x14ac:dyDescent="0.3">
      <c r="A26" s="857" t="s">
        <v>1452</v>
      </c>
      <c r="B26" s="849">
        <v>132</v>
      </c>
      <c r="C26" s="837">
        <v>1</v>
      </c>
      <c r="D26" s="849"/>
      <c r="E26" s="837">
        <v>0</v>
      </c>
      <c r="F26" s="850">
        <v>132</v>
      </c>
    </row>
    <row r="27" spans="1:6" ht="14.4" customHeight="1" x14ac:dyDescent="0.3">
      <c r="A27" s="857" t="s">
        <v>1453</v>
      </c>
      <c r="B27" s="849">
        <v>103.8</v>
      </c>
      <c r="C27" s="837">
        <v>1</v>
      </c>
      <c r="D27" s="849"/>
      <c r="E27" s="837">
        <v>0</v>
      </c>
      <c r="F27" s="850">
        <v>103.8</v>
      </c>
    </row>
    <row r="28" spans="1:6" ht="14.4" customHeight="1" x14ac:dyDescent="0.3">
      <c r="A28" s="857" t="s">
        <v>1454</v>
      </c>
      <c r="B28" s="849">
        <v>98.75</v>
      </c>
      <c r="C28" s="837">
        <v>1</v>
      </c>
      <c r="D28" s="849"/>
      <c r="E28" s="837">
        <v>0</v>
      </c>
      <c r="F28" s="850">
        <v>98.75</v>
      </c>
    </row>
    <row r="29" spans="1:6" ht="14.4" customHeight="1" x14ac:dyDescent="0.3">
      <c r="A29" s="857" t="s">
        <v>1455</v>
      </c>
      <c r="B29" s="849">
        <v>96.8</v>
      </c>
      <c r="C29" s="837">
        <v>1</v>
      </c>
      <c r="D29" s="849"/>
      <c r="E29" s="837">
        <v>0</v>
      </c>
      <c r="F29" s="850">
        <v>96.8</v>
      </c>
    </row>
    <row r="30" spans="1:6" ht="14.4" customHeight="1" x14ac:dyDescent="0.3">
      <c r="A30" s="857" t="s">
        <v>1456</v>
      </c>
      <c r="B30" s="849">
        <v>95.63</v>
      </c>
      <c r="C30" s="837">
        <v>1</v>
      </c>
      <c r="D30" s="849"/>
      <c r="E30" s="837">
        <v>0</v>
      </c>
      <c r="F30" s="850">
        <v>95.63</v>
      </c>
    </row>
    <row r="31" spans="1:6" ht="14.4" customHeight="1" x14ac:dyDescent="0.3">
      <c r="A31" s="857" t="s">
        <v>1457</v>
      </c>
      <c r="B31" s="849">
        <v>54.95</v>
      </c>
      <c r="C31" s="837">
        <v>1</v>
      </c>
      <c r="D31" s="849"/>
      <c r="E31" s="837">
        <v>0</v>
      </c>
      <c r="F31" s="850">
        <v>54.95</v>
      </c>
    </row>
    <row r="32" spans="1:6" ht="14.4" customHeight="1" x14ac:dyDescent="0.3">
      <c r="A32" s="857" t="s">
        <v>885</v>
      </c>
      <c r="B32" s="849">
        <v>35.25</v>
      </c>
      <c r="C32" s="837">
        <v>0.34801066245433898</v>
      </c>
      <c r="D32" s="849">
        <v>66.040000000000006</v>
      </c>
      <c r="E32" s="837">
        <v>0.65198933754566102</v>
      </c>
      <c r="F32" s="850">
        <v>101.29</v>
      </c>
    </row>
    <row r="33" spans="1:6" ht="14.4" customHeight="1" x14ac:dyDescent="0.3">
      <c r="A33" s="857" t="s">
        <v>1458</v>
      </c>
      <c r="B33" s="849">
        <v>32.25</v>
      </c>
      <c r="C33" s="837">
        <v>0.26414939798509296</v>
      </c>
      <c r="D33" s="849">
        <v>89.84</v>
      </c>
      <c r="E33" s="837">
        <v>0.73585060201490704</v>
      </c>
      <c r="F33" s="850">
        <v>122.09</v>
      </c>
    </row>
    <row r="34" spans="1:6" ht="14.4" customHeight="1" x14ac:dyDescent="0.3">
      <c r="A34" s="857" t="s">
        <v>1459</v>
      </c>
      <c r="B34" s="849"/>
      <c r="C34" s="837">
        <v>0</v>
      </c>
      <c r="D34" s="849">
        <v>176.32</v>
      </c>
      <c r="E34" s="837">
        <v>1</v>
      </c>
      <c r="F34" s="850">
        <v>176.32</v>
      </c>
    </row>
    <row r="35" spans="1:6" ht="14.4" customHeight="1" x14ac:dyDescent="0.3">
      <c r="A35" s="857" t="s">
        <v>1460</v>
      </c>
      <c r="B35" s="849"/>
      <c r="C35" s="837">
        <v>0</v>
      </c>
      <c r="D35" s="849">
        <v>1717.0799999999997</v>
      </c>
      <c r="E35" s="837">
        <v>1</v>
      </c>
      <c r="F35" s="850">
        <v>1717.0799999999997</v>
      </c>
    </row>
    <row r="36" spans="1:6" ht="14.4" customHeight="1" x14ac:dyDescent="0.3">
      <c r="A36" s="857" t="s">
        <v>886</v>
      </c>
      <c r="B36" s="849"/>
      <c r="C36" s="837"/>
      <c r="D36" s="849">
        <v>0</v>
      </c>
      <c r="E36" s="837"/>
      <c r="F36" s="850">
        <v>0</v>
      </c>
    </row>
    <row r="37" spans="1:6" ht="14.4" customHeight="1" x14ac:dyDescent="0.3">
      <c r="A37" s="857" t="s">
        <v>1461</v>
      </c>
      <c r="B37" s="849"/>
      <c r="C37" s="837">
        <v>0</v>
      </c>
      <c r="D37" s="849">
        <v>414.07</v>
      </c>
      <c r="E37" s="837">
        <v>1</v>
      </c>
      <c r="F37" s="850">
        <v>414.07</v>
      </c>
    </row>
    <row r="38" spans="1:6" ht="14.4" customHeight="1" x14ac:dyDescent="0.3">
      <c r="A38" s="857" t="s">
        <v>883</v>
      </c>
      <c r="B38" s="849"/>
      <c r="C38" s="837">
        <v>0</v>
      </c>
      <c r="D38" s="849">
        <v>38.04</v>
      </c>
      <c r="E38" s="837">
        <v>1</v>
      </c>
      <c r="F38" s="850">
        <v>38.04</v>
      </c>
    </row>
    <row r="39" spans="1:6" ht="14.4" customHeight="1" x14ac:dyDescent="0.3">
      <c r="A39" s="857" t="s">
        <v>1462</v>
      </c>
      <c r="B39" s="849"/>
      <c r="C39" s="837">
        <v>0</v>
      </c>
      <c r="D39" s="849">
        <v>241.59</v>
      </c>
      <c r="E39" s="837">
        <v>1</v>
      </c>
      <c r="F39" s="850">
        <v>241.59</v>
      </c>
    </row>
    <row r="40" spans="1:6" ht="14.4" customHeight="1" x14ac:dyDescent="0.3">
      <c r="A40" s="857" t="s">
        <v>1463</v>
      </c>
      <c r="B40" s="849"/>
      <c r="C40" s="837">
        <v>0</v>
      </c>
      <c r="D40" s="849">
        <v>511.56000000000006</v>
      </c>
      <c r="E40" s="837">
        <v>1</v>
      </c>
      <c r="F40" s="850">
        <v>511.56000000000006</v>
      </c>
    </row>
    <row r="41" spans="1:6" ht="14.4" customHeight="1" x14ac:dyDescent="0.3">
      <c r="A41" s="857" t="s">
        <v>1464</v>
      </c>
      <c r="B41" s="849"/>
      <c r="C41" s="837">
        <v>0</v>
      </c>
      <c r="D41" s="849">
        <v>293.87</v>
      </c>
      <c r="E41" s="837">
        <v>1</v>
      </c>
      <c r="F41" s="850">
        <v>293.87</v>
      </c>
    </row>
    <row r="42" spans="1:6" ht="14.4" customHeight="1" x14ac:dyDescent="0.3">
      <c r="A42" s="857" t="s">
        <v>1465</v>
      </c>
      <c r="B42" s="849"/>
      <c r="C42" s="837">
        <v>0</v>
      </c>
      <c r="D42" s="849">
        <v>23.5</v>
      </c>
      <c r="E42" s="837">
        <v>1</v>
      </c>
      <c r="F42" s="850">
        <v>23.5</v>
      </c>
    </row>
    <row r="43" spans="1:6" ht="14.4" customHeight="1" x14ac:dyDescent="0.3">
      <c r="A43" s="857" t="s">
        <v>1466</v>
      </c>
      <c r="B43" s="849"/>
      <c r="C43" s="837">
        <v>0</v>
      </c>
      <c r="D43" s="849">
        <v>2621.7099999999996</v>
      </c>
      <c r="E43" s="837">
        <v>1</v>
      </c>
      <c r="F43" s="850">
        <v>2621.7099999999996</v>
      </c>
    </row>
    <row r="44" spans="1:6" ht="14.4" customHeight="1" x14ac:dyDescent="0.3">
      <c r="A44" s="857" t="s">
        <v>887</v>
      </c>
      <c r="B44" s="849">
        <v>0</v>
      </c>
      <c r="C44" s="837"/>
      <c r="D44" s="849">
        <v>0</v>
      </c>
      <c r="E44" s="837"/>
      <c r="F44" s="850">
        <v>0</v>
      </c>
    </row>
    <row r="45" spans="1:6" ht="14.4" customHeight="1" x14ac:dyDescent="0.3">
      <c r="A45" s="857" t="s">
        <v>1467</v>
      </c>
      <c r="B45" s="849"/>
      <c r="C45" s="837">
        <v>0</v>
      </c>
      <c r="D45" s="849">
        <v>225.06</v>
      </c>
      <c r="E45" s="837">
        <v>1</v>
      </c>
      <c r="F45" s="850">
        <v>225.06</v>
      </c>
    </row>
    <row r="46" spans="1:6" ht="14.4" customHeight="1" x14ac:dyDescent="0.3">
      <c r="A46" s="857" t="s">
        <v>1468</v>
      </c>
      <c r="B46" s="849"/>
      <c r="C46" s="837"/>
      <c r="D46" s="849">
        <v>0</v>
      </c>
      <c r="E46" s="837"/>
      <c r="F46" s="850">
        <v>0</v>
      </c>
    </row>
    <row r="47" spans="1:6" ht="14.4" customHeight="1" x14ac:dyDescent="0.3">
      <c r="A47" s="857" t="s">
        <v>1469</v>
      </c>
      <c r="B47" s="849"/>
      <c r="C47" s="837">
        <v>0</v>
      </c>
      <c r="D47" s="849">
        <v>246.36</v>
      </c>
      <c r="E47" s="837">
        <v>1</v>
      </c>
      <c r="F47" s="850">
        <v>246.36</v>
      </c>
    </row>
    <row r="48" spans="1:6" ht="14.4" customHeight="1" thickBot="1" x14ac:dyDescent="0.35">
      <c r="A48" s="858" t="s">
        <v>1470</v>
      </c>
      <c r="B48" s="853"/>
      <c r="C48" s="854">
        <v>0</v>
      </c>
      <c r="D48" s="853">
        <v>72.55</v>
      </c>
      <c r="E48" s="854">
        <v>1</v>
      </c>
      <c r="F48" s="855">
        <v>72.55</v>
      </c>
    </row>
    <row r="49" spans="1:6" ht="14.4" customHeight="1" thickBot="1" x14ac:dyDescent="0.35">
      <c r="A49" s="771" t="s">
        <v>3</v>
      </c>
      <c r="B49" s="772">
        <v>42940.930000000015</v>
      </c>
      <c r="C49" s="773">
        <v>0.18897220971676315</v>
      </c>
      <c r="D49" s="772">
        <v>184293.17000000045</v>
      </c>
      <c r="E49" s="773">
        <v>0.8110277902832369</v>
      </c>
      <c r="F49" s="774">
        <v>227234.10000000044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{D1D185C3-F71B-4FB7-A9F7-9E95E83209F4}</x14:id>
        </ext>
      </extLst>
    </cfRule>
  </conditionalFormatting>
  <conditionalFormatting sqref="F18:F4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{E7FE3D2D-DEF4-4E16-BE58-45B8CBC5ACFD}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D185C3-F71B-4FB7-A9F7-9E95E83209F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E7FE3D2D-DEF4-4E16-BE58-45B8CBC5AC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1497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357</v>
      </c>
      <c r="G3" s="47">
        <f>SUBTOTAL(9,G6:G1048576)</f>
        <v>42940.930000000008</v>
      </c>
      <c r="H3" s="48">
        <f>IF(M3=0,0,G3/M3)</f>
        <v>0.18897220971676357</v>
      </c>
      <c r="I3" s="47">
        <f>SUBTOTAL(9,I6:I1048576)</f>
        <v>1856</v>
      </c>
      <c r="J3" s="47">
        <f>SUBTOTAL(9,J6:J1048576)</f>
        <v>184293.16999999995</v>
      </c>
      <c r="K3" s="48">
        <f>IF(M3=0,0,J3/M3)</f>
        <v>0.81102779028323668</v>
      </c>
      <c r="L3" s="47">
        <f>SUBTOTAL(9,L6:L1048576)</f>
        <v>2213</v>
      </c>
      <c r="M3" s="49">
        <f>SUBTOTAL(9,M6:M1048576)</f>
        <v>227234.09999999992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954</v>
      </c>
      <c r="B6" s="825" t="s">
        <v>1471</v>
      </c>
      <c r="C6" s="825" t="s">
        <v>986</v>
      </c>
      <c r="D6" s="825" t="s">
        <v>987</v>
      </c>
      <c r="E6" s="825" t="s">
        <v>988</v>
      </c>
      <c r="F6" s="225"/>
      <c r="G6" s="225"/>
      <c r="H6" s="830">
        <v>0</v>
      </c>
      <c r="I6" s="225">
        <v>1</v>
      </c>
      <c r="J6" s="225">
        <v>117.03</v>
      </c>
      <c r="K6" s="830">
        <v>1</v>
      </c>
      <c r="L6" s="225">
        <v>1</v>
      </c>
      <c r="M6" s="848">
        <v>117.03</v>
      </c>
    </row>
    <row r="7" spans="1:13" ht="14.4" customHeight="1" x14ac:dyDescent="0.3">
      <c r="A7" s="831" t="s">
        <v>954</v>
      </c>
      <c r="B7" s="832" t="s">
        <v>1472</v>
      </c>
      <c r="C7" s="832" t="s">
        <v>1023</v>
      </c>
      <c r="D7" s="832" t="s">
        <v>1024</v>
      </c>
      <c r="E7" s="832" t="s">
        <v>1025</v>
      </c>
      <c r="F7" s="849"/>
      <c r="G7" s="849"/>
      <c r="H7" s="837">
        <v>0</v>
      </c>
      <c r="I7" s="849">
        <v>6</v>
      </c>
      <c r="J7" s="849">
        <v>858.54000000000008</v>
      </c>
      <c r="K7" s="837">
        <v>1</v>
      </c>
      <c r="L7" s="849">
        <v>6</v>
      </c>
      <c r="M7" s="850">
        <v>858.54000000000008</v>
      </c>
    </row>
    <row r="8" spans="1:13" ht="14.4" customHeight="1" x14ac:dyDescent="0.3">
      <c r="A8" s="831" t="s">
        <v>954</v>
      </c>
      <c r="B8" s="832" t="s">
        <v>1473</v>
      </c>
      <c r="C8" s="832" t="s">
        <v>1027</v>
      </c>
      <c r="D8" s="832" t="s">
        <v>1028</v>
      </c>
      <c r="E8" s="832" t="s">
        <v>1029</v>
      </c>
      <c r="F8" s="849"/>
      <c r="G8" s="849"/>
      <c r="H8" s="837">
        <v>0</v>
      </c>
      <c r="I8" s="849">
        <v>6</v>
      </c>
      <c r="J8" s="849">
        <v>1311.7199999999998</v>
      </c>
      <c r="K8" s="837">
        <v>1</v>
      </c>
      <c r="L8" s="849">
        <v>6</v>
      </c>
      <c r="M8" s="850">
        <v>1311.7199999999998</v>
      </c>
    </row>
    <row r="9" spans="1:13" ht="14.4" customHeight="1" x14ac:dyDescent="0.3">
      <c r="A9" s="831" t="s">
        <v>954</v>
      </c>
      <c r="B9" s="832" t="s">
        <v>1474</v>
      </c>
      <c r="C9" s="832" t="s">
        <v>1038</v>
      </c>
      <c r="D9" s="832" t="s">
        <v>1039</v>
      </c>
      <c r="E9" s="832" t="s">
        <v>1040</v>
      </c>
      <c r="F9" s="849">
        <v>1</v>
      </c>
      <c r="G9" s="849">
        <v>73.83</v>
      </c>
      <c r="H9" s="837">
        <v>1</v>
      </c>
      <c r="I9" s="849"/>
      <c r="J9" s="849"/>
      <c r="K9" s="837">
        <v>0</v>
      </c>
      <c r="L9" s="849">
        <v>1</v>
      </c>
      <c r="M9" s="850">
        <v>73.83</v>
      </c>
    </row>
    <row r="10" spans="1:13" ht="14.4" customHeight="1" x14ac:dyDescent="0.3">
      <c r="A10" s="831" t="s">
        <v>954</v>
      </c>
      <c r="B10" s="832" t="s">
        <v>895</v>
      </c>
      <c r="C10" s="832" t="s">
        <v>1050</v>
      </c>
      <c r="D10" s="832" t="s">
        <v>897</v>
      </c>
      <c r="E10" s="832" t="s">
        <v>1051</v>
      </c>
      <c r="F10" s="849"/>
      <c r="G10" s="849"/>
      <c r="H10" s="837">
        <v>0</v>
      </c>
      <c r="I10" s="849">
        <v>3</v>
      </c>
      <c r="J10" s="849">
        <v>222.24</v>
      </c>
      <c r="K10" s="837">
        <v>1</v>
      </c>
      <c r="L10" s="849">
        <v>3</v>
      </c>
      <c r="M10" s="850">
        <v>222.24</v>
      </c>
    </row>
    <row r="11" spans="1:13" ht="14.4" customHeight="1" x14ac:dyDescent="0.3">
      <c r="A11" s="831" t="s">
        <v>954</v>
      </c>
      <c r="B11" s="832" t="s">
        <v>895</v>
      </c>
      <c r="C11" s="832" t="s">
        <v>896</v>
      </c>
      <c r="D11" s="832" t="s">
        <v>897</v>
      </c>
      <c r="E11" s="832" t="s">
        <v>898</v>
      </c>
      <c r="F11" s="849"/>
      <c r="G11" s="849"/>
      <c r="H11" s="837">
        <v>0</v>
      </c>
      <c r="I11" s="849">
        <v>9</v>
      </c>
      <c r="J11" s="849">
        <v>848.52</v>
      </c>
      <c r="K11" s="837">
        <v>1</v>
      </c>
      <c r="L11" s="849">
        <v>9</v>
      </c>
      <c r="M11" s="850">
        <v>848.52</v>
      </c>
    </row>
    <row r="12" spans="1:13" ht="14.4" customHeight="1" x14ac:dyDescent="0.3">
      <c r="A12" s="831" t="s">
        <v>954</v>
      </c>
      <c r="B12" s="832" t="s">
        <v>895</v>
      </c>
      <c r="C12" s="832" t="s">
        <v>1052</v>
      </c>
      <c r="D12" s="832" t="s">
        <v>897</v>
      </c>
      <c r="E12" s="832" t="s">
        <v>1053</v>
      </c>
      <c r="F12" s="849">
        <v>7</v>
      </c>
      <c r="G12" s="849">
        <v>1178.52</v>
      </c>
      <c r="H12" s="837">
        <v>1</v>
      </c>
      <c r="I12" s="849"/>
      <c r="J12" s="849"/>
      <c r="K12" s="837">
        <v>0</v>
      </c>
      <c r="L12" s="849">
        <v>7</v>
      </c>
      <c r="M12" s="850">
        <v>1178.52</v>
      </c>
    </row>
    <row r="13" spans="1:13" ht="14.4" customHeight="1" x14ac:dyDescent="0.3">
      <c r="A13" s="831" t="s">
        <v>954</v>
      </c>
      <c r="B13" s="832" t="s">
        <v>895</v>
      </c>
      <c r="C13" s="832" t="s">
        <v>971</v>
      </c>
      <c r="D13" s="832" t="s">
        <v>897</v>
      </c>
      <c r="E13" s="832" t="s">
        <v>972</v>
      </c>
      <c r="F13" s="849"/>
      <c r="G13" s="849"/>
      <c r="H13" s="837">
        <v>0</v>
      </c>
      <c r="I13" s="849">
        <v>7</v>
      </c>
      <c r="J13" s="849">
        <v>807.31</v>
      </c>
      <c r="K13" s="837">
        <v>1</v>
      </c>
      <c r="L13" s="849">
        <v>7</v>
      </c>
      <c r="M13" s="850">
        <v>807.31</v>
      </c>
    </row>
    <row r="14" spans="1:13" ht="14.4" customHeight="1" x14ac:dyDescent="0.3">
      <c r="A14" s="831" t="s">
        <v>954</v>
      </c>
      <c r="B14" s="832" t="s">
        <v>895</v>
      </c>
      <c r="C14" s="832" t="s">
        <v>899</v>
      </c>
      <c r="D14" s="832" t="s">
        <v>900</v>
      </c>
      <c r="E14" s="832" t="s">
        <v>901</v>
      </c>
      <c r="F14" s="849"/>
      <c r="G14" s="849"/>
      <c r="H14" s="837">
        <v>0</v>
      </c>
      <c r="I14" s="849">
        <v>30</v>
      </c>
      <c r="J14" s="849">
        <v>3156.9</v>
      </c>
      <c r="K14" s="837">
        <v>1</v>
      </c>
      <c r="L14" s="849">
        <v>30</v>
      </c>
      <c r="M14" s="850">
        <v>3156.9</v>
      </c>
    </row>
    <row r="15" spans="1:13" ht="14.4" customHeight="1" x14ac:dyDescent="0.3">
      <c r="A15" s="831" t="s">
        <v>954</v>
      </c>
      <c r="B15" s="832" t="s">
        <v>895</v>
      </c>
      <c r="C15" s="832" t="s">
        <v>904</v>
      </c>
      <c r="D15" s="832" t="s">
        <v>900</v>
      </c>
      <c r="E15" s="832" t="s">
        <v>905</v>
      </c>
      <c r="F15" s="849"/>
      <c r="G15" s="849"/>
      <c r="H15" s="837">
        <v>0</v>
      </c>
      <c r="I15" s="849">
        <v>77</v>
      </c>
      <c r="J15" s="849">
        <v>6481.8600000000006</v>
      </c>
      <c r="K15" s="837">
        <v>1</v>
      </c>
      <c r="L15" s="849">
        <v>77</v>
      </c>
      <c r="M15" s="850">
        <v>6481.8600000000006</v>
      </c>
    </row>
    <row r="16" spans="1:13" ht="14.4" customHeight="1" x14ac:dyDescent="0.3">
      <c r="A16" s="831" t="s">
        <v>954</v>
      </c>
      <c r="B16" s="832" t="s">
        <v>895</v>
      </c>
      <c r="C16" s="832" t="s">
        <v>1056</v>
      </c>
      <c r="D16" s="832" t="s">
        <v>897</v>
      </c>
      <c r="E16" s="832" t="s">
        <v>1057</v>
      </c>
      <c r="F16" s="849"/>
      <c r="G16" s="849"/>
      <c r="H16" s="837">
        <v>0</v>
      </c>
      <c r="I16" s="849">
        <v>3</v>
      </c>
      <c r="J16" s="849">
        <v>189.42000000000002</v>
      </c>
      <c r="K16" s="837">
        <v>1</v>
      </c>
      <c r="L16" s="849">
        <v>3</v>
      </c>
      <c r="M16" s="850">
        <v>189.42000000000002</v>
      </c>
    </row>
    <row r="17" spans="1:13" ht="14.4" customHeight="1" x14ac:dyDescent="0.3">
      <c r="A17" s="831" t="s">
        <v>954</v>
      </c>
      <c r="B17" s="832" t="s">
        <v>895</v>
      </c>
      <c r="C17" s="832" t="s">
        <v>969</v>
      </c>
      <c r="D17" s="832" t="s">
        <v>897</v>
      </c>
      <c r="E17" s="832" t="s">
        <v>970</v>
      </c>
      <c r="F17" s="849">
        <v>6</v>
      </c>
      <c r="G17" s="849">
        <v>631.38</v>
      </c>
      <c r="H17" s="837">
        <v>1</v>
      </c>
      <c r="I17" s="849"/>
      <c r="J17" s="849"/>
      <c r="K17" s="837">
        <v>0</v>
      </c>
      <c r="L17" s="849">
        <v>6</v>
      </c>
      <c r="M17" s="850">
        <v>631.38</v>
      </c>
    </row>
    <row r="18" spans="1:13" ht="14.4" customHeight="1" x14ac:dyDescent="0.3">
      <c r="A18" s="831" t="s">
        <v>954</v>
      </c>
      <c r="B18" s="832" t="s">
        <v>895</v>
      </c>
      <c r="C18" s="832" t="s">
        <v>1058</v>
      </c>
      <c r="D18" s="832" t="s">
        <v>897</v>
      </c>
      <c r="E18" s="832" t="s">
        <v>1059</v>
      </c>
      <c r="F18" s="849"/>
      <c r="G18" s="849"/>
      <c r="H18" s="837">
        <v>0</v>
      </c>
      <c r="I18" s="849">
        <v>8</v>
      </c>
      <c r="J18" s="849">
        <v>1010.16</v>
      </c>
      <c r="K18" s="837">
        <v>1</v>
      </c>
      <c r="L18" s="849">
        <v>8</v>
      </c>
      <c r="M18" s="850">
        <v>1010.16</v>
      </c>
    </row>
    <row r="19" spans="1:13" ht="14.4" customHeight="1" x14ac:dyDescent="0.3">
      <c r="A19" s="831" t="s">
        <v>954</v>
      </c>
      <c r="B19" s="832" t="s">
        <v>895</v>
      </c>
      <c r="C19" s="832" t="s">
        <v>975</v>
      </c>
      <c r="D19" s="832" t="s">
        <v>897</v>
      </c>
      <c r="E19" s="832" t="s">
        <v>976</v>
      </c>
      <c r="F19" s="849">
        <v>20</v>
      </c>
      <c r="G19" s="849">
        <v>1683.6000000000001</v>
      </c>
      <c r="H19" s="837">
        <v>1</v>
      </c>
      <c r="I19" s="849"/>
      <c r="J19" s="849"/>
      <c r="K19" s="837">
        <v>0</v>
      </c>
      <c r="L19" s="849">
        <v>20</v>
      </c>
      <c r="M19" s="850">
        <v>1683.6000000000001</v>
      </c>
    </row>
    <row r="20" spans="1:13" ht="14.4" customHeight="1" x14ac:dyDescent="0.3">
      <c r="A20" s="831" t="s">
        <v>954</v>
      </c>
      <c r="B20" s="832" t="s">
        <v>895</v>
      </c>
      <c r="C20" s="832" t="s">
        <v>973</v>
      </c>
      <c r="D20" s="832" t="s">
        <v>900</v>
      </c>
      <c r="E20" s="832" t="s">
        <v>974</v>
      </c>
      <c r="F20" s="849"/>
      <c r="G20" s="849"/>
      <c r="H20" s="837">
        <v>0</v>
      </c>
      <c r="I20" s="849">
        <v>65</v>
      </c>
      <c r="J20" s="849">
        <v>8207.5499999999993</v>
      </c>
      <c r="K20" s="837">
        <v>1</v>
      </c>
      <c r="L20" s="849">
        <v>65</v>
      </c>
      <c r="M20" s="850">
        <v>8207.5499999999993</v>
      </c>
    </row>
    <row r="21" spans="1:13" ht="14.4" customHeight="1" x14ac:dyDescent="0.3">
      <c r="A21" s="831" t="s">
        <v>954</v>
      </c>
      <c r="B21" s="832" t="s">
        <v>895</v>
      </c>
      <c r="C21" s="832" t="s">
        <v>1054</v>
      </c>
      <c r="D21" s="832" t="s">
        <v>900</v>
      </c>
      <c r="E21" s="832" t="s">
        <v>1055</v>
      </c>
      <c r="F21" s="849"/>
      <c r="G21" s="849"/>
      <c r="H21" s="837">
        <v>0</v>
      </c>
      <c r="I21" s="849">
        <v>6</v>
      </c>
      <c r="J21" s="849">
        <v>378.84</v>
      </c>
      <c r="K21" s="837">
        <v>1</v>
      </c>
      <c r="L21" s="849">
        <v>6</v>
      </c>
      <c r="M21" s="850">
        <v>378.84</v>
      </c>
    </row>
    <row r="22" spans="1:13" ht="14.4" customHeight="1" x14ac:dyDescent="0.3">
      <c r="A22" s="831" t="s">
        <v>954</v>
      </c>
      <c r="B22" s="832" t="s">
        <v>895</v>
      </c>
      <c r="C22" s="832" t="s">
        <v>902</v>
      </c>
      <c r="D22" s="832" t="s">
        <v>900</v>
      </c>
      <c r="E22" s="832" t="s">
        <v>903</v>
      </c>
      <c r="F22" s="849"/>
      <c r="G22" s="849"/>
      <c r="H22" s="837">
        <v>0</v>
      </c>
      <c r="I22" s="849">
        <v>5</v>
      </c>
      <c r="J22" s="849">
        <v>245.4</v>
      </c>
      <c r="K22" s="837">
        <v>1</v>
      </c>
      <c r="L22" s="849">
        <v>5</v>
      </c>
      <c r="M22" s="850">
        <v>245.4</v>
      </c>
    </row>
    <row r="23" spans="1:13" ht="14.4" customHeight="1" x14ac:dyDescent="0.3">
      <c r="A23" s="831" t="s">
        <v>954</v>
      </c>
      <c r="B23" s="832" t="s">
        <v>895</v>
      </c>
      <c r="C23" s="832" t="s">
        <v>1060</v>
      </c>
      <c r="D23" s="832" t="s">
        <v>1061</v>
      </c>
      <c r="E23" s="832" t="s">
        <v>905</v>
      </c>
      <c r="F23" s="849">
        <v>1</v>
      </c>
      <c r="G23" s="849">
        <v>84.18</v>
      </c>
      <c r="H23" s="837">
        <v>1</v>
      </c>
      <c r="I23" s="849"/>
      <c r="J23" s="849"/>
      <c r="K23" s="837">
        <v>0</v>
      </c>
      <c r="L23" s="849">
        <v>1</v>
      </c>
      <c r="M23" s="850">
        <v>84.18</v>
      </c>
    </row>
    <row r="24" spans="1:13" ht="14.4" customHeight="1" x14ac:dyDescent="0.3">
      <c r="A24" s="831" t="s">
        <v>954</v>
      </c>
      <c r="B24" s="832" t="s">
        <v>908</v>
      </c>
      <c r="C24" s="832" t="s">
        <v>909</v>
      </c>
      <c r="D24" s="832" t="s">
        <v>597</v>
      </c>
      <c r="E24" s="832" t="s">
        <v>910</v>
      </c>
      <c r="F24" s="849"/>
      <c r="G24" s="849"/>
      <c r="H24" s="837">
        <v>0</v>
      </c>
      <c r="I24" s="849">
        <v>1</v>
      </c>
      <c r="J24" s="849">
        <v>17.62</v>
      </c>
      <c r="K24" s="837">
        <v>1</v>
      </c>
      <c r="L24" s="849">
        <v>1</v>
      </c>
      <c r="M24" s="850">
        <v>17.62</v>
      </c>
    </row>
    <row r="25" spans="1:13" ht="14.4" customHeight="1" x14ac:dyDescent="0.3">
      <c r="A25" s="831" t="s">
        <v>954</v>
      </c>
      <c r="B25" s="832" t="s">
        <v>923</v>
      </c>
      <c r="C25" s="832" t="s">
        <v>1031</v>
      </c>
      <c r="D25" s="832" t="s">
        <v>736</v>
      </c>
      <c r="E25" s="832" t="s">
        <v>1032</v>
      </c>
      <c r="F25" s="849"/>
      <c r="G25" s="849"/>
      <c r="H25" s="837"/>
      <c r="I25" s="849">
        <v>3</v>
      </c>
      <c r="J25" s="849">
        <v>0</v>
      </c>
      <c r="K25" s="837"/>
      <c r="L25" s="849">
        <v>3</v>
      </c>
      <c r="M25" s="850">
        <v>0</v>
      </c>
    </row>
    <row r="26" spans="1:13" ht="14.4" customHeight="1" x14ac:dyDescent="0.3">
      <c r="A26" s="831" t="s">
        <v>954</v>
      </c>
      <c r="B26" s="832" t="s">
        <v>1475</v>
      </c>
      <c r="C26" s="832" t="s">
        <v>978</v>
      </c>
      <c r="D26" s="832" t="s">
        <v>979</v>
      </c>
      <c r="E26" s="832" t="s">
        <v>980</v>
      </c>
      <c r="F26" s="849"/>
      <c r="G26" s="849"/>
      <c r="H26" s="837">
        <v>0</v>
      </c>
      <c r="I26" s="849">
        <v>2</v>
      </c>
      <c r="J26" s="849">
        <v>18.8</v>
      </c>
      <c r="K26" s="837">
        <v>1</v>
      </c>
      <c r="L26" s="849">
        <v>2</v>
      </c>
      <c r="M26" s="850">
        <v>18.8</v>
      </c>
    </row>
    <row r="27" spans="1:13" ht="14.4" customHeight="1" x14ac:dyDescent="0.3">
      <c r="A27" s="831" t="s">
        <v>954</v>
      </c>
      <c r="B27" s="832" t="s">
        <v>911</v>
      </c>
      <c r="C27" s="832" t="s">
        <v>914</v>
      </c>
      <c r="D27" s="832" t="s">
        <v>672</v>
      </c>
      <c r="E27" s="832" t="s">
        <v>915</v>
      </c>
      <c r="F27" s="849"/>
      <c r="G27" s="849"/>
      <c r="H27" s="837"/>
      <c r="I27" s="849">
        <v>33</v>
      </c>
      <c r="J27" s="849">
        <v>0</v>
      </c>
      <c r="K27" s="837"/>
      <c r="L27" s="849">
        <v>33</v>
      </c>
      <c r="M27" s="850">
        <v>0</v>
      </c>
    </row>
    <row r="28" spans="1:13" ht="14.4" customHeight="1" x14ac:dyDescent="0.3">
      <c r="A28" s="831" t="s">
        <v>954</v>
      </c>
      <c r="B28" s="832" t="s">
        <v>1476</v>
      </c>
      <c r="C28" s="832" t="s">
        <v>1016</v>
      </c>
      <c r="D28" s="832" t="s">
        <v>1017</v>
      </c>
      <c r="E28" s="832" t="s">
        <v>1018</v>
      </c>
      <c r="F28" s="849"/>
      <c r="G28" s="849"/>
      <c r="H28" s="837">
        <v>0</v>
      </c>
      <c r="I28" s="849">
        <v>1</v>
      </c>
      <c r="J28" s="849">
        <v>241.59</v>
      </c>
      <c r="K28" s="837">
        <v>1</v>
      </c>
      <c r="L28" s="849">
        <v>1</v>
      </c>
      <c r="M28" s="850">
        <v>241.59</v>
      </c>
    </row>
    <row r="29" spans="1:13" ht="14.4" customHeight="1" x14ac:dyDescent="0.3">
      <c r="A29" s="831" t="s">
        <v>954</v>
      </c>
      <c r="B29" s="832" t="s">
        <v>1477</v>
      </c>
      <c r="C29" s="832" t="s">
        <v>990</v>
      </c>
      <c r="D29" s="832" t="s">
        <v>991</v>
      </c>
      <c r="E29" s="832" t="s">
        <v>992</v>
      </c>
      <c r="F29" s="849">
        <v>2</v>
      </c>
      <c r="G29" s="849">
        <v>352.64</v>
      </c>
      <c r="H29" s="837">
        <v>1</v>
      </c>
      <c r="I29" s="849"/>
      <c r="J29" s="849"/>
      <c r="K29" s="837">
        <v>0</v>
      </c>
      <c r="L29" s="849">
        <v>2</v>
      </c>
      <c r="M29" s="850">
        <v>352.64</v>
      </c>
    </row>
    <row r="30" spans="1:13" ht="14.4" customHeight="1" x14ac:dyDescent="0.3">
      <c r="A30" s="831" t="s">
        <v>954</v>
      </c>
      <c r="B30" s="832" t="s">
        <v>1478</v>
      </c>
      <c r="C30" s="832" t="s">
        <v>1047</v>
      </c>
      <c r="D30" s="832" t="s">
        <v>1048</v>
      </c>
      <c r="E30" s="832" t="s">
        <v>1049</v>
      </c>
      <c r="F30" s="849"/>
      <c r="G30" s="849"/>
      <c r="H30" s="837">
        <v>0</v>
      </c>
      <c r="I30" s="849">
        <v>1</v>
      </c>
      <c r="J30" s="849">
        <v>414.07</v>
      </c>
      <c r="K30" s="837">
        <v>1</v>
      </c>
      <c r="L30" s="849">
        <v>1</v>
      </c>
      <c r="M30" s="850">
        <v>414.07</v>
      </c>
    </row>
    <row r="31" spans="1:13" ht="14.4" customHeight="1" x14ac:dyDescent="0.3">
      <c r="A31" s="831" t="s">
        <v>955</v>
      </c>
      <c r="B31" s="832" t="s">
        <v>1479</v>
      </c>
      <c r="C31" s="832" t="s">
        <v>1316</v>
      </c>
      <c r="D31" s="832" t="s">
        <v>1317</v>
      </c>
      <c r="E31" s="832" t="s">
        <v>1318</v>
      </c>
      <c r="F31" s="849">
        <v>1</v>
      </c>
      <c r="G31" s="849">
        <v>96.8</v>
      </c>
      <c r="H31" s="837">
        <v>1</v>
      </c>
      <c r="I31" s="849"/>
      <c r="J31" s="849"/>
      <c r="K31" s="837">
        <v>0</v>
      </c>
      <c r="L31" s="849">
        <v>1</v>
      </c>
      <c r="M31" s="850">
        <v>96.8</v>
      </c>
    </row>
    <row r="32" spans="1:13" ht="14.4" customHeight="1" x14ac:dyDescent="0.3">
      <c r="A32" s="831" t="s">
        <v>955</v>
      </c>
      <c r="B32" s="832" t="s">
        <v>895</v>
      </c>
      <c r="C32" s="832" t="s">
        <v>1050</v>
      </c>
      <c r="D32" s="832" t="s">
        <v>897</v>
      </c>
      <c r="E32" s="832" t="s">
        <v>1051</v>
      </c>
      <c r="F32" s="849"/>
      <c r="G32" s="849"/>
      <c r="H32" s="837">
        <v>0</v>
      </c>
      <c r="I32" s="849">
        <v>2</v>
      </c>
      <c r="J32" s="849">
        <v>148.16</v>
      </c>
      <c r="K32" s="837">
        <v>1</v>
      </c>
      <c r="L32" s="849">
        <v>2</v>
      </c>
      <c r="M32" s="850">
        <v>148.16</v>
      </c>
    </row>
    <row r="33" spans="1:13" ht="14.4" customHeight="1" x14ac:dyDescent="0.3">
      <c r="A33" s="831" t="s">
        <v>955</v>
      </c>
      <c r="B33" s="832" t="s">
        <v>895</v>
      </c>
      <c r="C33" s="832" t="s">
        <v>896</v>
      </c>
      <c r="D33" s="832" t="s">
        <v>897</v>
      </c>
      <c r="E33" s="832" t="s">
        <v>898</v>
      </c>
      <c r="F33" s="849"/>
      <c r="G33" s="849"/>
      <c r="H33" s="837">
        <v>0</v>
      </c>
      <c r="I33" s="849">
        <v>7</v>
      </c>
      <c r="J33" s="849">
        <v>659.96</v>
      </c>
      <c r="K33" s="837">
        <v>1</v>
      </c>
      <c r="L33" s="849">
        <v>7</v>
      </c>
      <c r="M33" s="850">
        <v>659.96</v>
      </c>
    </row>
    <row r="34" spans="1:13" ht="14.4" customHeight="1" x14ac:dyDescent="0.3">
      <c r="A34" s="831" t="s">
        <v>955</v>
      </c>
      <c r="B34" s="832" t="s">
        <v>895</v>
      </c>
      <c r="C34" s="832" t="s">
        <v>1052</v>
      </c>
      <c r="D34" s="832" t="s">
        <v>897</v>
      </c>
      <c r="E34" s="832" t="s">
        <v>1053</v>
      </c>
      <c r="F34" s="849">
        <v>6</v>
      </c>
      <c r="G34" s="849">
        <v>1010.1600000000001</v>
      </c>
      <c r="H34" s="837">
        <v>1</v>
      </c>
      <c r="I34" s="849"/>
      <c r="J34" s="849"/>
      <c r="K34" s="837">
        <v>0</v>
      </c>
      <c r="L34" s="849">
        <v>6</v>
      </c>
      <c r="M34" s="850">
        <v>1010.1600000000001</v>
      </c>
    </row>
    <row r="35" spans="1:13" ht="14.4" customHeight="1" x14ac:dyDescent="0.3">
      <c r="A35" s="831" t="s">
        <v>955</v>
      </c>
      <c r="B35" s="832" t="s">
        <v>895</v>
      </c>
      <c r="C35" s="832" t="s">
        <v>971</v>
      </c>
      <c r="D35" s="832" t="s">
        <v>897</v>
      </c>
      <c r="E35" s="832" t="s">
        <v>972</v>
      </c>
      <c r="F35" s="849"/>
      <c r="G35" s="849"/>
      <c r="H35" s="837">
        <v>0</v>
      </c>
      <c r="I35" s="849">
        <v>6</v>
      </c>
      <c r="J35" s="849">
        <v>691.98</v>
      </c>
      <c r="K35" s="837">
        <v>1</v>
      </c>
      <c r="L35" s="849">
        <v>6</v>
      </c>
      <c r="M35" s="850">
        <v>691.98</v>
      </c>
    </row>
    <row r="36" spans="1:13" ht="14.4" customHeight="1" x14ac:dyDescent="0.3">
      <c r="A36" s="831" t="s">
        <v>955</v>
      </c>
      <c r="B36" s="832" t="s">
        <v>895</v>
      </c>
      <c r="C36" s="832" t="s">
        <v>899</v>
      </c>
      <c r="D36" s="832" t="s">
        <v>900</v>
      </c>
      <c r="E36" s="832" t="s">
        <v>901</v>
      </c>
      <c r="F36" s="849"/>
      <c r="G36" s="849"/>
      <c r="H36" s="837">
        <v>0</v>
      </c>
      <c r="I36" s="849">
        <v>41</v>
      </c>
      <c r="J36" s="849">
        <v>4314.43</v>
      </c>
      <c r="K36" s="837">
        <v>1</v>
      </c>
      <c r="L36" s="849">
        <v>41</v>
      </c>
      <c r="M36" s="850">
        <v>4314.43</v>
      </c>
    </row>
    <row r="37" spans="1:13" ht="14.4" customHeight="1" x14ac:dyDescent="0.3">
      <c r="A37" s="831" t="s">
        <v>955</v>
      </c>
      <c r="B37" s="832" t="s">
        <v>895</v>
      </c>
      <c r="C37" s="832" t="s">
        <v>904</v>
      </c>
      <c r="D37" s="832" t="s">
        <v>900</v>
      </c>
      <c r="E37" s="832" t="s">
        <v>905</v>
      </c>
      <c r="F37" s="849"/>
      <c r="G37" s="849"/>
      <c r="H37" s="837">
        <v>0</v>
      </c>
      <c r="I37" s="849">
        <v>85</v>
      </c>
      <c r="J37" s="849">
        <v>7155.3</v>
      </c>
      <c r="K37" s="837">
        <v>1</v>
      </c>
      <c r="L37" s="849">
        <v>85</v>
      </c>
      <c r="M37" s="850">
        <v>7155.3</v>
      </c>
    </row>
    <row r="38" spans="1:13" ht="14.4" customHeight="1" x14ac:dyDescent="0.3">
      <c r="A38" s="831" t="s">
        <v>955</v>
      </c>
      <c r="B38" s="832" t="s">
        <v>895</v>
      </c>
      <c r="C38" s="832" t="s">
        <v>1056</v>
      </c>
      <c r="D38" s="832" t="s">
        <v>897</v>
      </c>
      <c r="E38" s="832" t="s">
        <v>1057</v>
      </c>
      <c r="F38" s="849"/>
      <c r="G38" s="849"/>
      <c r="H38" s="837">
        <v>0</v>
      </c>
      <c r="I38" s="849">
        <v>2</v>
      </c>
      <c r="J38" s="849">
        <v>126.28</v>
      </c>
      <c r="K38" s="837">
        <v>1</v>
      </c>
      <c r="L38" s="849">
        <v>2</v>
      </c>
      <c r="M38" s="850">
        <v>126.28</v>
      </c>
    </row>
    <row r="39" spans="1:13" ht="14.4" customHeight="1" x14ac:dyDescent="0.3">
      <c r="A39" s="831" t="s">
        <v>955</v>
      </c>
      <c r="B39" s="832" t="s">
        <v>895</v>
      </c>
      <c r="C39" s="832" t="s">
        <v>969</v>
      </c>
      <c r="D39" s="832" t="s">
        <v>897</v>
      </c>
      <c r="E39" s="832" t="s">
        <v>970</v>
      </c>
      <c r="F39" s="849">
        <v>5</v>
      </c>
      <c r="G39" s="849">
        <v>526.15</v>
      </c>
      <c r="H39" s="837">
        <v>1</v>
      </c>
      <c r="I39" s="849"/>
      <c r="J39" s="849"/>
      <c r="K39" s="837">
        <v>0</v>
      </c>
      <c r="L39" s="849">
        <v>5</v>
      </c>
      <c r="M39" s="850">
        <v>526.15</v>
      </c>
    </row>
    <row r="40" spans="1:13" ht="14.4" customHeight="1" x14ac:dyDescent="0.3">
      <c r="A40" s="831" t="s">
        <v>955</v>
      </c>
      <c r="B40" s="832" t="s">
        <v>895</v>
      </c>
      <c r="C40" s="832" t="s">
        <v>906</v>
      </c>
      <c r="D40" s="832" t="s">
        <v>897</v>
      </c>
      <c r="E40" s="832" t="s">
        <v>907</v>
      </c>
      <c r="F40" s="849"/>
      <c r="G40" s="849"/>
      <c r="H40" s="837">
        <v>0</v>
      </c>
      <c r="I40" s="849">
        <v>1</v>
      </c>
      <c r="J40" s="849">
        <v>49.08</v>
      </c>
      <c r="K40" s="837">
        <v>1</v>
      </c>
      <c r="L40" s="849">
        <v>1</v>
      </c>
      <c r="M40" s="850">
        <v>49.08</v>
      </c>
    </row>
    <row r="41" spans="1:13" ht="14.4" customHeight="1" x14ac:dyDescent="0.3">
      <c r="A41" s="831" t="s">
        <v>955</v>
      </c>
      <c r="B41" s="832" t="s">
        <v>895</v>
      </c>
      <c r="C41" s="832" t="s">
        <v>1058</v>
      </c>
      <c r="D41" s="832" t="s">
        <v>897</v>
      </c>
      <c r="E41" s="832" t="s">
        <v>1059</v>
      </c>
      <c r="F41" s="849"/>
      <c r="G41" s="849"/>
      <c r="H41" s="837">
        <v>0</v>
      </c>
      <c r="I41" s="849">
        <v>14</v>
      </c>
      <c r="J41" s="849">
        <v>1767.78</v>
      </c>
      <c r="K41" s="837">
        <v>1</v>
      </c>
      <c r="L41" s="849">
        <v>14</v>
      </c>
      <c r="M41" s="850">
        <v>1767.78</v>
      </c>
    </row>
    <row r="42" spans="1:13" ht="14.4" customHeight="1" x14ac:dyDescent="0.3">
      <c r="A42" s="831" t="s">
        <v>955</v>
      </c>
      <c r="B42" s="832" t="s">
        <v>895</v>
      </c>
      <c r="C42" s="832" t="s">
        <v>975</v>
      </c>
      <c r="D42" s="832" t="s">
        <v>897</v>
      </c>
      <c r="E42" s="832" t="s">
        <v>976</v>
      </c>
      <c r="F42" s="849">
        <v>27</v>
      </c>
      <c r="G42" s="849">
        <v>2272.8600000000006</v>
      </c>
      <c r="H42" s="837">
        <v>1</v>
      </c>
      <c r="I42" s="849"/>
      <c r="J42" s="849"/>
      <c r="K42" s="837">
        <v>0</v>
      </c>
      <c r="L42" s="849">
        <v>27</v>
      </c>
      <c r="M42" s="850">
        <v>2272.8600000000006</v>
      </c>
    </row>
    <row r="43" spans="1:13" ht="14.4" customHeight="1" x14ac:dyDescent="0.3">
      <c r="A43" s="831" t="s">
        <v>955</v>
      </c>
      <c r="B43" s="832" t="s">
        <v>895</v>
      </c>
      <c r="C43" s="832" t="s">
        <v>973</v>
      </c>
      <c r="D43" s="832" t="s">
        <v>900</v>
      </c>
      <c r="E43" s="832" t="s">
        <v>974</v>
      </c>
      <c r="F43" s="849"/>
      <c r="G43" s="849"/>
      <c r="H43" s="837">
        <v>0</v>
      </c>
      <c r="I43" s="849">
        <v>92</v>
      </c>
      <c r="J43" s="849">
        <v>11616.84</v>
      </c>
      <c r="K43" s="837">
        <v>1</v>
      </c>
      <c r="L43" s="849">
        <v>92</v>
      </c>
      <c r="M43" s="850">
        <v>11616.84</v>
      </c>
    </row>
    <row r="44" spans="1:13" ht="14.4" customHeight="1" x14ac:dyDescent="0.3">
      <c r="A44" s="831" t="s">
        <v>955</v>
      </c>
      <c r="B44" s="832" t="s">
        <v>895</v>
      </c>
      <c r="C44" s="832" t="s">
        <v>1054</v>
      </c>
      <c r="D44" s="832" t="s">
        <v>900</v>
      </c>
      <c r="E44" s="832" t="s">
        <v>1055</v>
      </c>
      <c r="F44" s="849"/>
      <c r="G44" s="849"/>
      <c r="H44" s="837">
        <v>0</v>
      </c>
      <c r="I44" s="849">
        <v>5</v>
      </c>
      <c r="J44" s="849">
        <v>315.70000000000005</v>
      </c>
      <c r="K44" s="837">
        <v>1</v>
      </c>
      <c r="L44" s="849">
        <v>5</v>
      </c>
      <c r="M44" s="850">
        <v>315.70000000000005</v>
      </c>
    </row>
    <row r="45" spans="1:13" ht="14.4" customHeight="1" x14ac:dyDescent="0.3">
      <c r="A45" s="831" t="s">
        <v>955</v>
      </c>
      <c r="B45" s="832" t="s">
        <v>895</v>
      </c>
      <c r="C45" s="832" t="s">
        <v>902</v>
      </c>
      <c r="D45" s="832" t="s">
        <v>900</v>
      </c>
      <c r="E45" s="832" t="s">
        <v>903</v>
      </c>
      <c r="F45" s="849"/>
      <c r="G45" s="849"/>
      <c r="H45" s="837">
        <v>0</v>
      </c>
      <c r="I45" s="849">
        <v>4</v>
      </c>
      <c r="J45" s="849">
        <v>196.32</v>
      </c>
      <c r="K45" s="837">
        <v>1</v>
      </c>
      <c r="L45" s="849">
        <v>4</v>
      </c>
      <c r="M45" s="850">
        <v>196.32</v>
      </c>
    </row>
    <row r="46" spans="1:13" ht="14.4" customHeight="1" x14ac:dyDescent="0.3">
      <c r="A46" s="831" t="s">
        <v>955</v>
      </c>
      <c r="B46" s="832" t="s">
        <v>895</v>
      </c>
      <c r="C46" s="832" t="s">
        <v>1060</v>
      </c>
      <c r="D46" s="832" t="s">
        <v>1061</v>
      </c>
      <c r="E46" s="832" t="s">
        <v>905</v>
      </c>
      <c r="F46" s="849">
        <v>1</v>
      </c>
      <c r="G46" s="849">
        <v>84.18</v>
      </c>
      <c r="H46" s="837">
        <v>1</v>
      </c>
      <c r="I46" s="849"/>
      <c r="J46" s="849"/>
      <c r="K46" s="837">
        <v>0</v>
      </c>
      <c r="L46" s="849">
        <v>1</v>
      </c>
      <c r="M46" s="850">
        <v>84.18</v>
      </c>
    </row>
    <row r="47" spans="1:13" ht="14.4" customHeight="1" x14ac:dyDescent="0.3">
      <c r="A47" s="831" t="s">
        <v>956</v>
      </c>
      <c r="B47" s="832" t="s">
        <v>1480</v>
      </c>
      <c r="C47" s="832" t="s">
        <v>1113</v>
      </c>
      <c r="D47" s="832" t="s">
        <v>1114</v>
      </c>
      <c r="E47" s="832" t="s">
        <v>1115</v>
      </c>
      <c r="F47" s="849">
        <v>1</v>
      </c>
      <c r="G47" s="849">
        <v>32.25</v>
      </c>
      <c r="H47" s="837">
        <v>1</v>
      </c>
      <c r="I47" s="849"/>
      <c r="J47" s="849"/>
      <c r="K47" s="837">
        <v>0</v>
      </c>
      <c r="L47" s="849">
        <v>1</v>
      </c>
      <c r="M47" s="850">
        <v>32.25</v>
      </c>
    </row>
    <row r="48" spans="1:13" ht="14.4" customHeight="1" x14ac:dyDescent="0.3">
      <c r="A48" s="831" t="s">
        <v>956</v>
      </c>
      <c r="B48" s="832" t="s">
        <v>1480</v>
      </c>
      <c r="C48" s="832" t="s">
        <v>1116</v>
      </c>
      <c r="D48" s="832" t="s">
        <v>1117</v>
      </c>
      <c r="E48" s="832" t="s">
        <v>1118</v>
      </c>
      <c r="F48" s="849"/>
      <c r="G48" s="849"/>
      <c r="H48" s="837">
        <v>0</v>
      </c>
      <c r="I48" s="849">
        <v>1</v>
      </c>
      <c r="J48" s="849">
        <v>16.12</v>
      </c>
      <c r="K48" s="837">
        <v>1</v>
      </c>
      <c r="L48" s="849">
        <v>1</v>
      </c>
      <c r="M48" s="850">
        <v>16.12</v>
      </c>
    </row>
    <row r="49" spans="1:13" ht="14.4" customHeight="1" x14ac:dyDescent="0.3">
      <c r="A49" s="831" t="s">
        <v>956</v>
      </c>
      <c r="B49" s="832" t="s">
        <v>1480</v>
      </c>
      <c r="C49" s="832" t="s">
        <v>1119</v>
      </c>
      <c r="D49" s="832" t="s">
        <v>1117</v>
      </c>
      <c r="E49" s="832" t="s">
        <v>1118</v>
      </c>
      <c r="F49" s="849"/>
      <c r="G49" s="849"/>
      <c r="H49" s="837">
        <v>0</v>
      </c>
      <c r="I49" s="849">
        <v>1</v>
      </c>
      <c r="J49" s="849">
        <v>16.12</v>
      </c>
      <c r="K49" s="837">
        <v>1</v>
      </c>
      <c r="L49" s="849">
        <v>1</v>
      </c>
      <c r="M49" s="850">
        <v>16.12</v>
      </c>
    </row>
    <row r="50" spans="1:13" ht="14.4" customHeight="1" x14ac:dyDescent="0.3">
      <c r="A50" s="831" t="s">
        <v>956</v>
      </c>
      <c r="B50" s="832" t="s">
        <v>1481</v>
      </c>
      <c r="C50" s="832" t="s">
        <v>1075</v>
      </c>
      <c r="D50" s="832" t="s">
        <v>1076</v>
      </c>
      <c r="E50" s="832" t="s">
        <v>1077</v>
      </c>
      <c r="F50" s="849"/>
      <c r="G50" s="849"/>
      <c r="H50" s="837">
        <v>0</v>
      </c>
      <c r="I50" s="849">
        <v>1</v>
      </c>
      <c r="J50" s="849">
        <v>117.55</v>
      </c>
      <c r="K50" s="837">
        <v>1</v>
      </c>
      <c r="L50" s="849">
        <v>1</v>
      </c>
      <c r="M50" s="850">
        <v>117.55</v>
      </c>
    </row>
    <row r="51" spans="1:13" ht="14.4" customHeight="1" x14ac:dyDescent="0.3">
      <c r="A51" s="831" t="s">
        <v>957</v>
      </c>
      <c r="B51" s="832" t="s">
        <v>1480</v>
      </c>
      <c r="C51" s="832" t="s">
        <v>1207</v>
      </c>
      <c r="D51" s="832" t="s">
        <v>1117</v>
      </c>
      <c r="E51" s="832" t="s">
        <v>1208</v>
      </c>
      <c r="F51" s="849"/>
      <c r="G51" s="849"/>
      <c r="H51" s="837">
        <v>0</v>
      </c>
      <c r="I51" s="849">
        <v>1</v>
      </c>
      <c r="J51" s="849">
        <v>57.6</v>
      </c>
      <c r="K51" s="837">
        <v>1</v>
      </c>
      <c r="L51" s="849">
        <v>1</v>
      </c>
      <c r="M51" s="850">
        <v>57.6</v>
      </c>
    </row>
    <row r="52" spans="1:13" ht="14.4" customHeight="1" x14ac:dyDescent="0.3">
      <c r="A52" s="831" t="s">
        <v>957</v>
      </c>
      <c r="B52" s="832" t="s">
        <v>1482</v>
      </c>
      <c r="C52" s="832" t="s">
        <v>1139</v>
      </c>
      <c r="D52" s="832" t="s">
        <v>1140</v>
      </c>
      <c r="E52" s="832" t="s">
        <v>1141</v>
      </c>
      <c r="F52" s="849"/>
      <c r="G52" s="849"/>
      <c r="H52" s="837"/>
      <c r="I52" s="849">
        <v>1</v>
      </c>
      <c r="J52" s="849">
        <v>0</v>
      </c>
      <c r="K52" s="837"/>
      <c r="L52" s="849">
        <v>1</v>
      </c>
      <c r="M52" s="850">
        <v>0</v>
      </c>
    </row>
    <row r="53" spans="1:13" ht="14.4" customHeight="1" x14ac:dyDescent="0.3">
      <c r="A53" s="831" t="s">
        <v>957</v>
      </c>
      <c r="B53" s="832" t="s">
        <v>1471</v>
      </c>
      <c r="C53" s="832" t="s">
        <v>1146</v>
      </c>
      <c r="D53" s="832" t="s">
        <v>1147</v>
      </c>
      <c r="E53" s="832" t="s">
        <v>992</v>
      </c>
      <c r="F53" s="849">
        <v>1</v>
      </c>
      <c r="G53" s="849">
        <v>105.32</v>
      </c>
      <c r="H53" s="837">
        <v>1</v>
      </c>
      <c r="I53" s="849"/>
      <c r="J53" s="849"/>
      <c r="K53" s="837">
        <v>0</v>
      </c>
      <c r="L53" s="849">
        <v>1</v>
      </c>
      <c r="M53" s="850">
        <v>105.32</v>
      </c>
    </row>
    <row r="54" spans="1:13" ht="14.4" customHeight="1" x14ac:dyDescent="0.3">
      <c r="A54" s="831" t="s">
        <v>957</v>
      </c>
      <c r="B54" s="832" t="s">
        <v>1471</v>
      </c>
      <c r="C54" s="832" t="s">
        <v>986</v>
      </c>
      <c r="D54" s="832" t="s">
        <v>987</v>
      </c>
      <c r="E54" s="832" t="s">
        <v>988</v>
      </c>
      <c r="F54" s="849"/>
      <c r="G54" s="849"/>
      <c r="H54" s="837">
        <v>0</v>
      </c>
      <c r="I54" s="849">
        <v>1</v>
      </c>
      <c r="J54" s="849">
        <v>117.03</v>
      </c>
      <c r="K54" s="837">
        <v>1</v>
      </c>
      <c r="L54" s="849">
        <v>1</v>
      </c>
      <c r="M54" s="850">
        <v>117.03</v>
      </c>
    </row>
    <row r="55" spans="1:13" ht="14.4" customHeight="1" x14ac:dyDescent="0.3">
      <c r="A55" s="831" t="s">
        <v>957</v>
      </c>
      <c r="B55" s="832" t="s">
        <v>1471</v>
      </c>
      <c r="C55" s="832" t="s">
        <v>1148</v>
      </c>
      <c r="D55" s="832" t="s">
        <v>1149</v>
      </c>
      <c r="E55" s="832" t="s">
        <v>988</v>
      </c>
      <c r="F55" s="849">
        <v>2</v>
      </c>
      <c r="G55" s="849">
        <v>234.06</v>
      </c>
      <c r="H55" s="837">
        <v>1</v>
      </c>
      <c r="I55" s="849"/>
      <c r="J55" s="849"/>
      <c r="K55" s="837">
        <v>0</v>
      </c>
      <c r="L55" s="849">
        <v>2</v>
      </c>
      <c r="M55" s="850">
        <v>234.06</v>
      </c>
    </row>
    <row r="56" spans="1:13" ht="14.4" customHeight="1" x14ac:dyDescent="0.3">
      <c r="A56" s="831" t="s">
        <v>957</v>
      </c>
      <c r="B56" s="832" t="s">
        <v>1472</v>
      </c>
      <c r="C56" s="832" t="s">
        <v>1023</v>
      </c>
      <c r="D56" s="832" t="s">
        <v>1024</v>
      </c>
      <c r="E56" s="832" t="s">
        <v>1025</v>
      </c>
      <c r="F56" s="849"/>
      <c r="G56" s="849"/>
      <c r="H56" s="837">
        <v>0</v>
      </c>
      <c r="I56" s="849">
        <v>1</v>
      </c>
      <c r="J56" s="849">
        <v>143.09</v>
      </c>
      <c r="K56" s="837">
        <v>1</v>
      </c>
      <c r="L56" s="849">
        <v>1</v>
      </c>
      <c r="M56" s="850">
        <v>143.09</v>
      </c>
    </row>
    <row r="57" spans="1:13" ht="14.4" customHeight="1" x14ac:dyDescent="0.3">
      <c r="A57" s="831" t="s">
        <v>957</v>
      </c>
      <c r="B57" s="832" t="s">
        <v>1473</v>
      </c>
      <c r="C57" s="832" t="s">
        <v>1027</v>
      </c>
      <c r="D57" s="832" t="s">
        <v>1028</v>
      </c>
      <c r="E57" s="832" t="s">
        <v>1029</v>
      </c>
      <c r="F57" s="849"/>
      <c r="G57" s="849"/>
      <c r="H57" s="837">
        <v>0</v>
      </c>
      <c r="I57" s="849">
        <v>3</v>
      </c>
      <c r="J57" s="849">
        <v>655.86</v>
      </c>
      <c r="K57" s="837">
        <v>1</v>
      </c>
      <c r="L57" s="849">
        <v>3</v>
      </c>
      <c r="M57" s="850">
        <v>655.86</v>
      </c>
    </row>
    <row r="58" spans="1:13" ht="14.4" customHeight="1" x14ac:dyDescent="0.3">
      <c r="A58" s="831" t="s">
        <v>957</v>
      </c>
      <c r="B58" s="832" t="s">
        <v>1473</v>
      </c>
      <c r="C58" s="832" t="s">
        <v>1209</v>
      </c>
      <c r="D58" s="832" t="s">
        <v>1210</v>
      </c>
      <c r="E58" s="832" t="s">
        <v>1211</v>
      </c>
      <c r="F58" s="849"/>
      <c r="G58" s="849"/>
      <c r="H58" s="837">
        <v>0</v>
      </c>
      <c r="I58" s="849">
        <v>1</v>
      </c>
      <c r="J58" s="849">
        <v>216.9</v>
      </c>
      <c r="K58" s="837">
        <v>1</v>
      </c>
      <c r="L58" s="849">
        <v>1</v>
      </c>
      <c r="M58" s="850">
        <v>216.9</v>
      </c>
    </row>
    <row r="59" spans="1:13" ht="14.4" customHeight="1" x14ac:dyDescent="0.3">
      <c r="A59" s="831" t="s">
        <v>957</v>
      </c>
      <c r="B59" s="832" t="s">
        <v>1473</v>
      </c>
      <c r="C59" s="832" t="s">
        <v>1212</v>
      </c>
      <c r="D59" s="832" t="s">
        <v>1028</v>
      </c>
      <c r="E59" s="832" t="s">
        <v>1213</v>
      </c>
      <c r="F59" s="849"/>
      <c r="G59" s="849"/>
      <c r="H59" s="837">
        <v>0</v>
      </c>
      <c r="I59" s="849">
        <v>1</v>
      </c>
      <c r="J59" s="849">
        <v>437.23</v>
      </c>
      <c r="K59" s="837">
        <v>1</v>
      </c>
      <c r="L59" s="849">
        <v>1</v>
      </c>
      <c r="M59" s="850">
        <v>437.23</v>
      </c>
    </row>
    <row r="60" spans="1:13" ht="14.4" customHeight="1" x14ac:dyDescent="0.3">
      <c r="A60" s="831" t="s">
        <v>957</v>
      </c>
      <c r="B60" s="832" t="s">
        <v>1474</v>
      </c>
      <c r="C60" s="832" t="s">
        <v>1222</v>
      </c>
      <c r="D60" s="832" t="s">
        <v>1223</v>
      </c>
      <c r="E60" s="832" t="s">
        <v>1224</v>
      </c>
      <c r="F60" s="849">
        <v>2</v>
      </c>
      <c r="G60" s="849">
        <v>474.62</v>
      </c>
      <c r="H60" s="837">
        <v>1</v>
      </c>
      <c r="I60" s="849"/>
      <c r="J60" s="849"/>
      <c r="K60" s="837">
        <v>0</v>
      </c>
      <c r="L60" s="849">
        <v>2</v>
      </c>
      <c r="M60" s="850">
        <v>474.62</v>
      </c>
    </row>
    <row r="61" spans="1:13" ht="14.4" customHeight="1" x14ac:dyDescent="0.3">
      <c r="A61" s="831" t="s">
        <v>957</v>
      </c>
      <c r="B61" s="832" t="s">
        <v>895</v>
      </c>
      <c r="C61" s="832" t="s">
        <v>1050</v>
      </c>
      <c r="D61" s="832" t="s">
        <v>897</v>
      </c>
      <c r="E61" s="832" t="s">
        <v>1051</v>
      </c>
      <c r="F61" s="849"/>
      <c r="G61" s="849"/>
      <c r="H61" s="837">
        <v>0</v>
      </c>
      <c r="I61" s="849">
        <v>4</v>
      </c>
      <c r="J61" s="849">
        <v>296.32</v>
      </c>
      <c r="K61" s="837">
        <v>1</v>
      </c>
      <c r="L61" s="849">
        <v>4</v>
      </c>
      <c r="M61" s="850">
        <v>296.32</v>
      </c>
    </row>
    <row r="62" spans="1:13" ht="14.4" customHeight="1" x14ac:dyDescent="0.3">
      <c r="A62" s="831" t="s">
        <v>957</v>
      </c>
      <c r="B62" s="832" t="s">
        <v>895</v>
      </c>
      <c r="C62" s="832" t="s">
        <v>896</v>
      </c>
      <c r="D62" s="832" t="s">
        <v>897</v>
      </c>
      <c r="E62" s="832" t="s">
        <v>898</v>
      </c>
      <c r="F62" s="849"/>
      <c r="G62" s="849"/>
      <c r="H62" s="837">
        <v>0</v>
      </c>
      <c r="I62" s="849">
        <v>13</v>
      </c>
      <c r="J62" s="849">
        <v>1225.6400000000001</v>
      </c>
      <c r="K62" s="837">
        <v>1</v>
      </c>
      <c r="L62" s="849">
        <v>13</v>
      </c>
      <c r="M62" s="850">
        <v>1225.6400000000001</v>
      </c>
    </row>
    <row r="63" spans="1:13" ht="14.4" customHeight="1" x14ac:dyDescent="0.3">
      <c r="A63" s="831" t="s">
        <v>957</v>
      </c>
      <c r="B63" s="832" t="s">
        <v>895</v>
      </c>
      <c r="C63" s="832" t="s">
        <v>1052</v>
      </c>
      <c r="D63" s="832" t="s">
        <v>897</v>
      </c>
      <c r="E63" s="832" t="s">
        <v>1053</v>
      </c>
      <c r="F63" s="849">
        <v>10</v>
      </c>
      <c r="G63" s="849">
        <v>1683.6000000000004</v>
      </c>
      <c r="H63" s="837">
        <v>1</v>
      </c>
      <c r="I63" s="849"/>
      <c r="J63" s="849"/>
      <c r="K63" s="837">
        <v>0</v>
      </c>
      <c r="L63" s="849">
        <v>10</v>
      </c>
      <c r="M63" s="850">
        <v>1683.6000000000004</v>
      </c>
    </row>
    <row r="64" spans="1:13" ht="14.4" customHeight="1" x14ac:dyDescent="0.3">
      <c r="A64" s="831" t="s">
        <v>957</v>
      </c>
      <c r="B64" s="832" t="s">
        <v>895</v>
      </c>
      <c r="C64" s="832" t="s">
        <v>971</v>
      </c>
      <c r="D64" s="832" t="s">
        <v>897</v>
      </c>
      <c r="E64" s="832" t="s">
        <v>972</v>
      </c>
      <c r="F64" s="849"/>
      <c r="G64" s="849"/>
      <c r="H64" s="837">
        <v>0</v>
      </c>
      <c r="I64" s="849">
        <v>6</v>
      </c>
      <c r="J64" s="849">
        <v>691.98</v>
      </c>
      <c r="K64" s="837">
        <v>1</v>
      </c>
      <c r="L64" s="849">
        <v>6</v>
      </c>
      <c r="M64" s="850">
        <v>691.98</v>
      </c>
    </row>
    <row r="65" spans="1:13" ht="14.4" customHeight="1" x14ac:dyDescent="0.3">
      <c r="A65" s="831" t="s">
        <v>957</v>
      </c>
      <c r="B65" s="832" t="s">
        <v>895</v>
      </c>
      <c r="C65" s="832" t="s">
        <v>899</v>
      </c>
      <c r="D65" s="832" t="s">
        <v>900</v>
      </c>
      <c r="E65" s="832" t="s">
        <v>901</v>
      </c>
      <c r="F65" s="849"/>
      <c r="G65" s="849"/>
      <c r="H65" s="837">
        <v>0</v>
      </c>
      <c r="I65" s="849">
        <v>47</v>
      </c>
      <c r="J65" s="849">
        <v>4945.8099999999995</v>
      </c>
      <c r="K65" s="837">
        <v>1</v>
      </c>
      <c r="L65" s="849">
        <v>47</v>
      </c>
      <c r="M65" s="850">
        <v>4945.8099999999995</v>
      </c>
    </row>
    <row r="66" spans="1:13" ht="14.4" customHeight="1" x14ac:dyDescent="0.3">
      <c r="A66" s="831" t="s">
        <v>957</v>
      </c>
      <c r="B66" s="832" t="s">
        <v>895</v>
      </c>
      <c r="C66" s="832" t="s">
        <v>904</v>
      </c>
      <c r="D66" s="832" t="s">
        <v>900</v>
      </c>
      <c r="E66" s="832" t="s">
        <v>905</v>
      </c>
      <c r="F66" s="849"/>
      <c r="G66" s="849"/>
      <c r="H66" s="837">
        <v>0</v>
      </c>
      <c r="I66" s="849">
        <v>93</v>
      </c>
      <c r="J66" s="849">
        <v>7828.7400000000007</v>
      </c>
      <c r="K66" s="837">
        <v>1</v>
      </c>
      <c r="L66" s="849">
        <v>93</v>
      </c>
      <c r="M66" s="850">
        <v>7828.7400000000007</v>
      </c>
    </row>
    <row r="67" spans="1:13" ht="14.4" customHeight="1" x14ac:dyDescent="0.3">
      <c r="A67" s="831" t="s">
        <v>957</v>
      </c>
      <c r="B67" s="832" t="s">
        <v>895</v>
      </c>
      <c r="C67" s="832" t="s">
        <v>1056</v>
      </c>
      <c r="D67" s="832" t="s">
        <v>897</v>
      </c>
      <c r="E67" s="832" t="s">
        <v>1057</v>
      </c>
      <c r="F67" s="849"/>
      <c r="G67" s="849"/>
      <c r="H67" s="837">
        <v>0</v>
      </c>
      <c r="I67" s="849">
        <v>2</v>
      </c>
      <c r="J67" s="849">
        <v>126.28</v>
      </c>
      <c r="K67" s="837">
        <v>1</v>
      </c>
      <c r="L67" s="849">
        <v>2</v>
      </c>
      <c r="M67" s="850">
        <v>126.28</v>
      </c>
    </row>
    <row r="68" spans="1:13" ht="14.4" customHeight="1" x14ac:dyDescent="0.3">
      <c r="A68" s="831" t="s">
        <v>957</v>
      </c>
      <c r="B68" s="832" t="s">
        <v>895</v>
      </c>
      <c r="C68" s="832" t="s">
        <v>969</v>
      </c>
      <c r="D68" s="832" t="s">
        <v>897</v>
      </c>
      <c r="E68" s="832" t="s">
        <v>970</v>
      </c>
      <c r="F68" s="849">
        <v>6</v>
      </c>
      <c r="G68" s="849">
        <v>631.38</v>
      </c>
      <c r="H68" s="837">
        <v>1</v>
      </c>
      <c r="I68" s="849"/>
      <c r="J68" s="849"/>
      <c r="K68" s="837">
        <v>0</v>
      </c>
      <c r="L68" s="849">
        <v>6</v>
      </c>
      <c r="M68" s="850">
        <v>631.38</v>
      </c>
    </row>
    <row r="69" spans="1:13" ht="14.4" customHeight="1" x14ac:dyDescent="0.3">
      <c r="A69" s="831" t="s">
        <v>957</v>
      </c>
      <c r="B69" s="832" t="s">
        <v>895</v>
      </c>
      <c r="C69" s="832" t="s">
        <v>906</v>
      </c>
      <c r="D69" s="832" t="s">
        <v>897</v>
      </c>
      <c r="E69" s="832" t="s">
        <v>907</v>
      </c>
      <c r="F69" s="849"/>
      <c r="G69" s="849"/>
      <c r="H69" s="837">
        <v>0</v>
      </c>
      <c r="I69" s="849">
        <v>8</v>
      </c>
      <c r="J69" s="849">
        <v>392.64</v>
      </c>
      <c r="K69" s="837">
        <v>1</v>
      </c>
      <c r="L69" s="849">
        <v>8</v>
      </c>
      <c r="M69" s="850">
        <v>392.64</v>
      </c>
    </row>
    <row r="70" spans="1:13" ht="14.4" customHeight="1" x14ac:dyDescent="0.3">
      <c r="A70" s="831" t="s">
        <v>957</v>
      </c>
      <c r="B70" s="832" t="s">
        <v>895</v>
      </c>
      <c r="C70" s="832" t="s">
        <v>1058</v>
      </c>
      <c r="D70" s="832" t="s">
        <v>897</v>
      </c>
      <c r="E70" s="832" t="s">
        <v>1059</v>
      </c>
      <c r="F70" s="849"/>
      <c r="G70" s="849"/>
      <c r="H70" s="837">
        <v>0</v>
      </c>
      <c r="I70" s="849">
        <v>19</v>
      </c>
      <c r="J70" s="849">
        <v>2399.13</v>
      </c>
      <c r="K70" s="837">
        <v>1</v>
      </c>
      <c r="L70" s="849">
        <v>19</v>
      </c>
      <c r="M70" s="850">
        <v>2399.13</v>
      </c>
    </row>
    <row r="71" spans="1:13" ht="14.4" customHeight="1" x14ac:dyDescent="0.3">
      <c r="A71" s="831" t="s">
        <v>957</v>
      </c>
      <c r="B71" s="832" t="s">
        <v>895</v>
      </c>
      <c r="C71" s="832" t="s">
        <v>975</v>
      </c>
      <c r="D71" s="832" t="s">
        <v>897</v>
      </c>
      <c r="E71" s="832" t="s">
        <v>976</v>
      </c>
      <c r="F71" s="849">
        <v>22</v>
      </c>
      <c r="G71" s="849">
        <v>1851.9600000000003</v>
      </c>
      <c r="H71" s="837">
        <v>1</v>
      </c>
      <c r="I71" s="849"/>
      <c r="J71" s="849"/>
      <c r="K71" s="837">
        <v>0</v>
      </c>
      <c r="L71" s="849">
        <v>22</v>
      </c>
      <c r="M71" s="850">
        <v>1851.9600000000003</v>
      </c>
    </row>
    <row r="72" spans="1:13" ht="14.4" customHeight="1" x14ac:dyDescent="0.3">
      <c r="A72" s="831" t="s">
        <v>957</v>
      </c>
      <c r="B72" s="832" t="s">
        <v>895</v>
      </c>
      <c r="C72" s="832" t="s">
        <v>973</v>
      </c>
      <c r="D72" s="832" t="s">
        <v>900</v>
      </c>
      <c r="E72" s="832" t="s">
        <v>974</v>
      </c>
      <c r="F72" s="849"/>
      <c r="G72" s="849"/>
      <c r="H72" s="837">
        <v>0</v>
      </c>
      <c r="I72" s="849">
        <v>78</v>
      </c>
      <c r="J72" s="849">
        <v>9849.0600000000013</v>
      </c>
      <c r="K72" s="837">
        <v>1</v>
      </c>
      <c r="L72" s="849">
        <v>78</v>
      </c>
      <c r="M72" s="850">
        <v>9849.0600000000013</v>
      </c>
    </row>
    <row r="73" spans="1:13" ht="14.4" customHeight="1" x14ac:dyDescent="0.3">
      <c r="A73" s="831" t="s">
        <v>957</v>
      </c>
      <c r="B73" s="832" t="s">
        <v>895</v>
      </c>
      <c r="C73" s="832" t="s">
        <v>1054</v>
      </c>
      <c r="D73" s="832" t="s">
        <v>900</v>
      </c>
      <c r="E73" s="832" t="s">
        <v>1055</v>
      </c>
      <c r="F73" s="849"/>
      <c r="G73" s="849"/>
      <c r="H73" s="837">
        <v>0</v>
      </c>
      <c r="I73" s="849">
        <v>15</v>
      </c>
      <c r="J73" s="849">
        <v>947.09999999999991</v>
      </c>
      <c r="K73" s="837">
        <v>1</v>
      </c>
      <c r="L73" s="849">
        <v>15</v>
      </c>
      <c r="M73" s="850">
        <v>947.09999999999991</v>
      </c>
    </row>
    <row r="74" spans="1:13" ht="14.4" customHeight="1" x14ac:dyDescent="0.3">
      <c r="A74" s="831" t="s">
        <v>957</v>
      </c>
      <c r="B74" s="832" t="s">
        <v>895</v>
      </c>
      <c r="C74" s="832" t="s">
        <v>902</v>
      </c>
      <c r="D74" s="832" t="s">
        <v>900</v>
      </c>
      <c r="E74" s="832" t="s">
        <v>903</v>
      </c>
      <c r="F74" s="849"/>
      <c r="G74" s="849"/>
      <c r="H74" s="837">
        <v>0</v>
      </c>
      <c r="I74" s="849">
        <v>6</v>
      </c>
      <c r="J74" s="849">
        <v>294.47999999999996</v>
      </c>
      <c r="K74" s="837">
        <v>1</v>
      </c>
      <c r="L74" s="849">
        <v>6</v>
      </c>
      <c r="M74" s="850">
        <v>294.47999999999996</v>
      </c>
    </row>
    <row r="75" spans="1:13" ht="14.4" customHeight="1" x14ac:dyDescent="0.3">
      <c r="A75" s="831" t="s">
        <v>957</v>
      </c>
      <c r="B75" s="832" t="s">
        <v>895</v>
      </c>
      <c r="C75" s="832" t="s">
        <v>1060</v>
      </c>
      <c r="D75" s="832" t="s">
        <v>1061</v>
      </c>
      <c r="E75" s="832" t="s">
        <v>905</v>
      </c>
      <c r="F75" s="849">
        <v>5</v>
      </c>
      <c r="G75" s="849">
        <v>420.90000000000003</v>
      </c>
      <c r="H75" s="837">
        <v>1</v>
      </c>
      <c r="I75" s="849"/>
      <c r="J75" s="849"/>
      <c r="K75" s="837">
        <v>0</v>
      </c>
      <c r="L75" s="849">
        <v>5</v>
      </c>
      <c r="M75" s="850">
        <v>420.90000000000003</v>
      </c>
    </row>
    <row r="76" spans="1:13" ht="14.4" customHeight="1" x14ac:dyDescent="0.3">
      <c r="A76" s="831" t="s">
        <v>957</v>
      </c>
      <c r="B76" s="832" t="s">
        <v>895</v>
      </c>
      <c r="C76" s="832" t="s">
        <v>1181</v>
      </c>
      <c r="D76" s="832" t="s">
        <v>1061</v>
      </c>
      <c r="E76" s="832" t="s">
        <v>903</v>
      </c>
      <c r="F76" s="849">
        <v>1</v>
      </c>
      <c r="G76" s="849">
        <v>49.08</v>
      </c>
      <c r="H76" s="837">
        <v>1</v>
      </c>
      <c r="I76" s="849"/>
      <c r="J76" s="849"/>
      <c r="K76" s="837">
        <v>0</v>
      </c>
      <c r="L76" s="849">
        <v>1</v>
      </c>
      <c r="M76" s="850">
        <v>49.08</v>
      </c>
    </row>
    <row r="77" spans="1:13" ht="14.4" customHeight="1" x14ac:dyDescent="0.3">
      <c r="A77" s="831" t="s">
        <v>957</v>
      </c>
      <c r="B77" s="832" t="s">
        <v>1483</v>
      </c>
      <c r="C77" s="832" t="s">
        <v>1143</v>
      </c>
      <c r="D77" s="832" t="s">
        <v>1144</v>
      </c>
      <c r="E77" s="832" t="s">
        <v>1145</v>
      </c>
      <c r="F77" s="849">
        <v>2</v>
      </c>
      <c r="G77" s="849">
        <v>239.4</v>
      </c>
      <c r="H77" s="837">
        <v>1</v>
      </c>
      <c r="I77" s="849"/>
      <c r="J77" s="849"/>
      <c r="K77" s="837">
        <v>0</v>
      </c>
      <c r="L77" s="849">
        <v>2</v>
      </c>
      <c r="M77" s="850">
        <v>239.4</v>
      </c>
    </row>
    <row r="78" spans="1:13" ht="14.4" customHeight="1" x14ac:dyDescent="0.3">
      <c r="A78" s="831" t="s">
        <v>957</v>
      </c>
      <c r="B78" s="832" t="s">
        <v>908</v>
      </c>
      <c r="C78" s="832" t="s">
        <v>1200</v>
      </c>
      <c r="D78" s="832" t="s">
        <v>597</v>
      </c>
      <c r="E78" s="832" t="s">
        <v>1201</v>
      </c>
      <c r="F78" s="849"/>
      <c r="G78" s="849"/>
      <c r="H78" s="837">
        <v>0</v>
      </c>
      <c r="I78" s="849">
        <v>1</v>
      </c>
      <c r="J78" s="849">
        <v>48.42</v>
      </c>
      <c r="K78" s="837">
        <v>1</v>
      </c>
      <c r="L78" s="849">
        <v>1</v>
      </c>
      <c r="M78" s="850">
        <v>48.42</v>
      </c>
    </row>
    <row r="79" spans="1:13" ht="14.4" customHeight="1" x14ac:dyDescent="0.3">
      <c r="A79" s="831" t="s">
        <v>957</v>
      </c>
      <c r="B79" s="832" t="s">
        <v>923</v>
      </c>
      <c r="C79" s="832" t="s">
        <v>1031</v>
      </c>
      <c r="D79" s="832" t="s">
        <v>736</v>
      </c>
      <c r="E79" s="832" t="s">
        <v>1032</v>
      </c>
      <c r="F79" s="849"/>
      <c r="G79" s="849"/>
      <c r="H79" s="837"/>
      <c r="I79" s="849">
        <v>5</v>
      </c>
      <c r="J79" s="849">
        <v>0</v>
      </c>
      <c r="K79" s="837"/>
      <c r="L79" s="849">
        <v>5</v>
      </c>
      <c r="M79" s="850">
        <v>0</v>
      </c>
    </row>
    <row r="80" spans="1:13" ht="14.4" customHeight="1" x14ac:dyDescent="0.3">
      <c r="A80" s="831" t="s">
        <v>957</v>
      </c>
      <c r="B80" s="832" t="s">
        <v>1484</v>
      </c>
      <c r="C80" s="832" t="s">
        <v>1187</v>
      </c>
      <c r="D80" s="832" t="s">
        <v>1188</v>
      </c>
      <c r="E80" s="832" t="s">
        <v>1189</v>
      </c>
      <c r="F80" s="849">
        <v>1</v>
      </c>
      <c r="G80" s="849">
        <v>54.95</v>
      </c>
      <c r="H80" s="837">
        <v>1</v>
      </c>
      <c r="I80" s="849"/>
      <c r="J80" s="849"/>
      <c r="K80" s="837">
        <v>0</v>
      </c>
      <c r="L80" s="849">
        <v>1</v>
      </c>
      <c r="M80" s="850">
        <v>54.95</v>
      </c>
    </row>
    <row r="81" spans="1:13" ht="14.4" customHeight="1" x14ac:dyDescent="0.3">
      <c r="A81" s="831" t="s">
        <v>957</v>
      </c>
      <c r="B81" s="832" t="s">
        <v>1475</v>
      </c>
      <c r="C81" s="832" t="s">
        <v>1136</v>
      </c>
      <c r="D81" s="832" t="s">
        <v>979</v>
      </c>
      <c r="E81" s="832" t="s">
        <v>1137</v>
      </c>
      <c r="F81" s="849"/>
      <c r="G81" s="849"/>
      <c r="H81" s="837">
        <v>0</v>
      </c>
      <c r="I81" s="849">
        <v>1</v>
      </c>
      <c r="J81" s="849">
        <v>4.7</v>
      </c>
      <c r="K81" s="837">
        <v>1</v>
      </c>
      <c r="L81" s="849">
        <v>1</v>
      </c>
      <c r="M81" s="850">
        <v>4.7</v>
      </c>
    </row>
    <row r="82" spans="1:13" ht="14.4" customHeight="1" x14ac:dyDescent="0.3">
      <c r="A82" s="831" t="s">
        <v>957</v>
      </c>
      <c r="B82" s="832" t="s">
        <v>911</v>
      </c>
      <c r="C82" s="832" t="s">
        <v>912</v>
      </c>
      <c r="D82" s="832" t="s">
        <v>672</v>
      </c>
      <c r="E82" s="832" t="s">
        <v>913</v>
      </c>
      <c r="F82" s="849"/>
      <c r="G82" s="849"/>
      <c r="H82" s="837"/>
      <c r="I82" s="849">
        <v>1</v>
      </c>
      <c r="J82" s="849">
        <v>0</v>
      </c>
      <c r="K82" s="837"/>
      <c r="L82" s="849">
        <v>1</v>
      </c>
      <c r="M82" s="850">
        <v>0</v>
      </c>
    </row>
    <row r="83" spans="1:13" ht="14.4" customHeight="1" x14ac:dyDescent="0.3">
      <c r="A83" s="831" t="s">
        <v>957</v>
      </c>
      <c r="B83" s="832" t="s">
        <v>911</v>
      </c>
      <c r="C83" s="832" t="s">
        <v>1232</v>
      </c>
      <c r="D83" s="832" t="s">
        <v>1233</v>
      </c>
      <c r="E83" s="832" t="s">
        <v>1234</v>
      </c>
      <c r="F83" s="849">
        <v>1</v>
      </c>
      <c r="G83" s="849">
        <v>0</v>
      </c>
      <c r="H83" s="837"/>
      <c r="I83" s="849"/>
      <c r="J83" s="849"/>
      <c r="K83" s="837"/>
      <c r="L83" s="849">
        <v>1</v>
      </c>
      <c r="M83" s="850">
        <v>0</v>
      </c>
    </row>
    <row r="84" spans="1:13" ht="14.4" customHeight="1" x14ac:dyDescent="0.3">
      <c r="A84" s="831" t="s">
        <v>957</v>
      </c>
      <c r="B84" s="832" t="s">
        <v>1485</v>
      </c>
      <c r="C84" s="832" t="s">
        <v>1219</v>
      </c>
      <c r="D84" s="832" t="s">
        <v>1220</v>
      </c>
      <c r="E84" s="832" t="s">
        <v>1221</v>
      </c>
      <c r="F84" s="849">
        <v>1</v>
      </c>
      <c r="G84" s="849">
        <v>132</v>
      </c>
      <c r="H84" s="837">
        <v>1</v>
      </c>
      <c r="I84" s="849"/>
      <c r="J84" s="849"/>
      <c r="K84" s="837">
        <v>0</v>
      </c>
      <c r="L84" s="849">
        <v>1</v>
      </c>
      <c r="M84" s="850">
        <v>132</v>
      </c>
    </row>
    <row r="85" spans="1:13" ht="14.4" customHeight="1" x14ac:dyDescent="0.3">
      <c r="A85" s="831" t="s">
        <v>958</v>
      </c>
      <c r="B85" s="832" t="s">
        <v>1482</v>
      </c>
      <c r="C85" s="832" t="s">
        <v>1139</v>
      </c>
      <c r="D85" s="832" t="s">
        <v>1140</v>
      </c>
      <c r="E85" s="832" t="s">
        <v>1141</v>
      </c>
      <c r="F85" s="849"/>
      <c r="G85" s="849"/>
      <c r="H85" s="837"/>
      <c r="I85" s="849">
        <v>1</v>
      </c>
      <c r="J85" s="849">
        <v>0</v>
      </c>
      <c r="K85" s="837"/>
      <c r="L85" s="849">
        <v>1</v>
      </c>
      <c r="M85" s="850">
        <v>0</v>
      </c>
    </row>
    <row r="86" spans="1:13" ht="14.4" customHeight="1" x14ac:dyDescent="0.3">
      <c r="A86" s="831" t="s">
        <v>958</v>
      </c>
      <c r="B86" s="832" t="s">
        <v>916</v>
      </c>
      <c r="C86" s="832" t="s">
        <v>1430</v>
      </c>
      <c r="D86" s="832" t="s">
        <v>1431</v>
      </c>
      <c r="E86" s="832" t="s">
        <v>1432</v>
      </c>
      <c r="F86" s="849"/>
      <c r="G86" s="849"/>
      <c r="H86" s="837">
        <v>0</v>
      </c>
      <c r="I86" s="849">
        <v>1</v>
      </c>
      <c r="J86" s="849">
        <v>38.04</v>
      </c>
      <c r="K86" s="837">
        <v>1</v>
      </c>
      <c r="L86" s="849">
        <v>1</v>
      </c>
      <c r="M86" s="850">
        <v>38.04</v>
      </c>
    </row>
    <row r="87" spans="1:13" ht="14.4" customHeight="1" x14ac:dyDescent="0.3">
      <c r="A87" s="831" t="s">
        <v>958</v>
      </c>
      <c r="B87" s="832" t="s">
        <v>1486</v>
      </c>
      <c r="C87" s="832" t="s">
        <v>1438</v>
      </c>
      <c r="D87" s="832" t="s">
        <v>1439</v>
      </c>
      <c r="E87" s="832" t="s">
        <v>1440</v>
      </c>
      <c r="F87" s="849">
        <v>1</v>
      </c>
      <c r="G87" s="849">
        <v>95.63</v>
      </c>
      <c r="H87" s="837">
        <v>1</v>
      </c>
      <c r="I87" s="849"/>
      <c r="J87" s="849"/>
      <c r="K87" s="837">
        <v>0</v>
      </c>
      <c r="L87" s="849">
        <v>1</v>
      </c>
      <c r="M87" s="850">
        <v>95.63</v>
      </c>
    </row>
    <row r="88" spans="1:13" ht="14.4" customHeight="1" x14ac:dyDescent="0.3">
      <c r="A88" s="831" t="s">
        <v>959</v>
      </c>
      <c r="B88" s="832" t="s">
        <v>1487</v>
      </c>
      <c r="C88" s="832" t="s">
        <v>1245</v>
      </c>
      <c r="D88" s="832" t="s">
        <v>1246</v>
      </c>
      <c r="E88" s="832" t="s">
        <v>1247</v>
      </c>
      <c r="F88" s="849"/>
      <c r="G88" s="849"/>
      <c r="H88" s="837">
        <v>0</v>
      </c>
      <c r="I88" s="849">
        <v>3</v>
      </c>
      <c r="J88" s="849">
        <v>511.56000000000006</v>
      </c>
      <c r="K88" s="837">
        <v>1</v>
      </c>
      <c r="L88" s="849">
        <v>3</v>
      </c>
      <c r="M88" s="850">
        <v>511.56000000000006</v>
      </c>
    </row>
    <row r="89" spans="1:13" ht="14.4" customHeight="1" x14ac:dyDescent="0.3">
      <c r="A89" s="831" t="s">
        <v>960</v>
      </c>
      <c r="B89" s="832" t="s">
        <v>895</v>
      </c>
      <c r="C89" s="832" t="s">
        <v>971</v>
      </c>
      <c r="D89" s="832" t="s">
        <v>897</v>
      </c>
      <c r="E89" s="832" t="s">
        <v>972</v>
      </c>
      <c r="F89" s="849"/>
      <c r="G89" s="849"/>
      <c r="H89" s="837">
        <v>0</v>
      </c>
      <c r="I89" s="849">
        <v>1</v>
      </c>
      <c r="J89" s="849">
        <v>115.33</v>
      </c>
      <c r="K89" s="837">
        <v>1</v>
      </c>
      <c r="L89" s="849">
        <v>1</v>
      </c>
      <c r="M89" s="850">
        <v>115.33</v>
      </c>
    </row>
    <row r="90" spans="1:13" ht="14.4" customHeight="1" x14ac:dyDescent="0.3">
      <c r="A90" s="831" t="s">
        <v>960</v>
      </c>
      <c r="B90" s="832" t="s">
        <v>895</v>
      </c>
      <c r="C90" s="832" t="s">
        <v>899</v>
      </c>
      <c r="D90" s="832" t="s">
        <v>900</v>
      </c>
      <c r="E90" s="832" t="s">
        <v>901</v>
      </c>
      <c r="F90" s="849"/>
      <c r="G90" s="849"/>
      <c r="H90" s="837">
        <v>0</v>
      </c>
      <c r="I90" s="849">
        <v>3</v>
      </c>
      <c r="J90" s="849">
        <v>315.69</v>
      </c>
      <c r="K90" s="837">
        <v>1</v>
      </c>
      <c r="L90" s="849">
        <v>3</v>
      </c>
      <c r="M90" s="850">
        <v>315.69</v>
      </c>
    </row>
    <row r="91" spans="1:13" ht="14.4" customHeight="1" x14ac:dyDescent="0.3">
      <c r="A91" s="831" t="s">
        <v>960</v>
      </c>
      <c r="B91" s="832" t="s">
        <v>895</v>
      </c>
      <c r="C91" s="832" t="s">
        <v>904</v>
      </c>
      <c r="D91" s="832" t="s">
        <v>900</v>
      </c>
      <c r="E91" s="832" t="s">
        <v>905</v>
      </c>
      <c r="F91" s="849"/>
      <c r="G91" s="849"/>
      <c r="H91" s="837">
        <v>0</v>
      </c>
      <c r="I91" s="849">
        <v>4</v>
      </c>
      <c r="J91" s="849">
        <v>336.72</v>
      </c>
      <c r="K91" s="837">
        <v>1</v>
      </c>
      <c r="L91" s="849">
        <v>4</v>
      </c>
      <c r="M91" s="850">
        <v>336.72</v>
      </c>
    </row>
    <row r="92" spans="1:13" ht="14.4" customHeight="1" x14ac:dyDescent="0.3">
      <c r="A92" s="831" t="s">
        <v>960</v>
      </c>
      <c r="B92" s="832" t="s">
        <v>895</v>
      </c>
      <c r="C92" s="832" t="s">
        <v>906</v>
      </c>
      <c r="D92" s="832" t="s">
        <v>897</v>
      </c>
      <c r="E92" s="832" t="s">
        <v>907</v>
      </c>
      <c r="F92" s="849"/>
      <c r="G92" s="849"/>
      <c r="H92" s="837">
        <v>0</v>
      </c>
      <c r="I92" s="849">
        <v>1</v>
      </c>
      <c r="J92" s="849">
        <v>49.08</v>
      </c>
      <c r="K92" s="837">
        <v>1</v>
      </c>
      <c r="L92" s="849">
        <v>1</v>
      </c>
      <c r="M92" s="850">
        <v>49.08</v>
      </c>
    </row>
    <row r="93" spans="1:13" ht="14.4" customHeight="1" x14ac:dyDescent="0.3">
      <c r="A93" s="831" t="s">
        <v>960</v>
      </c>
      <c r="B93" s="832" t="s">
        <v>895</v>
      </c>
      <c r="C93" s="832" t="s">
        <v>1058</v>
      </c>
      <c r="D93" s="832" t="s">
        <v>897</v>
      </c>
      <c r="E93" s="832" t="s">
        <v>1059</v>
      </c>
      <c r="F93" s="849"/>
      <c r="G93" s="849"/>
      <c r="H93" s="837">
        <v>0</v>
      </c>
      <c r="I93" s="849">
        <v>1</v>
      </c>
      <c r="J93" s="849">
        <v>126.27</v>
      </c>
      <c r="K93" s="837">
        <v>1</v>
      </c>
      <c r="L93" s="849">
        <v>1</v>
      </c>
      <c r="M93" s="850">
        <v>126.27</v>
      </c>
    </row>
    <row r="94" spans="1:13" ht="14.4" customHeight="1" x14ac:dyDescent="0.3">
      <c r="A94" s="831" t="s">
        <v>960</v>
      </c>
      <c r="B94" s="832" t="s">
        <v>895</v>
      </c>
      <c r="C94" s="832" t="s">
        <v>975</v>
      </c>
      <c r="D94" s="832" t="s">
        <v>897</v>
      </c>
      <c r="E94" s="832" t="s">
        <v>976</v>
      </c>
      <c r="F94" s="849">
        <v>2</v>
      </c>
      <c r="G94" s="849">
        <v>168.36</v>
      </c>
      <c r="H94" s="837">
        <v>1</v>
      </c>
      <c r="I94" s="849"/>
      <c r="J94" s="849"/>
      <c r="K94" s="837">
        <v>0</v>
      </c>
      <c r="L94" s="849">
        <v>2</v>
      </c>
      <c r="M94" s="850">
        <v>168.36</v>
      </c>
    </row>
    <row r="95" spans="1:13" ht="14.4" customHeight="1" x14ac:dyDescent="0.3">
      <c r="A95" s="831" t="s">
        <v>960</v>
      </c>
      <c r="B95" s="832" t="s">
        <v>895</v>
      </c>
      <c r="C95" s="832" t="s">
        <v>973</v>
      </c>
      <c r="D95" s="832" t="s">
        <v>900</v>
      </c>
      <c r="E95" s="832" t="s">
        <v>974</v>
      </c>
      <c r="F95" s="849"/>
      <c r="G95" s="849"/>
      <c r="H95" s="837">
        <v>0</v>
      </c>
      <c r="I95" s="849">
        <v>1</v>
      </c>
      <c r="J95" s="849">
        <v>126.27</v>
      </c>
      <c r="K95" s="837">
        <v>1</v>
      </c>
      <c r="L95" s="849">
        <v>1</v>
      </c>
      <c r="M95" s="850">
        <v>126.27</v>
      </c>
    </row>
    <row r="96" spans="1:13" ht="14.4" customHeight="1" x14ac:dyDescent="0.3">
      <c r="A96" s="831" t="s">
        <v>960</v>
      </c>
      <c r="B96" s="832" t="s">
        <v>895</v>
      </c>
      <c r="C96" s="832" t="s">
        <v>1054</v>
      </c>
      <c r="D96" s="832" t="s">
        <v>900</v>
      </c>
      <c r="E96" s="832" t="s">
        <v>1055</v>
      </c>
      <c r="F96" s="849"/>
      <c r="G96" s="849"/>
      <c r="H96" s="837">
        <v>0</v>
      </c>
      <c r="I96" s="849">
        <v>1</v>
      </c>
      <c r="J96" s="849">
        <v>63.14</v>
      </c>
      <c r="K96" s="837">
        <v>1</v>
      </c>
      <c r="L96" s="849">
        <v>1</v>
      </c>
      <c r="M96" s="850">
        <v>63.14</v>
      </c>
    </row>
    <row r="97" spans="1:13" ht="14.4" customHeight="1" x14ac:dyDescent="0.3">
      <c r="A97" s="831" t="s">
        <v>960</v>
      </c>
      <c r="B97" s="832" t="s">
        <v>895</v>
      </c>
      <c r="C97" s="832" t="s">
        <v>902</v>
      </c>
      <c r="D97" s="832" t="s">
        <v>900</v>
      </c>
      <c r="E97" s="832" t="s">
        <v>903</v>
      </c>
      <c r="F97" s="849"/>
      <c r="G97" s="849"/>
      <c r="H97" s="837">
        <v>0</v>
      </c>
      <c r="I97" s="849">
        <v>2</v>
      </c>
      <c r="J97" s="849">
        <v>98.16</v>
      </c>
      <c r="K97" s="837">
        <v>1</v>
      </c>
      <c r="L97" s="849">
        <v>2</v>
      </c>
      <c r="M97" s="850">
        <v>98.16</v>
      </c>
    </row>
    <row r="98" spans="1:13" ht="14.4" customHeight="1" x14ac:dyDescent="0.3">
      <c r="A98" s="831" t="s">
        <v>960</v>
      </c>
      <c r="B98" s="832" t="s">
        <v>911</v>
      </c>
      <c r="C98" s="832" t="s">
        <v>1257</v>
      </c>
      <c r="D98" s="832" t="s">
        <v>1258</v>
      </c>
      <c r="E98" s="832" t="s">
        <v>913</v>
      </c>
      <c r="F98" s="849">
        <v>3</v>
      </c>
      <c r="G98" s="849">
        <v>0</v>
      </c>
      <c r="H98" s="837"/>
      <c r="I98" s="849"/>
      <c r="J98" s="849"/>
      <c r="K98" s="837"/>
      <c r="L98" s="849">
        <v>3</v>
      </c>
      <c r="M98" s="850">
        <v>0</v>
      </c>
    </row>
    <row r="99" spans="1:13" ht="14.4" customHeight="1" x14ac:dyDescent="0.3">
      <c r="A99" s="831" t="s">
        <v>961</v>
      </c>
      <c r="B99" s="832" t="s">
        <v>1472</v>
      </c>
      <c r="C99" s="832" t="s">
        <v>1023</v>
      </c>
      <c r="D99" s="832" t="s">
        <v>1024</v>
      </c>
      <c r="E99" s="832" t="s">
        <v>1025</v>
      </c>
      <c r="F99" s="849"/>
      <c r="G99" s="849"/>
      <c r="H99" s="837">
        <v>0</v>
      </c>
      <c r="I99" s="849">
        <v>2</v>
      </c>
      <c r="J99" s="849">
        <v>286.18</v>
      </c>
      <c r="K99" s="837">
        <v>1</v>
      </c>
      <c r="L99" s="849">
        <v>2</v>
      </c>
      <c r="M99" s="850">
        <v>286.18</v>
      </c>
    </row>
    <row r="100" spans="1:13" ht="14.4" customHeight="1" x14ac:dyDescent="0.3">
      <c r="A100" s="831" t="s">
        <v>961</v>
      </c>
      <c r="B100" s="832" t="s">
        <v>1488</v>
      </c>
      <c r="C100" s="832" t="s">
        <v>1260</v>
      </c>
      <c r="D100" s="832" t="s">
        <v>1261</v>
      </c>
      <c r="E100" s="832" t="s">
        <v>1234</v>
      </c>
      <c r="F100" s="849">
        <v>1</v>
      </c>
      <c r="G100" s="849">
        <v>196.2</v>
      </c>
      <c r="H100" s="837">
        <v>1</v>
      </c>
      <c r="I100" s="849"/>
      <c r="J100" s="849"/>
      <c r="K100" s="837">
        <v>0</v>
      </c>
      <c r="L100" s="849">
        <v>1</v>
      </c>
      <c r="M100" s="850">
        <v>196.2</v>
      </c>
    </row>
    <row r="101" spans="1:13" ht="14.4" customHeight="1" x14ac:dyDescent="0.3">
      <c r="A101" s="831" t="s">
        <v>961</v>
      </c>
      <c r="B101" s="832" t="s">
        <v>1489</v>
      </c>
      <c r="C101" s="832" t="s">
        <v>1272</v>
      </c>
      <c r="D101" s="832" t="s">
        <v>1273</v>
      </c>
      <c r="E101" s="832" t="s">
        <v>1274</v>
      </c>
      <c r="F101" s="849">
        <v>1</v>
      </c>
      <c r="G101" s="849">
        <v>3480.65</v>
      </c>
      <c r="H101" s="837">
        <v>1</v>
      </c>
      <c r="I101" s="849"/>
      <c r="J101" s="849"/>
      <c r="K101" s="837">
        <v>0</v>
      </c>
      <c r="L101" s="849">
        <v>1</v>
      </c>
      <c r="M101" s="850">
        <v>3480.65</v>
      </c>
    </row>
    <row r="102" spans="1:13" ht="14.4" customHeight="1" x14ac:dyDescent="0.3">
      <c r="A102" s="831" t="s">
        <v>961</v>
      </c>
      <c r="B102" s="832" t="s">
        <v>895</v>
      </c>
      <c r="C102" s="832" t="s">
        <v>1299</v>
      </c>
      <c r="D102" s="832" t="s">
        <v>897</v>
      </c>
      <c r="E102" s="832" t="s">
        <v>1300</v>
      </c>
      <c r="F102" s="849"/>
      <c r="G102" s="849"/>
      <c r="H102" s="837"/>
      <c r="I102" s="849">
        <v>1</v>
      </c>
      <c r="J102" s="849">
        <v>0</v>
      </c>
      <c r="K102" s="837"/>
      <c r="L102" s="849">
        <v>1</v>
      </c>
      <c r="M102" s="850">
        <v>0</v>
      </c>
    </row>
    <row r="103" spans="1:13" ht="14.4" customHeight="1" x14ac:dyDescent="0.3">
      <c r="A103" s="831" t="s">
        <v>961</v>
      </c>
      <c r="B103" s="832" t="s">
        <v>895</v>
      </c>
      <c r="C103" s="832" t="s">
        <v>1050</v>
      </c>
      <c r="D103" s="832" t="s">
        <v>897</v>
      </c>
      <c r="E103" s="832" t="s">
        <v>1051</v>
      </c>
      <c r="F103" s="849"/>
      <c r="G103" s="849"/>
      <c r="H103" s="837">
        <v>0</v>
      </c>
      <c r="I103" s="849">
        <v>7</v>
      </c>
      <c r="J103" s="849">
        <v>518.55999999999995</v>
      </c>
      <c r="K103" s="837">
        <v>1</v>
      </c>
      <c r="L103" s="849">
        <v>7</v>
      </c>
      <c r="M103" s="850">
        <v>518.55999999999995</v>
      </c>
    </row>
    <row r="104" spans="1:13" ht="14.4" customHeight="1" x14ac:dyDescent="0.3">
      <c r="A104" s="831" t="s">
        <v>961</v>
      </c>
      <c r="B104" s="832" t="s">
        <v>895</v>
      </c>
      <c r="C104" s="832" t="s">
        <v>896</v>
      </c>
      <c r="D104" s="832" t="s">
        <v>897</v>
      </c>
      <c r="E104" s="832" t="s">
        <v>898</v>
      </c>
      <c r="F104" s="849"/>
      <c r="G104" s="849"/>
      <c r="H104" s="837">
        <v>0</v>
      </c>
      <c r="I104" s="849">
        <v>4</v>
      </c>
      <c r="J104" s="849">
        <v>377.12</v>
      </c>
      <c r="K104" s="837">
        <v>1</v>
      </c>
      <c r="L104" s="849">
        <v>4</v>
      </c>
      <c r="M104" s="850">
        <v>377.12</v>
      </c>
    </row>
    <row r="105" spans="1:13" ht="14.4" customHeight="1" x14ac:dyDescent="0.3">
      <c r="A105" s="831" t="s">
        <v>961</v>
      </c>
      <c r="B105" s="832" t="s">
        <v>895</v>
      </c>
      <c r="C105" s="832" t="s">
        <v>1301</v>
      </c>
      <c r="D105" s="832" t="s">
        <v>897</v>
      </c>
      <c r="E105" s="832" t="s">
        <v>1302</v>
      </c>
      <c r="F105" s="849">
        <v>1</v>
      </c>
      <c r="G105" s="849">
        <v>0</v>
      </c>
      <c r="H105" s="837"/>
      <c r="I105" s="849"/>
      <c r="J105" s="849"/>
      <c r="K105" s="837"/>
      <c r="L105" s="849">
        <v>1</v>
      </c>
      <c r="M105" s="850">
        <v>0</v>
      </c>
    </row>
    <row r="106" spans="1:13" ht="14.4" customHeight="1" x14ac:dyDescent="0.3">
      <c r="A106" s="831" t="s">
        <v>961</v>
      </c>
      <c r="B106" s="832" t="s">
        <v>895</v>
      </c>
      <c r="C106" s="832" t="s">
        <v>1052</v>
      </c>
      <c r="D106" s="832" t="s">
        <v>897</v>
      </c>
      <c r="E106" s="832" t="s">
        <v>1053</v>
      </c>
      <c r="F106" s="849">
        <v>12</v>
      </c>
      <c r="G106" s="849">
        <v>2020.3200000000002</v>
      </c>
      <c r="H106" s="837">
        <v>1</v>
      </c>
      <c r="I106" s="849"/>
      <c r="J106" s="849"/>
      <c r="K106" s="837">
        <v>0</v>
      </c>
      <c r="L106" s="849">
        <v>12</v>
      </c>
      <c r="M106" s="850">
        <v>2020.3200000000002</v>
      </c>
    </row>
    <row r="107" spans="1:13" ht="14.4" customHeight="1" x14ac:dyDescent="0.3">
      <c r="A107" s="831" t="s">
        <v>961</v>
      </c>
      <c r="B107" s="832" t="s">
        <v>895</v>
      </c>
      <c r="C107" s="832" t="s">
        <v>971</v>
      </c>
      <c r="D107" s="832" t="s">
        <v>897</v>
      </c>
      <c r="E107" s="832" t="s">
        <v>972</v>
      </c>
      <c r="F107" s="849"/>
      <c r="G107" s="849"/>
      <c r="H107" s="837">
        <v>0</v>
      </c>
      <c r="I107" s="849">
        <v>6</v>
      </c>
      <c r="J107" s="849">
        <v>691.98</v>
      </c>
      <c r="K107" s="837">
        <v>1</v>
      </c>
      <c r="L107" s="849">
        <v>6</v>
      </c>
      <c r="M107" s="850">
        <v>691.98</v>
      </c>
    </row>
    <row r="108" spans="1:13" ht="14.4" customHeight="1" x14ac:dyDescent="0.3">
      <c r="A108" s="831" t="s">
        <v>961</v>
      </c>
      <c r="B108" s="832" t="s">
        <v>895</v>
      </c>
      <c r="C108" s="832" t="s">
        <v>899</v>
      </c>
      <c r="D108" s="832" t="s">
        <v>900</v>
      </c>
      <c r="E108" s="832" t="s">
        <v>901</v>
      </c>
      <c r="F108" s="849"/>
      <c r="G108" s="849"/>
      <c r="H108" s="837">
        <v>0</v>
      </c>
      <c r="I108" s="849">
        <v>42</v>
      </c>
      <c r="J108" s="849">
        <v>4419.66</v>
      </c>
      <c r="K108" s="837">
        <v>1</v>
      </c>
      <c r="L108" s="849">
        <v>42</v>
      </c>
      <c r="M108" s="850">
        <v>4419.66</v>
      </c>
    </row>
    <row r="109" spans="1:13" ht="14.4" customHeight="1" x14ac:dyDescent="0.3">
      <c r="A109" s="831" t="s">
        <v>961</v>
      </c>
      <c r="B109" s="832" t="s">
        <v>895</v>
      </c>
      <c r="C109" s="832" t="s">
        <v>904</v>
      </c>
      <c r="D109" s="832" t="s">
        <v>900</v>
      </c>
      <c r="E109" s="832" t="s">
        <v>905</v>
      </c>
      <c r="F109" s="849"/>
      <c r="G109" s="849"/>
      <c r="H109" s="837">
        <v>0</v>
      </c>
      <c r="I109" s="849">
        <v>71</v>
      </c>
      <c r="J109" s="849">
        <v>5976.7800000000007</v>
      </c>
      <c r="K109" s="837">
        <v>1</v>
      </c>
      <c r="L109" s="849">
        <v>71</v>
      </c>
      <c r="M109" s="850">
        <v>5976.7800000000007</v>
      </c>
    </row>
    <row r="110" spans="1:13" ht="14.4" customHeight="1" x14ac:dyDescent="0.3">
      <c r="A110" s="831" t="s">
        <v>961</v>
      </c>
      <c r="B110" s="832" t="s">
        <v>895</v>
      </c>
      <c r="C110" s="832" t="s">
        <v>1056</v>
      </c>
      <c r="D110" s="832" t="s">
        <v>897</v>
      </c>
      <c r="E110" s="832" t="s">
        <v>1057</v>
      </c>
      <c r="F110" s="849"/>
      <c r="G110" s="849"/>
      <c r="H110" s="837">
        <v>0</v>
      </c>
      <c r="I110" s="849">
        <v>6</v>
      </c>
      <c r="J110" s="849">
        <v>378.84</v>
      </c>
      <c r="K110" s="837">
        <v>1</v>
      </c>
      <c r="L110" s="849">
        <v>6</v>
      </c>
      <c r="M110" s="850">
        <v>378.84</v>
      </c>
    </row>
    <row r="111" spans="1:13" ht="14.4" customHeight="1" x14ac:dyDescent="0.3">
      <c r="A111" s="831" t="s">
        <v>961</v>
      </c>
      <c r="B111" s="832" t="s">
        <v>895</v>
      </c>
      <c r="C111" s="832" t="s">
        <v>969</v>
      </c>
      <c r="D111" s="832" t="s">
        <v>897</v>
      </c>
      <c r="E111" s="832" t="s">
        <v>970</v>
      </c>
      <c r="F111" s="849">
        <v>13</v>
      </c>
      <c r="G111" s="849">
        <v>1367.99</v>
      </c>
      <c r="H111" s="837">
        <v>1</v>
      </c>
      <c r="I111" s="849"/>
      <c r="J111" s="849"/>
      <c r="K111" s="837">
        <v>0</v>
      </c>
      <c r="L111" s="849">
        <v>13</v>
      </c>
      <c r="M111" s="850">
        <v>1367.99</v>
      </c>
    </row>
    <row r="112" spans="1:13" ht="14.4" customHeight="1" x14ac:dyDescent="0.3">
      <c r="A112" s="831" t="s">
        <v>961</v>
      </c>
      <c r="B112" s="832" t="s">
        <v>895</v>
      </c>
      <c r="C112" s="832" t="s">
        <v>906</v>
      </c>
      <c r="D112" s="832" t="s">
        <v>897</v>
      </c>
      <c r="E112" s="832" t="s">
        <v>907</v>
      </c>
      <c r="F112" s="849"/>
      <c r="G112" s="849"/>
      <c r="H112" s="837">
        <v>0</v>
      </c>
      <c r="I112" s="849">
        <v>1</v>
      </c>
      <c r="J112" s="849">
        <v>49.08</v>
      </c>
      <c r="K112" s="837">
        <v>1</v>
      </c>
      <c r="L112" s="849">
        <v>1</v>
      </c>
      <c r="M112" s="850">
        <v>49.08</v>
      </c>
    </row>
    <row r="113" spans="1:13" ht="14.4" customHeight="1" x14ac:dyDescent="0.3">
      <c r="A113" s="831" t="s">
        <v>961</v>
      </c>
      <c r="B113" s="832" t="s">
        <v>895</v>
      </c>
      <c r="C113" s="832" t="s">
        <v>1058</v>
      </c>
      <c r="D113" s="832" t="s">
        <v>897</v>
      </c>
      <c r="E113" s="832" t="s">
        <v>1059</v>
      </c>
      <c r="F113" s="849"/>
      <c r="G113" s="849"/>
      <c r="H113" s="837">
        <v>0</v>
      </c>
      <c r="I113" s="849">
        <v>34</v>
      </c>
      <c r="J113" s="849">
        <v>4293.18</v>
      </c>
      <c r="K113" s="837">
        <v>1</v>
      </c>
      <c r="L113" s="849">
        <v>34</v>
      </c>
      <c r="M113" s="850">
        <v>4293.18</v>
      </c>
    </row>
    <row r="114" spans="1:13" ht="14.4" customHeight="1" x14ac:dyDescent="0.3">
      <c r="A114" s="831" t="s">
        <v>961</v>
      </c>
      <c r="B114" s="832" t="s">
        <v>895</v>
      </c>
      <c r="C114" s="832" t="s">
        <v>975</v>
      </c>
      <c r="D114" s="832" t="s">
        <v>897</v>
      </c>
      <c r="E114" s="832" t="s">
        <v>976</v>
      </c>
      <c r="F114" s="849">
        <v>32</v>
      </c>
      <c r="G114" s="849">
        <v>2693.76</v>
      </c>
      <c r="H114" s="837">
        <v>1</v>
      </c>
      <c r="I114" s="849"/>
      <c r="J114" s="849"/>
      <c r="K114" s="837">
        <v>0</v>
      </c>
      <c r="L114" s="849">
        <v>32</v>
      </c>
      <c r="M114" s="850">
        <v>2693.76</v>
      </c>
    </row>
    <row r="115" spans="1:13" ht="14.4" customHeight="1" x14ac:dyDescent="0.3">
      <c r="A115" s="831" t="s">
        <v>961</v>
      </c>
      <c r="B115" s="832" t="s">
        <v>895</v>
      </c>
      <c r="C115" s="832" t="s">
        <v>973</v>
      </c>
      <c r="D115" s="832" t="s">
        <v>900</v>
      </c>
      <c r="E115" s="832" t="s">
        <v>974</v>
      </c>
      <c r="F115" s="849"/>
      <c r="G115" s="849"/>
      <c r="H115" s="837">
        <v>0</v>
      </c>
      <c r="I115" s="849">
        <v>58</v>
      </c>
      <c r="J115" s="849">
        <v>7323.6600000000008</v>
      </c>
      <c r="K115" s="837">
        <v>1</v>
      </c>
      <c r="L115" s="849">
        <v>58</v>
      </c>
      <c r="M115" s="850">
        <v>7323.6600000000008</v>
      </c>
    </row>
    <row r="116" spans="1:13" ht="14.4" customHeight="1" x14ac:dyDescent="0.3">
      <c r="A116" s="831" t="s">
        <v>961</v>
      </c>
      <c r="B116" s="832" t="s">
        <v>895</v>
      </c>
      <c r="C116" s="832" t="s">
        <v>1054</v>
      </c>
      <c r="D116" s="832" t="s">
        <v>900</v>
      </c>
      <c r="E116" s="832" t="s">
        <v>1055</v>
      </c>
      <c r="F116" s="849"/>
      <c r="G116" s="849"/>
      <c r="H116" s="837">
        <v>0</v>
      </c>
      <c r="I116" s="849">
        <v>6</v>
      </c>
      <c r="J116" s="849">
        <v>378.84000000000003</v>
      </c>
      <c r="K116" s="837">
        <v>1</v>
      </c>
      <c r="L116" s="849">
        <v>6</v>
      </c>
      <c r="M116" s="850">
        <v>378.84000000000003</v>
      </c>
    </row>
    <row r="117" spans="1:13" ht="14.4" customHeight="1" x14ac:dyDescent="0.3">
      <c r="A117" s="831" t="s">
        <v>961</v>
      </c>
      <c r="B117" s="832" t="s">
        <v>895</v>
      </c>
      <c r="C117" s="832" t="s">
        <v>902</v>
      </c>
      <c r="D117" s="832" t="s">
        <v>900</v>
      </c>
      <c r="E117" s="832" t="s">
        <v>903</v>
      </c>
      <c r="F117" s="849"/>
      <c r="G117" s="849"/>
      <c r="H117" s="837">
        <v>0</v>
      </c>
      <c r="I117" s="849">
        <v>2</v>
      </c>
      <c r="J117" s="849">
        <v>98.16</v>
      </c>
      <c r="K117" s="837">
        <v>1</v>
      </c>
      <c r="L117" s="849">
        <v>2</v>
      </c>
      <c r="M117" s="850">
        <v>98.16</v>
      </c>
    </row>
    <row r="118" spans="1:13" ht="14.4" customHeight="1" x14ac:dyDescent="0.3">
      <c r="A118" s="831" t="s">
        <v>961</v>
      </c>
      <c r="B118" s="832" t="s">
        <v>923</v>
      </c>
      <c r="C118" s="832" t="s">
        <v>1031</v>
      </c>
      <c r="D118" s="832" t="s">
        <v>736</v>
      </c>
      <c r="E118" s="832" t="s">
        <v>1032</v>
      </c>
      <c r="F118" s="849"/>
      <c r="G118" s="849"/>
      <c r="H118" s="837"/>
      <c r="I118" s="849">
        <v>2</v>
      </c>
      <c r="J118" s="849">
        <v>0</v>
      </c>
      <c r="K118" s="837"/>
      <c r="L118" s="849">
        <v>2</v>
      </c>
      <c r="M118" s="850">
        <v>0</v>
      </c>
    </row>
    <row r="119" spans="1:13" ht="14.4" customHeight="1" x14ac:dyDescent="0.3">
      <c r="A119" s="831" t="s">
        <v>961</v>
      </c>
      <c r="B119" s="832" t="s">
        <v>1490</v>
      </c>
      <c r="C119" s="832" t="s">
        <v>1288</v>
      </c>
      <c r="D119" s="832" t="s">
        <v>1289</v>
      </c>
      <c r="E119" s="832" t="s">
        <v>1290</v>
      </c>
      <c r="F119" s="849">
        <v>4</v>
      </c>
      <c r="G119" s="849">
        <v>241.56</v>
      </c>
      <c r="H119" s="837">
        <v>1</v>
      </c>
      <c r="I119" s="849"/>
      <c r="J119" s="849"/>
      <c r="K119" s="837">
        <v>0</v>
      </c>
      <c r="L119" s="849">
        <v>4</v>
      </c>
      <c r="M119" s="850">
        <v>241.56</v>
      </c>
    </row>
    <row r="120" spans="1:13" ht="14.4" customHeight="1" x14ac:dyDescent="0.3">
      <c r="A120" s="831" t="s">
        <v>961</v>
      </c>
      <c r="B120" s="832" t="s">
        <v>911</v>
      </c>
      <c r="C120" s="832" t="s">
        <v>1296</v>
      </c>
      <c r="D120" s="832" t="s">
        <v>1258</v>
      </c>
      <c r="E120" s="832" t="s">
        <v>913</v>
      </c>
      <c r="F120" s="849">
        <v>3</v>
      </c>
      <c r="G120" s="849">
        <v>0</v>
      </c>
      <c r="H120" s="837"/>
      <c r="I120" s="849"/>
      <c r="J120" s="849"/>
      <c r="K120" s="837"/>
      <c r="L120" s="849">
        <v>3</v>
      </c>
      <c r="M120" s="850">
        <v>0</v>
      </c>
    </row>
    <row r="121" spans="1:13" ht="14.4" customHeight="1" x14ac:dyDescent="0.3">
      <c r="A121" s="831" t="s">
        <v>961</v>
      </c>
      <c r="B121" s="832" t="s">
        <v>911</v>
      </c>
      <c r="C121" s="832" t="s">
        <v>1257</v>
      </c>
      <c r="D121" s="832" t="s">
        <v>1258</v>
      </c>
      <c r="E121" s="832" t="s">
        <v>913</v>
      </c>
      <c r="F121" s="849">
        <v>3</v>
      </c>
      <c r="G121" s="849">
        <v>0</v>
      </c>
      <c r="H121" s="837"/>
      <c r="I121" s="849"/>
      <c r="J121" s="849"/>
      <c r="K121" s="837"/>
      <c r="L121" s="849">
        <v>3</v>
      </c>
      <c r="M121" s="850">
        <v>0</v>
      </c>
    </row>
    <row r="122" spans="1:13" ht="14.4" customHeight="1" x14ac:dyDescent="0.3">
      <c r="A122" s="831" t="s">
        <v>961</v>
      </c>
      <c r="B122" s="832" t="s">
        <v>1491</v>
      </c>
      <c r="C122" s="832" t="s">
        <v>1268</v>
      </c>
      <c r="D122" s="832" t="s">
        <v>1269</v>
      </c>
      <c r="E122" s="832" t="s">
        <v>1270</v>
      </c>
      <c r="F122" s="849"/>
      <c r="G122" s="849"/>
      <c r="H122" s="837">
        <v>0</v>
      </c>
      <c r="I122" s="849">
        <v>4</v>
      </c>
      <c r="J122" s="849">
        <v>246.36</v>
      </c>
      <c r="K122" s="837">
        <v>1</v>
      </c>
      <c r="L122" s="849">
        <v>4</v>
      </c>
      <c r="M122" s="850">
        <v>246.36</v>
      </c>
    </row>
    <row r="123" spans="1:13" ht="14.4" customHeight="1" x14ac:dyDescent="0.3">
      <c r="A123" s="831" t="s">
        <v>961</v>
      </c>
      <c r="B123" s="832" t="s">
        <v>1481</v>
      </c>
      <c r="C123" s="832" t="s">
        <v>1262</v>
      </c>
      <c r="D123" s="832" t="s">
        <v>1076</v>
      </c>
      <c r="E123" s="832" t="s">
        <v>1263</v>
      </c>
      <c r="F123" s="849"/>
      <c r="G123" s="849"/>
      <c r="H123" s="837">
        <v>0</v>
      </c>
      <c r="I123" s="849">
        <v>1</v>
      </c>
      <c r="J123" s="849">
        <v>176.32</v>
      </c>
      <c r="K123" s="837">
        <v>1</v>
      </c>
      <c r="L123" s="849">
        <v>1</v>
      </c>
      <c r="M123" s="850">
        <v>176.32</v>
      </c>
    </row>
    <row r="124" spans="1:13" ht="14.4" customHeight="1" x14ac:dyDescent="0.3">
      <c r="A124" s="831" t="s">
        <v>962</v>
      </c>
      <c r="B124" s="832" t="s">
        <v>1488</v>
      </c>
      <c r="C124" s="832" t="s">
        <v>1260</v>
      </c>
      <c r="D124" s="832" t="s">
        <v>1261</v>
      </c>
      <c r="E124" s="832" t="s">
        <v>1234</v>
      </c>
      <c r="F124" s="849">
        <v>1</v>
      </c>
      <c r="G124" s="849">
        <v>196.2</v>
      </c>
      <c r="H124" s="837">
        <v>1</v>
      </c>
      <c r="I124" s="849"/>
      <c r="J124" s="849"/>
      <c r="K124" s="837">
        <v>0</v>
      </c>
      <c r="L124" s="849">
        <v>1</v>
      </c>
      <c r="M124" s="850">
        <v>196.2</v>
      </c>
    </row>
    <row r="125" spans="1:13" ht="14.4" customHeight="1" x14ac:dyDescent="0.3">
      <c r="A125" s="831" t="s">
        <v>962</v>
      </c>
      <c r="B125" s="832" t="s">
        <v>1489</v>
      </c>
      <c r="C125" s="832" t="s">
        <v>1272</v>
      </c>
      <c r="D125" s="832" t="s">
        <v>1273</v>
      </c>
      <c r="E125" s="832" t="s">
        <v>1274</v>
      </c>
      <c r="F125" s="849">
        <v>1</v>
      </c>
      <c r="G125" s="849">
        <v>3480.65</v>
      </c>
      <c r="H125" s="837">
        <v>1</v>
      </c>
      <c r="I125" s="849"/>
      <c r="J125" s="849"/>
      <c r="K125" s="837">
        <v>0</v>
      </c>
      <c r="L125" s="849">
        <v>1</v>
      </c>
      <c r="M125" s="850">
        <v>3480.65</v>
      </c>
    </row>
    <row r="126" spans="1:13" ht="14.4" customHeight="1" x14ac:dyDescent="0.3">
      <c r="A126" s="831" t="s">
        <v>962</v>
      </c>
      <c r="B126" s="832" t="s">
        <v>895</v>
      </c>
      <c r="C126" s="832" t="s">
        <v>904</v>
      </c>
      <c r="D126" s="832" t="s">
        <v>900</v>
      </c>
      <c r="E126" s="832" t="s">
        <v>905</v>
      </c>
      <c r="F126" s="849"/>
      <c r="G126" s="849"/>
      <c r="H126" s="837">
        <v>0</v>
      </c>
      <c r="I126" s="849">
        <v>1</v>
      </c>
      <c r="J126" s="849">
        <v>84.18</v>
      </c>
      <c r="K126" s="837">
        <v>1</v>
      </c>
      <c r="L126" s="849">
        <v>1</v>
      </c>
      <c r="M126" s="850">
        <v>84.18</v>
      </c>
    </row>
    <row r="127" spans="1:13" ht="14.4" customHeight="1" x14ac:dyDescent="0.3">
      <c r="A127" s="831" t="s">
        <v>962</v>
      </c>
      <c r="B127" s="832" t="s">
        <v>895</v>
      </c>
      <c r="C127" s="832" t="s">
        <v>969</v>
      </c>
      <c r="D127" s="832" t="s">
        <v>897</v>
      </c>
      <c r="E127" s="832" t="s">
        <v>970</v>
      </c>
      <c r="F127" s="849">
        <v>1</v>
      </c>
      <c r="G127" s="849">
        <v>105.23</v>
      </c>
      <c r="H127" s="837">
        <v>1</v>
      </c>
      <c r="I127" s="849"/>
      <c r="J127" s="849"/>
      <c r="K127" s="837">
        <v>0</v>
      </c>
      <c r="L127" s="849">
        <v>1</v>
      </c>
      <c r="M127" s="850">
        <v>105.23</v>
      </c>
    </row>
    <row r="128" spans="1:13" ht="14.4" customHeight="1" x14ac:dyDescent="0.3">
      <c r="A128" s="831" t="s">
        <v>962</v>
      </c>
      <c r="B128" s="832" t="s">
        <v>895</v>
      </c>
      <c r="C128" s="832" t="s">
        <v>906</v>
      </c>
      <c r="D128" s="832" t="s">
        <v>897</v>
      </c>
      <c r="E128" s="832" t="s">
        <v>907</v>
      </c>
      <c r="F128" s="849"/>
      <c r="G128" s="849"/>
      <c r="H128" s="837">
        <v>0</v>
      </c>
      <c r="I128" s="849">
        <v>2</v>
      </c>
      <c r="J128" s="849">
        <v>98.16</v>
      </c>
      <c r="K128" s="837">
        <v>1</v>
      </c>
      <c r="L128" s="849">
        <v>2</v>
      </c>
      <c r="M128" s="850">
        <v>98.16</v>
      </c>
    </row>
    <row r="129" spans="1:13" ht="14.4" customHeight="1" x14ac:dyDescent="0.3">
      <c r="A129" s="831" t="s">
        <v>962</v>
      </c>
      <c r="B129" s="832" t="s">
        <v>895</v>
      </c>
      <c r="C129" s="832" t="s">
        <v>975</v>
      </c>
      <c r="D129" s="832" t="s">
        <v>897</v>
      </c>
      <c r="E129" s="832" t="s">
        <v>976</v>
      </c>
      <c r="F129" s="849">
        <v>1</v>
      </c>
      <c r="G129" s="849">
        <v>84.18</v>
      </c>
      <c r="H129" s="837">
        <v>1</v>
      </c>
      <c r="I129" s="849"/>
      <c r="J129" s="849"/>
      <c r="K129" s="837">
        <v>0</v>
      </c>
      <c r="L129" s="849">
        <v>1</v>
      </c>
      <c r="M129" s="850">
        <v>84.18</v>
      </c>
    </row>
    <row r="130" spans="1:13" ht="14.4" customHeight="1" x14ac:dyDescent="0.3">
      <c r="A130" s="831" t="s">
        <v>963</v>
      </c>
      <c r="B130" s="832" t="s">
        <v>1471</v>
      </c>
      <c r="C130" s="832" t="s">
        <v>1146</v>
      </c>
      <c r="D130" s="832" t="s">
        <v>1147</v>
      </c>
      <c r="E130" s="832" t="s">
        <v>992</v>
      </c>
      <c r="F130" s="849">
        <v>1</v>
      </c>
      <c r="G130" s="849">
        <v>105.32</v>
      </c>
      <c r="H130" s="837">
        <v>1</v>
      </c>
      <c r="I130" s="849"/>
      <c r="J130" s="849"/>
      <c r="K130" s="837">
        <v>0</v>
      </c>
      <c r="L130" s="849">
        <v>1</v>
      </c>
      <c r="M130" s="850">
        <v>105.32</v>
      </c>
    </row>
    <row r="131" spans="1:13" ht="14.4" customHeight="1" x14ac:dyDescent="0.3">
      <c r="A131" s="831" t="s">
        <v>963</v>
      </c>
      <c r="B131" s="832" t="s">
        <v>1472</v>
      </c>
      <c r="C131" s="832" t="s">
        <v>1023</v>
      </c>
      <c r="D131" s="832" t="s">
        <v>1024</v>
      </c>
      <c r="E131" s="832" t="s">
        <v>1025</v>
      </c>
      <c r="F131" s="849"/>
      <c r="G131" s="849"/>
      <c r="H131" s="837">
        <v>0</v>
      </c>
      <c r="I131" s="849">
        <v>2</v>
      </c>
      <c r="J131" s="849">
        <v>286.18</v>
      </c>
      <c r="K131" s="837">
        <v>1</v>
      </c>
      <c r="L131" s="849">
        <v>2</v>
      </c>
      <c r="M131" s="850">
        <v>286.18</v>
      </c>
    </row>
    <row r="132" spans="1:13" ht="14.4" customHeight="1" x14ac:dyDescent="0.3">
      <c r="A132" s="831" t="s">
        <v>963</v>
      </c>
      <c r="B132" s="832" t="s">
        <v>895</v>
      </c>
      <c r="C132" s="832" t="s">
        <v>1299</v>
      </c>
      <c r="D132" s="832" t="s">
        <v>897</v>
      </c>
      <c r="E132" s="832" t="s">
        <v>1300</v>
      </c>
      <c r="F132" s="849"/>
      <c r="G132" s="849"/>
      <c r="H132" s="837"/>
      <c r="I132" s="849">
        <v>2</v>
      </c>
      <c r="J132" s="849">
        <v>0</v>
      </c>
      <c r="K132" s="837"/>
      <c r="L132" s="849">
        <v>2</v>
      </c>
      <c r="M132" s="850">
        <v>0</v>
      </c>
    </row>
    <row r="133" spans="1:13" ht="14.4" customHeight="1" x14ac:dyDescent="0.3">
      <c r="A133" s="831" t="s">
        <v>963</v>
      </c>
      <c r="B133" s="832" t="s">
        <v>895</v>
      </c>
      <c r="C133" s="832" t="s">
        <v>1050</v>
      </c>
      <c r="D133" s="832" t="s">
        <v>897</v>
      </c>
      <c r="E133" s="832" t="s">
        <v>1051</v>
      </c>
      <c r="F133" s="849"/>
      <c r="G133" s="849"/>
      <c r="H133" s="837">
        <v>0</v>
      </c>
      <c r="I133" s="849">
        <v>5</v>
      </c>
      <c r="J133" s="849">
        <v>370.4</v>
      </c>
      <c r="K133" s="837">
        <v>1</v>
      </c>
      <c r="L133" s="849">
        <v>5</v>
      </c>
      <c r="M133" s="850">
        <v>370.4</v>
      </c>
    </row>
    <row r="134" spans="1:13" ht="14.4" customHeight="1" x14ac:dyDescent="0.3">
      <c r="A134" s="831" t="s">
        <v>963</v>
      </c>
      <c r="B134" s="832" t="s">
        <v>895</v>
      </c>
      <c r="C134" s="832" t="s">
        <v>1376</v>
      </c>
      <c r="D134" s="832" t="s">
        <v>897</v>
      </c>
      <c r="E134" s="832" t="s">
        <v>1377</v>
      </c>
      <c r="F134" s="849"/>
      <c r="G134" s="849"/>
      <c r="H134" s="837"/>
      <c r="I134" s="849">
        <v>1</v>
      </c>
      <c r="J134" s="849">
        <v>0</v>
      </c>
      <c r="K134" s="837"/>
      <c r="L134" s="849">
        <v>1</v>
      </c>
      <c r="M134" s="850">
        <v>0</v>
      </c>
    </row>
    <row r="135" spans="1:13" ht="14.4" customHeight="1" x14ac:dyDescent="0.3">
      <c r="A135" s="831" t="s">
        <v>963</v>
      </c>
      <c r="B135" s="832" t="s">
        <v>895</v>
      </c>
      <c r="C135" s="832" t="s">
        <v>896</v>
      </c>
      <c r="D135" s="832" t="s">
        <v>897</v>
      </c>
      <c r="E135" s="832" t="s">
        <v>898</v>
      </c>
      <c r="F135" s="849"/>
      <c r="G135" s="849"/>
      <c r="H135" s="837">
        <v>0</v>
      </c>
      <c r="I135" s="849">
        <v>14</v>
      </c>
      <c r="J135" s="849">
        <v>1319.9199999999998</v>
      </c>
      <c r="K135" s="837">
        <v>1</v>
      </c>
      <c r="L135" s="849">
        <v>14</v>
      </c>
      <c r="M135" s="850">
        <v>1319.9199999999998</v>
      </c>
    </row>
    <row r="136" spans="1:13" ht="14.4" customHeight="1" x14ac:dyDescent="0.3">
      <c r="A136" s="831" t="s">
        <v>963</v>
      </c>
      <c r="B136" s="832" t="s">
        <v>895</v>
      </c>
      <c r="C136" s="832" t="s">
        <v>1052</v>
      </c>
      <c r="D136" s="832" t="s">
        <v>897</v>
      </c>
      <c r="E136" s="832" t="s">
        <v>1053</v>
      </c>
      <c r="F136" s="849">
        <v>13</v>
      </c>
      <c r="G136" s="849">
        <v>2188.6800000000003</v>
      </c>
      <c r="H136" s="837">
        <v>1</v>
      </c>
      <c r="I136" s="849"/>
      <c r="J136" s="849"/>
      <c r="K136" s="837">
        <v>0</v>
      </c>
      <c r="L136" s="849">
        <v>13</v>
      </c>
      <c r="M136" s="850">
        <v>2188.6800000000003</v>
      </c>
    </row>
    <row r="137" spans="1:13" ht="14.4" customHeight="1" x14ac:dyDescent="0.3">
      <c r="A137" s="831" t="s">
        <v>963</v>
      </c>
      <c r="B137" s="832" t="s">
        <v>895</v>
      </c>
      <c r="C137" s="832" t="s">
        <v>1378</v>
      </c>
      <c r="D137" s="832" t="s">
        <v>897</v>
      </c>
      <c r="E137" s="832" t="s">
        <v>1379</v>
      </c>
      <c r="F137" s="849"/>
      <c r="G137" s="849"/>
      <c r="H137" s="837"/>
      <c r="I137" s="849">
        <v>4</v>
      </c>
      <c r="J137" s="849">
        <v>0</v>
      </c>
      <c r="K137" s="837"/>
      <c r="L137" s="849">
        <v>4</v>
      </c>
      <c r="M137" s="850">
        <v>0</v>
      </c>
    </row>
    <row r="138" spans="1:13" ht="14.4" customHeight="1" x14ac:dyDescent="0.3">
      <c r="A138" s="831" t="s">
        <v>963</v>
      </c>
      <c r="B138" s="832" t="s">
        <v>895</v>
      </c>
      <c r="C138" s="832" t="s">
        <v>971</v>
      </c>
      <c r="D138" s="832" t="s">
        <v>897</v>
      </c>
      <c r="E138" s="832" t="s">
        <v>972</v>
      </c>
      <c r="F138" s="849"/>
      <c r="G138" s="849"/>
      <c r="H138" s="837">
        <v>0</v>
      </c>
      <c r="I138" s="849">
        <v>13</v>
      </c>
      <c r="J138" s="849">
        <v>1499.2899999999997</v>
      </c>
      <c r="K138" s="837">
        <v>1</v>
      </c>
      <c r="L138" s="849">
        <v>13</v>
      </c>
      <c r="M138" s="850">
        <v>1499.2899999999997</v>
      </c>
    </row>
    <row r="139" spans="1:13" ht="14.4" customHeight="1" x14ac:dyDescent="0.3">
      <c r="A139" s="831" t="s">
        <v>963</v>
      </c>
      <c r="B139" s="832" t="s">
        <v>895</v>
      </c>
      <c r="C139" s="832" t="s">
        <v>899</v>
      </c>
      <c r="D139" s="832" t="s">
        <v>900</v>
      </c>
      <c r="E139" s="832" t="s">
        <v>901</v>
      </c>
      <c r="F139" s="849"/>
      <c r="G139" s="849"/>
      <c r="H139" s="837">
        <v>0</v>
      </c>
      <c r="I139" s="849">
        <v>58</v>
      </c>
      <c r="J139" s="849">
        <v>6103.3399999999992</v>
      </c>
      <c r="K139" s="837">
        <v>1</v>
      </c>
      <c r="L139" s="849">
        <v>58</v>
      </c>
      <c r="M139" s="850">
        <v>6103.3399999999992</v>
      </c>
    </row>
    <row r="140" spans="1:13" ht="14.4" customHeight="1" x14ac:dyDescent="0.3">
      <c r="A140" s="831" t="s">
        <v>963</v>
      </c>
      <c r="B140" s="832" t="s">
        <v>895</v>
      </c>
      <c r="C140" s="832" t="s">
        <v>904</v>
      </c>
      <c r="D140" s="832" t="s">
        <v>900</v>
      </c>
      <c r="E140" s="832" t="s">
        <v>905</v>
      </c>
      <c r="F140" s="849"/>
      <c r="G140" s="849"/>
      <c r="H140" s="837">
        <v>0</v>
      </c>
      <c r="I140" s="849">
        <v>150</v>
      </c>
      <c r="J140" s="849">
        <v>12627.000000000002</v>
      </c>
      <c r="K140" s="837">
        <v>1</v>
      </c>
      <c r="L140" s="849">
        <v>150</v>
      </c>
      <c r="M140" s="850">
        <v>12627.000000000002</v>
      </c>
    </row>
    <row r="141" spans="1:13" ht="14.4" customHeight="1" x14ac:dyDescent="0.3">
      <c r="A141" s="831" t="s">
        <v>963</v>
      </c>
      <c r="B141" s="832" t="s">
        <v>895</v>
      </c>
      <c r="C141" s="832" t="s">
        <v>1056</v>
      </c>
      <c r="D141" s="832" t="s">
        <v>897</v>
      </c>
      <c r="E141" s="832" t="s">
        <v>1057</v>
      </c>
      <c r="F141" s="849"/>
      <c r="G141" s="849"/>
      <c r="H141" s="837">
        <v>0</v>
      </c>
      <c r="I141" s="849">
        <v>8</v>
      </c>
      <c r="J141" s="849">
        <v>505.12</v>
      </c>
      <c r="K141" s="837">
        <v>1</v>
      </c>
      <c r="L141" s="849">
        <v>8</v>
      </c>
      <c r="M141" s="850">
        <v>505.12</v>
      </c>
    </row>
    <row r="142" spans="1:13" ht="14.4" customHeight="1" x14ac:dyDescent="0.3">
      <c r="A142" s="831" t="s">
        <v>963</v>
      </c>
      <c r="B142" s="832" t="s">
        <v>895</v>
      </c>
      <c r="C142" s="832" t="s">
        <v>969</v>
      </c>
      <c r="D142" s="832" t="s">
        <v>897</v>
      </c>
      <c r="E142" s="832" t="s">
        <v>970</v>
      </c>
      <c r="F142" s="849">
        <v>13</v>
      </c>
      <c r="G142" s="849">
        <v>1367.99</v>
      </c>
      <c r="H142" s="837">
        <v>1</v>
      </c>
      <c r="I142" s="849"/>
      <c r="J142" s="849"/>
      <c r="K142" s="837">
        <v>0</v>
      </c>
      <c r="L142" s="849">
        <v>13</v>
      </c>
      <c r="M142" s="850">
        <v>1367.99</v>
      </c>
    </row>
    <row r="143" spans="1:13" ht="14.4" customHeight="1" x14ac:dyDescent="0.3">
      <c r="A143" s="831" t="s">
        <v>963</v>
      </c>
      <c r="B143" s="832" t="s">
        <v>895</v>
      </c>
      <c r="C143" s="832" t="s">
        <v>1380</v>
      </c>
      <c r="D143" s="832" t="s">
        <v>1381</v>
      </c>
      <c r="E143" s="832" t="s">
        <v>1382</v>
      </c>
      <c r="F143" s="849"/>
      <c r="G143" s="849"/>
      <c r="H143" s="837">
        <v>0</v>
      </c>
      <c r="I143" s="849">
        <v>2</v>
      </c>
      <c r="J143" s="849">
        <v>237.08</v>
      </c>
      <c r="K143" s="837">
        <v>1</v>
      </c>
      <c r="L143" s="849">
        <v>2</v>
      </c>
      <c r="M143" s="850">
        <v>237.08</v>
      </c>
    </row>
    <row r="144" spans="1:13" ht="14.4" customHeight="1" x14ac:dyDescent="0.3">
      <c r="A144" s="831" t="s">
        <v>963</v>
      </c>
      <c r="B144" s="832" t="s">
        <v>895</v>
      </c>
      <c r="C144" s="832" t="s">
        <v>1383</v>
      </c>
      <c r="D144" s="832" t="s">
        <v>629</v>
      </c>
      <c r="E144" s="832" t="s">
        <v>1384</v>
      </c>
      <c r="F144" s="849"/>
      <c r="G144" s="849"/>
      <c r="H144" s="837">
        <v>0</v>
      </c>
      <c r="I144" s="849">
        <v>6</v>
      </c>
      <c r="J144" s="849">
        <v>474.18</v>
      </c>
      <c r="K144" s="837">
        <v>1</v>
      </c>
      <c r="L144" s="849">
        <v>6</v>
      </c>
      <c r="M144" s="850">
        <v>474.18</v>
      </c>
    </row>
    <row r="145" spans="1:13" ht="14.4" customHeight="1" x14ac:dyDescent="0.3">
      <c r="A145" s="831" t="s">
        <v>963</v>
      </c>
      <c r="B145" s="832" t="s">
        <v>895</v>
      </c>
      <c r="C145" s="832" t="s">
        <v>906</v>
      </c>
      <c r="D145" s="832" t="s">
        <v>897</v>
      </c>
      <c r="E145" s="832" t="s">
        <v>907</v>
      </c>
      <c r="F145" s="849"/>
      <c r="G145" s="849"/>
      <c r="H145" s="837">
        <v>0</v>
      </c>
      <c r="I145" s="849">
        <v>6</v>
      </c>
      <c r="J145" s="849">
        <v>294.47999999999996</v>
      </c>
      <c r="K145" s="837">
        <v>1</v>
      </c>
      <c r="L145" s="849">
        <v>6</v>
      </c>
      <c r="M145" s="850">
        <v>294.47999999999996</v>
      </c>
    </row>
    <row r="146" spans="1:13" ht="14.4" customHeight="1" x14ac:dyDescent="0.3">
      <c r="A146" s="831" t="s">
        <v>963</v>
      </c>
      <c r="B146" s="832" t="s">
        <v>895</v>
      </c>
      <c r="C146" s="832" t="s">
        <v>1058</v>
      </c>
      <c r="D146" s="832" t="s">
        <v>897</v>
      </c>
      <c r="E146" s="832" t="s">
        <v>1059</v>
      </c>
      <c r="F146" s="849"/>
      <c r="G146" s="849"/>
      <c r="H146" s="837">
        <v>0</v>
      </c>
      <c r="I146" s="849">
        <v>29</v>
      </c>
      <c r="J146" s="849">
        <v>3661.83</v>
      </c>
      <c r="K146" s="837">
        <v>1</v>
      </c>
      <c r="L146" s="849">
        <v>29</v>
      </c>
      <c r="M146" s="850">
        <v>3661.83</v>
      </c>
    </row>
    <row r="147" spans="1:13" ht="14.4" customHeight="1" x14ac:dyDescent="0.3">
      <c r="A147" s="831" t="s">
        <v>963</v>
      </c>
      <c r="B147" s="832" t="s">
        <v>895</v>
      </c>
      <c r="C147" s="832" t="s">
        <v>975</v>
      </c>
      <c r="D147" s="832" t="s">
        <v>897</v>
      </c>
      <c r="E147" s="832" t="s">
        <v>976</v>
      </c>
      <c r="F147" s="849">
        <v>45</v>
      </c>
      <c r="G147" s="849">
        <v>3788.1000000000004</v>
      </c>
      <c r="H147" s="837">
        <v>1</v>
      </c>
      <c r="I147" s="849"/>
      <c r="J147" s="849"/>
      <c r="K147" s="837">
        <v>0</v>
      </c>
      <c r="L147" s="849">
        <v>45</v>
      </c>
      <c r="M147" s="850">
        <v>3788.1000000000004</v>
      </c>
    </row>
    <row r="148" spans="1:13" ht="14.4" customHeight="1" x14ac:dyDescent="0.3">
      <c r="A148" s="831" t="s">
        <v>963</v>
      </c>
      <c r="B148" s="832" t="s">
        <v>895</v>
      </c>
      <c r="C148" s="832" t="s">
        <v>973</v>
      </c>
      <c r="D148" s="832" t="s">
        <v>900</v>
      </c>
      <c r="E148" s="832" t="s">
        <v>974</v>
      </c>
      <c r="F148" s="849"/>
      <c r="G148" s="849"/>
      <c r="H148" s="837">
        <v>0</v>
      </c>
      <c r="I148" s="849">
        <v>100</v>
      </c>
      <c r="J148" s="849">
        <v>12627</v>
      </c>
      <c r="K148" s="837">
        <v>1</v>
      </c>
      <c r="L148" s="849">
        <v>100</v>
      </c>
      <c r="M148" s="850">
        <v>12627</v>
      </c>
    </row>
    <row r="149" spans="1:13" ht="14.4" customHeight="1" x14ac:dyDescent="0.3">
      <c r="A149" s="831" t="s">
        <v>963</v>
      </c>
      <c r="B149" s="832" t="s">
        <v>895</v>
      </c>
      <c r="C149" s="832" t="s">
        <v>1054</v>
      </c>
      <c r="D149" s="832" t="s">
        <v>900</v>
      </c>
      <c r="E149" s="832" t="s">
        <v>1055</v>
      </c>
      <c r="F149" s="849"/>
      <c r="G149" s="849"/>
      <c r="H149" s="837">
        <v>0</v>
      </c>
      <c r="I149" s="849">
        <v>10</v>
      </c>
      <c r="J149" s="849">
        <v>631.4</v>
      </c>
      <c r="K149" s="837">
        <v>1</v>
      </c>
      <c r="L149" s="849">
        <v>10</v>
      </c>
      <c r="M149" s="850">
        <v>631.4</v>
      </c>
    </row>
    <row r="150" spans="1:13" ht="14.4" customHeight="1" x14ac:dyDescent="0.3">
      <c r="A150" s="831" t="s">
        <v>963</v>
      </c>
      <c r="B150" s="832" t="s">
        <v>895</v>
      </c>
      <c r="C150" s="832" t="s">
        <v>902</v>
      </c>
      <c r="D150" s="832" t="s">
        <v>900</v>
      </c>
      <c r="E150" s="832" t="s">
        <v>903</v>
      </c>
      <c r="F150" s="849"/>
      <c r="G150" s="849"/>
      <c r="H150" s="837">
        <v>0</v>
      </c>
      <c r="I150" s="849">
        <v>10</v>
      </c>
      <c r="J150" s="849">
        <v>490.8</v>
      </c>
      <c r="K150" s="837">
        <v>1</v>
      </c>
      <c r="L150" s="849">
        <v>10</v>
      </c>
      <c r="M150" s="850">
        <v>490.8</v>
      </c>
    </row>
    <row r="151" spans="1:13" ht="14.4" customHeight="1" x14ac:dyDescent="0.3">
      <c r="A151" s="831" t="s">
        <v>963</v>
      </c>
      <c r="B151" s="832" t="s">
        <v>895</v>
      </c>
      <c r="C151" s="832" t="s">
        <v>1060</v>
      </c>
      <c r="D151" s="832" t="s">
        <v>1061</v>
      </c>
      <c r="E151" s="832" t="s">
        <v>905</v>
      </c>
      <c r="F151" s="849">
        <v>4</v>
      </c>
      <c r="G151" s="849">
        <v>336.72</v>
      </c>
      <c r="H151" s="837">
        <v>1</v>
      </c>
      <c r="I151" s="849"/>
      <c r="J151" s="849"/>
      <c r="K151" s="837">
        <v>0</v>
      </c>
      <c r="L151" s="849">
        <v>4</v>
      </c>
      <c r="M151" s="850">
        <v>336.72</v>
      </c>
    </row>
    <row r="152" spans="1:13" ht="14.4" customHeight="1" x14ac:dyDescent="0.3">
      <c r="A152" s="831" t="s">
        <v>963</v>
      </c>
      <c r="B152" s="832" t="s">
        <v>1492</v>
      </c>
      <c r="C152" s="832" t="s">
        <v>1373</v>
      </c>
      <c r="D152" s="832" t="s">
        <v>1374</v>
      </c>
      <c r="E152" s="832" t="s">
        <v>1375</v>
      </c>
      <c r="F152" s="849"/>
      <c r="G152" s="849"/>
      <c r="H152" s="837">
        <v>0</v>
      </c>
      <c r="I152" s="849">
        <v>1</v>
      </c>
      <c r="J152" s="849">
        <v>225.06</v>
      </c>
      <c r="K152" s="837">
        <v>1</v>
      </c>
      <c r="L152" s="849">
        <v>1</v>
      </c>
      <c r="M152" s="850">
        <v>225.06</v>
      </c>
    </row>
    <row r="153" spans="1:13" ht="14.4" customHeight="1" x14ac:dyDescent="0.3">
      <c r="A153" s="831" t="s">
        <v>963</v>
      </c>
      <c r="B153" s="832" t="s">
        <v>1483</v>
      </c>
      <c r="C153" s="832" t="s">
        <v>1323</v>
      </c>
      <c r="D153" s="832" t="s">
        <v>1324</v>
      </c>
      <c r="E153" s="832" t="s">
        <v>1325</v>
      </c>
      <c r="F153" s="849"/>
      <c r="G153" s="849"/>
      <c r="H153" s="837">
        <v>0</v>
      </c>
      <c r="I153" s="849">
        <v>1</v>
      </c>
      <c r="J153" s="849">
        <v>425.17</v>
      </c>
      <c r="K153" s="837">
        <v>1</v>
      </c>
      <c r="L153" s="849">
        <v>1</v>
      </c>
      <c r="M153" s="850">
        <v>425.17</v>
      </c>
    </row>
    <row r="154" spans="1:13" ht="14.4" customHeight="1" x14ac:dyDescent="0.3">
      <c r="A154" s="831" t="s">
        <v>963</v>
      </c>
      <c r="B154" s="832" t="s">
        <v>1493</v>
      </c>
      <c r="C154" s="832" t="s">
        <v>1320</v>
      </c>
      <c r="D154" s="832" t="s">
        <v>1321</v>
      </c>
      <c r="E154" s="832" t="s">
        <v>1322</v>
      </c>
      <c r="F154" s="849"/>
      <c r="G154" s="849"/>
      <c r="H154" s="837">
        <v>0</v>
      </c>
      <c r="I154" s="849">
        <v>1</v>
      </c>
      <c r="J154" s="849">
        <v>72.55</v>
      </c>
      <c r="K154" s="837">
        <v>1</v>
      </c>
      <c r="L154" s="849">
        <v>1</v>
      </c>
      <c r="M154" s="850">
        <v>72.55</v>
      </c>
    </row>
    <row r="155" spans="1:13" ht="14.4" customHeight="1" x14ac:dyDescent="0.3">
      <c r="A155" s="831" t="s">
        <v>963</v>
      </c>
      <c r="B155" s="832" t="s">
        <v>911</v>
      </c>
      <c r="C155" s="832" t="s">
        <v>914</v>
      </c>
      <c r="D155" s="832" t="s">
        <v>672</v>
      </c>
      <c r="E155" s="832" t="s">
        <v>915</v>
      </c>
      <c r="F155" s="849"/>
      <c r="G155" s="849"/>
      <c r="H155" s="837"/>
      <c r="I155" s="849">
        <v>1</v>
      </c>
      <c r="J155" s="849">
        <v>0</v>
      </c>
      <c r="K155" s="837"/>
      <c r="L155" s="849">
        <v>1</v>
      </c>
      <c r="M155" s="850">
        <v>0</v>
      </c>
    </row>
    <row r="156" spans="1:13" ht="14.4" customHeight="1" x14ac:dyDescent="0.3">
      <c r="A156" s="831" t="s">
        <v>963</v>
      </c>
      <c r="B156" s="832" t="s">
        <v>1477</v>
      </c>
      <c r="C156" s="832" t="s">
        <v>1330</v>
      </c>
      <c r="D156" s="832" t="s">
        <v>1331</v>
      </c>
      <c r="E156" s="832" t="s">
        <v>992</v>
      </c>
      <c r="F156" s="849"/>
      <c r="G156" s="849"/>
      <c r="H156" s="837">
        <v>0</v>
      </c>
      <c r="I156" s="849">
        <v>1</v>
      </c>
      <c r="J156" s="849">
        <v>176.32</v>
      </c>
      <c r="K156" s="837">
        <v>1</v>
      </c>
      <c r="L156" s="849">
        <v>1</v>
      </c>
      <c r="M156" s="850">
        <v>176.32</v>
      </c>
    </row>
    <row r="157" spans="1:13" ht="14.4" customHeight="1" x14ac:dyDescent="0.3">
      <c r="A157" s="831" t="s">
        <v>964</v>
      </c>
      <c r="B157" s="832" t="s">
        <v>1471</v>
      </c>
      <c r="C157" s="832" t="s">
        <v>986</v>
      </c>
      <c r="D157" s="832" t="s">
        <v>987</v>
      </c>
      <c r="E157" s="832" t="s">
        <v>988</v>
      </c>
      <c r="F157" s="849"/>
      <c r="G157" s="849"/>
      <c r="H157" s="837">
        <v>0</v>
      </c>
      <c r="I157" s="849">
        <v>1</v>
      </c>
      <c r="J157" s="849">
        <v>117.03</v>
      </c>
      <c r="K157" s="837">
        <v>1</v>
      </c>
      <c r="L157" s="849">
        <v>1</v>
      </c>
      <c r="M157" s="850">
        <v>117.03</v>
      </c>
    </row>
    <row r="158" spans="1:13" ht="14.4" customHeight="1" x14ac:dyDescent="0.3">
      <c r="A158" s="831" t="s">
        <v>964</v>
      </c>
      <c r="B158" s="832" t="s">
        <v>1472</v>
      </c>
      <c r="C158" s="832" t="s">
        <v>1023</v>
      </c>
      <c r="D158" s="832" t="s">
        <v>1024</v>
      </c>
      <c r="E158" s="832" t="s">
        <v>1025</v>
      </c>
      <c r="F158" s="849"/>
      <c r="G158" s="849"/>
      <c r="H158" s="837">
        <v>0</v>
      </c>
      <c r="I158" s="849">
        <v>1</v>
      </c>
      <c r="J158" s="849">
        <v>143.09</v>
      </c>
      <c r="K158" s="837">
        <v>1</v>
      </c>
      <c r="L158" s="849">
        <v>1</v>
      </c>
      <c r="M158" s="850">
        <v>143.09</v>
      </c>
    </row>
    <row r="159" spans="1:13" ht="14.4" customHeight="1" x14ac:dyDescent="0.3">
      <c r="A159" s="831" t="s">
        <v>964</v>
      </c>
      <c r="B159" s="832" t="s">
        <v>895</v>
      </c>
      <c r="C159" s="832" t="s">
        <v>1050</v>
      </c>
      <c r="D159" s="832" t="s">
        <v>897</v>
      </c>
      <c r="E159" s="832" t="s">
        <v>1051</v>
      </c>
      <c r="F159" s="849"/>
      <c r="G159" s="849"/>
      <c r="H159" s="837">
        <v>0</v>
      </c>
      <c r="I159" s="849">
        <v>5</v>
      </c>
      <c r="J159" s="849">
        <v>370.4</v>
      </c>
      <c r="K159" s="837">
        <v>1</v>
      </c>
      <c r="L159" s="849">
        <v>5</v>
      </c>
      <c r="M159" s="850">
        <v>370.4</v>
      </c>
    </row>
    <row r="160" spans="1:13" ht="14.4" customHeight="1" x14ac:dyDescent="0.3">
      <c r="A160" s="831" t="s">
        <v>964</v>
      </c>
      <c r="B160" s="832" t="s">
        <v>895</v>
      </c>
      <c r="C160" s="832" t="s">
        <v>896</v>
      </c>
      <c r="D160" s="832" t="s">
        <v>897</v>
      </c>
      <c r="E160" s="832" t="s">
        <v>898</v>
      </c>
      <c r="F160" s="849"/>
      <c r="G160" s="849"/>
      <c r="H160" s="837">
        <v>0</v>
      </c>
      <c r="I160" s="849">
        <v>20</v>
      </c>
      <c r="J160" s="849">
        <v>1885.6000000000004</v>
      </c>
      <c r="K160" s="837">
        <v>1</v>
      </c>
      <c r="L160" s="849">
        <v>20</v>
      </c>
      <c r="M160" s="850">
        <v>1885.6000000000004</v>
      </c>
    </row>
    <row r="161" spans="1:13" ht="14.4" customHeight="1" x14ac:dyDescent="0.3">
      <c r="A161" s="831" t="s">
        <v>964</v>
      </c>
      <c r="B161" s="832" t="s">
        <v>895</v>
      </c>
      <c r="C161" s="832" t="s">
        <v>1052</v>
      </c>
      <c r="D161" s="832" t="s">
        <v>897</v>
      </c>
      <c r="E161" s="832" t="s">
        <v>1053</v>
      </c>
      <c r="F161" s="849">
        <v>14</v>
      </c>
      <c r="G161" s="849">
        <v>2357.04</v>
      </c>
      <c r="H161" s="837">
        <v>1</v>
      </c>
      <c r="I161" s="849"/>
      <c r="J161" s="849"/>
      <c r="K161" s="837">
        <v>0</v>
      </c>
      <c r="L161" s="849">
        <v>14</v>
      </c>
      <c r="M161" s="850">
        <v>2357.04</v>
      </c>
    </row>
    <row r="162" spans="1:13" ht="14.4" customHeight="1" x14ac:dyDescent="0.3">
      <c r="A162" s="831" t="s">
        <v>964</v>
      </c>
      <c r="B162" s="832" t="s">
        <v>895</v>
      </c>
      <c r="C162" s="832" t="s">
        <v>971</v>
      </c>
      <c r="D162" s="832" t="s">
        <v>897</v>
      </c>
      <c r="E162" s="832" t="s">
        <v>972</v>
      </c>
      <c r="F162" s="849"/>
      <c r="G162" s="849"/>
      <c r="H162" s="837">
        <v>0</v>
      </c>
      <c r="I162" s="849">
        <v>10</v>
      </c>
      <c r="J162" s="849">
        <v>1153.3</v>
      </c>
      <c r="K162" s="837">
        <v>1</v>
      </c>
      <c r="L162" s="849">
        <v>10</v>
      </c>
      <c r="M162" s="850">
        <v>1153.3</v>
      </c>
    </row>
    <row r="163" spans="1:13" ht="14.4" customHeight="1" x14ac:dyDescent="0.3">
      <c r="A163" s="831" t="s">
        <v>964</v>
      </c>
      <c r="B163" s="832" t="s">
        <v>895</v>
      </c>
      <c r="C163" s="832" t="s">
        <v>899</v>
      </c>
      <c r="D163" s="832" t="s">
        <v>900</v>
      </c>
      <c r="E163" s="832" t="s">
        <v>901</v>
      </c>
      <c r="F163" s="849"/>
      <c r="G163" s="849"/>
      <c r="H163" s="837">
        <v>0</v>
      </c>
      <c r="I163" s="849">
        <v>43</v>
      </c>
      <c r="J163" s="849">
        <v>4524.8899999999994</v>
      </c>
      <c r="K163" s="837">
        <v>1</v>
      </c>
      <c r="L163" s="849">
        <v>43</v>
      </c>
      <c r="M163" s="850">
        <v>4524.8899999999994</v>
      </c>
    </row>
    <row r="164" spans="1:13" ht="14.4" customHeight="1" x14ac:dyDescent="0.3">
      <c r="A164" s="831" t="s">
        <v>964</v>
      </c>
      <c r="B164" s="832" t="s">
        <v>895</v>
      </c>
      <c r="C164" s="832" t="s">
        <v>904</v>
      </c>
      <c r="D164" s="832" t="s">
        <v>900</v>
      </c>
      <c r="E164" s="832" t="s">
        <v>905</v>
      </c>
      <c r="F164" s="849"/>
      <c r="G164" s="849"/>
      <c r="H164" s="837">
        <v>0</v>
      </c>
      <c r="I164" s="849">
        <v>111</v>
      </c>
      <c r="J164" s="849">
        <v>9343.9800000000032</v>
      </c>
      <c r="K164" s="837">
        <v>1</v>
      </c>
      <c r="L164" s="849">
        <v>111</v>
      </c>
      <c r="M164" s="850">
        <v>9343.9800000000032</v>
      </c>
    </row>
    <row r="165" spans="1:13" ht="14.4" customHeight="1" x14ac:dyDescent="0.3">
      <c r="A165" s="831" t="s">
        <v>964</v>
      </c>
      <c r="B165" s="832" t="s">
        <v>895</v>
      </c>
      <c r="C165" s="832" t="s">
        <v>1056</v>
      </c>
      <c r="D165" s="832" t="s">
        <v>897</v>
      </c>
      <c r="E165" s="832" t="s">
        <v>1057</v>
      </c>
      <c r="F165" s="849"/>
      <c r="G165" s="849"/>
      <c r="H165" s="837">
        <v>0</v>
      </c>
      <c r="I165" s="849">
        <v>9</v>
      </c>
      <c r="J165" s="849">
        <v>568.26</v>
      </c>
      <c r="K165" s="837">
        <v>1</v>
      </c>
      <c r="L165" s="849">
        <v>9</v>
      </c>
      <c r="M165" s="850">
        <v>568.26</v>
      </c>
    </row>
    <row r="166" spans="1:13" ht="14.4" customHeight="1" x14ac:dyDescent="0.3">
      <c r="A166" s="831" t="s">
        <v>964</v>
      </c>
      <c r="B166" s="832" t="s">
        <v>895</v>
      </c>
      <c r="C166" s="832" t="s">
        <v>969</v>
      </c>
      <c r="D166" s="832" t="s">
        <v>897</v>
      </c>
      <c r="E166" s="832" t="s">
        <v>970</v>
      </c>
      <c r="F166" s="849">
        <v>11</v>
      </c>
      <c r="G166" s="849">
        <v>1157.53</v>
      </c>
      <c r="H166" s="837">
        <v>1</v>
      </c>
      <c r="I166" s="849"/>
      <c r="J166" s="849"/>
      <c r="K166" s="837">
        <v>0</v>
      </c>
      <c r="L166" s="849">
        <v>11</v>
      </c>
      <c r="M166" s="850">
        <v>1157.53</v>
      </c>
    </row>
    <row r="167" spans="1:13" ht="14.4" customHeight="1" x14ac:dyDescent="0.3">
      <c r="A167" s="831" t="s">
        <v>964</v>
      </c>
      <c r="B167" s="832" t="s">
        <v>895</v>
      </c>
      <c r="C167" s="832" t="s">
        <v>906</v>
      </c>
      <c r="D167" s="832" t="s">
        <v>897</v>
      </c>
      <c r="E167" s="832" t="s">
        <v>907</v>
      </c>
      <c r="F167" s="849"/>
      <c r="G167" s="849"/>
      <c r="H167" s="837">
        <v>0</v>
      </c>
      <c r="I167" s="849">
        <v>3</v>
      </c>
      <c r="J167" s="849">
        <v>147.24</v>
      </c>
      <c r="K167" s="837">
        <v>1</v>
      </c>
      <c r="L167" s="849">
        <v>3</v>
      </c>
      <c r="M167" s="850">
        <v>147.24</v>
      </c>
    </row>
    <row r="168" spans="1:13" ht="14.4" customHeight="1" x14ac:dyDescent="0.3">
      <c r="A168" s="831" t="s">
        <v>964</v>
      </c>
      <c r="B168" s="832" t="s">
        <v>895</v>
      </c>
      <c r="C168" s="832" t="s">
        <v>1058</v>
      </c>
      <c r="D168" s="832" t="s">
        <v>897</v>
      </c>
      <c r="E168" s="832" t="s">
        <v>1059</v>
      </c>
      <c r="F168" s="849"/>
      <c r="G168" s="849"/>
      <c r="H168" s="837">
        <v>0</v>
      </c>
      <c r="I168" s="849">
        <v>8</v>
      </c>
      <c r="J168" s="849">
        <v>1010.1600000000001</v>
      </c>
      <c r="K168" s="837">
        <v>1</v>
      </c>
      <c r="L168" s="849">
        <v>8</v>
      </c>
      <c r="M168" s="850">
        <v>1010.1600000000001</v>
      </c>
    </row>
    <row r="169" spans="1:13" ht="14.4" customHeight="1" x14ac:dyDescent="0.3">
      <c r="A169" s="831" t="s">
        <v>964</v>
      </c>
      <c r="B169" s="832" t="s">
        <v>895</v>
      </c>
      <c r="C169" s="832" t="s">
        <v>975</v>
      </c>
      <c r="D169" s="832" t="s">
        <v>897</v>
      </c>
      <c r="E169" s="832" t="s">
        <v>976</v>
      </c>
      <c r="F169" s="849">
        <v>40</v>
      </c>
      <c r="G169" s="849">
        <v>3367.2</v>
      </c>
      <c r="H169" s="837">
        <v>1</v>
      </c>
      <c r="I169" s="849"/>
      <c r="J169" s="849"/>
      <c r="K169" s="837">
        <v>0</v>
      </c>
      <c r="L169" s="849">
        <v>40</v>
      </c>
      <c r="M169" s="850">
        <v>3367.2</v>
      </c>
    </row>
    <row r="170" spans="1:13" ht="14.4" customHeight="1" x14ac:dyDescent="0.3">
      <c r="A170" s="831" t="s">
        <v>964</v>
      </c>
      <c r="B170" s="832" t="s">
        <v>895</v>
      </c>
      <c r="C170" s="832" t="s">
        <v>973</v>
      </c>
      <c r="D170" s="832" t="s">
        <v>900</v>
      </c>
      <c r="E170" s="832" t="s">
        <v>974</v>
      </c>
      <c r="F170" s="849"/>
      <c r="G170" s="849"/>
      <c r="H170" s="837">
        <v>0</v>
      </c>
      <c r="I170" s="849">
        <v>98</v>
      </c>
      <c r="J170" s="849">
        <v>12374.460000000001</v>
      </c>
      <c r="K170" s="837">
        <v>1</v>
      </c>
      <c r="L170" s="849">
        <v>98</v>
      </c>
      <c r="M170" s="850">
        <v>12374.460000000001</v>
      </c>
    </row>
    <row r="171" spans="1:13" ht="14.4" customHeight="1" x14ac:dyDescent="0.3">
      <c r="A171" s="831" t="s">
        <v>964</v>
      </c>
      <c r="B171" s="832" t="s">
        <v>895</v>
      </c>
      <c r="C171" s="832" t="s">
        <v>1054</v>
      </c>
      <c r="D171" s="832" t="s">
        <v>900</v>
      </c>
      <c r="E171" s="832" t="s">
        <v>1055</v>
      </c>
      <c r="F171" s="849"/>
      <c r="G171" s="849"/>
      <c r="H171" s="837">
        <v>0</v>
      </c>
      <c r="I171" s="849">
        <v>10</v>
      </c>
      <c r="J171" s="849">
        <v>631.40000000000009</v>
      </c>
      <c r="K171" s="837">
        <v>1</v>
      </c>
      <c r="L171" s="849">
        <v>10</v>
      </c>
      <c r="M171" s="850">
        <v>631.40000000000009</v>
      </c>
    </row>
    <row r="172" spans="1:13" ht="14.4" customHeight="1" x14ac:dyDescent="0.3">
      <c r="A172" s="831" t="s">
        <v>964</v>
      </c>
      <c r="B172" s="832" t="s">
        <v>895</v>
      </c>
      <c r="C172" s="832" t="s">
        <v>902</v>
      </c>
      <c r="D172" s="832" t="s">
        <v>900</v>
      </c>
      <c r="E172" s="832" t="s">
        <v>903</v>
      </c>
      <c r="F172" s="849"/>
      <c r="G172" s="849"/>
      <c r="H172" s="837">
        <v>0</v>
      </c>
      <c r="I172" s="849">
        <v>5</v>
      </c>
      <c r="J172" s="849">
        <v>245.39999999999998</v>
      </c>
      <c r="K172" s="837">
        <v>1</v>
      </c>
      <c r="L172" s="849">
        <v>5</v>
      </c>
      <c r="M172" s="850">
        <v>245.39999999999998</v>
      </c>
    </row>
    <row r="173" spans="1:13" ht="14.4" customHeight="1" x14ac:dyDescent="0.3">
      <c r="A173" s="831" t="s">
        <v>964</v>
      </c>
      <c r="B173" s="832" t="s">
        <v>1494</v>
      </c>
      <c r="C173" s="832" t="s">
        <v>1399</v>
      </c>
      <c r="D173" s="832" t="s">
        <v>1400</v>
      </c>
      <c r="E173" s="832" t="s">
        <v>1401</v>
      </c>
      <c r="F173" s="849">
        <v>1</v>
      </c>
      <c r="G173" s="849">
        <v>98.75</v>
      </c>
      <c r="H173" s="837">
        <v>1</v>
      </c>
      <c r="I173" s="849"/>
      <c r="J173" s="849"/>
      <c r="K173" s="837">
        <v>0</v>
      </c>
      <c r="L173" s="849">
        <v>1</v>
      </c>
      <c r="M173" s="850">
        <v>98.75</v>
      </c>
    </row>
    <row r="174" spans="1:13" ht="14.4" customHeight="1" x14ac:dyDescent="0.3">
      <c r="A174" s="831" t="s">
        <v>964</v>
      </c>
      <c r="B174" s="832" t="s">
        <v>908</v>
      </c>
      <c r="C174" s="832" t="s">
        <v>1414</v>
      </c>
      <c r="D174" s="832" t="s">
        <v>1415</v>
      </c>
      <c r="E174" s="832" t="s">
        <v>1416</v>
      </c>
      <c r="F174" s="849">
        <v>1</v>
      </c>
      <c r="G174" s="849">
        <v>35.25</v>
      </c>
      <c r="H174" s="837">
        <v>1</v>
      </c>
      <c r="I174" s="849"/>
      <c r="J174" s="849"/>
      <c r="K174" s="837">
        <v>0</v>
      </c>
      <c r="L174" s="849">
        <v>1</v>
      </c>
      <c r="M174" s="850">
        <v>35.25</v>
      </c>
    </row>
    <row r="175" spans="1:13" ht="14.4" customHeight="1" x14ac:dyDescent="0.3">
      <c r="A175" s="831" t="s">
        <v>964</v>
      </c>
      <c r="B175" s="832" t="s">
        <v>911</v>
      </c>
      <c r="C175" s="832" t="s">
        <v>1418</v>
      </c>
      <c r="D175" s="832" t="s">
        <v>1233</v>
      </c>
      <c r="E175" s="832" t="s">
        <v>913</v>
      </c>
      <c r="F175" s="849">
        <v>1</v>
      </c>
      <c r="G175" s="849">
        <v>0</v>
      </c>
      <c r="H175" s="837"/>
      <c r="I175" s="849"/>
      <c r="J175" s="849"/>
      <c r="K175" s="837"/>
      <c r="L175" s="849">
        <v>1</v>
      </c>
      <c r="M175" s="850">
        <v>0</v>
      </c>
    </row>
    <row r="176" spans="1:13" ht="14.4" customHeight="1" x14ac:dyDescent="0.3">
      <c r="A176" s="831" t="s">
        <v>964</v>
      </c>
      <c r="B176" s="832" t="s">
        <v>1495</v>
      </c>
      <c r="C176" s="832" t="s">
        <v>1386</v>
      </c>
      <c r="D176" s="832" t="s">
        <v>1387</v>
      </c>
      <c r="E176" s="832" t="s">
        <v>1388</v>
      </c>
      <c r="F176" s="849">
        <v>1</v>
      </c>
      <c r="G176" s="849">
        <v>103.8</v>
      </c>
      <c r="H176" s="837">
        <v>1</v>
      </c>
      <c r="I176" s="849"/>
      <c r="J176" s="849"/>
      <c r="K176" s="837">
        <v>0</v>
      </c>
      <c r="L176" s="849">
        <v>1</v>
      </c>
      <c r="M176" s="850">
        <v>103.8</v>
      </c>
    </row>
    <row r="177" spans="1:13" ht="14.4" customHeight="1" thickBot="1" x14ac:dyDescent="0.35">
      <c r="A177" s="839" t="s">
        <v>964</v>
      </c>
      <c r="B177" s="840" t="s">
        <v>1496</v>
      </c>
      <c r="C177" s="840" t="s">
        <v>1411</v>
      </c>
      <c r="D177" s="840" t="s">
        <v>1412</v>
      </c>
      <c r="E177" s="840" t="s">
        <v>1413</v>
      </c>
      <c r="F177" s="851"/>
      <c r="G177" s="851"/>
      <c r="H177" s="845">
        <v>0</v>
      </c>
      <c r="I177" s="851">
        <v>1</v>
      </c>
      <c r="J177" s="851">
        <v>176.32</v>
      </c>
      <c r="K177" s="845">
        <v>1</v>
      </c>
      <c r="L177" s="851">
        <v>1</v>
      </c>
      <c r="M177" s="852">
        <v>176.32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552</v>
      </c>
      <c r="B5" s="730" t="s">
        <v>553</v>
      </c>
      <c r="C5" s="731" t="s">
        <v>554</v>
      </c>
      <c r="D5" s="731" t="s">
        <v>554</v>
      </c>
      <c r="E5" s="731"/>
      <c r="F5" s="731" t="s">
        <v>554</v>
      </c>
      <c r="G5" s="731" t="s">
        <v>554</v>
      </c>
      <c r="H5" s="731" t="s">
        <v>554</v>
      </c>
      <c r="I5" s="732" t="s">
        <v>554</v>
      </c>
      <c r="J5" s="733" t="s">
        <v>73</v>
      </c>
    </row>
    <row r="6" spans="1:10" ht="14.4" customHeight="1" x14ac:dyDescent="0.3">
      <c r="A6" s="729" t="s">
        <v>552</v>
      </c>
      <c r="B6" s="730" t="s">
        <v>1498</v>
      </c>
      <c r="C6" s="731">
        <v>0.2165</v>
      </c>
      <c r="D6" s="731">
        <v>0</v>
      </c>
      <c r="E6" s="731"/>
      <c r="F6" s="731">
        <v>0.62441999999999998</v>
      </c>
      <c r="G6" s="731">
        <v>2.5</v>
      </c>
      <c r="H6" s="731">
        <v>-1.87558</v>
      </c>
      <c r="I6" s="732">
        <v>0.24976799999999999</v>
      </c>
      <c r="J6" s="733" t="s">
        <v>1</v>
      </c>
    </row>
    <row r="7" spans="1:10" ht="14.4" customHeight="1" x14ac:dyDescent="0.3">
      <c r="A7" s="729" t="s">
        <v>552</v>
      </c>
      <c r="B7" s="730" t="s">
        <v>1499</v>
      </c>
      <c r="C7" s="731">
        <v>0.27224999999999999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554</v>
      </c>
      <c r="J7" s="733" t="s">
        <v>1</v>
      </c>
    </row>
    <row r="8" spans="1:10" ht="14.4" customHeight="1" x14ac:dyDescent="0.3">
      <c r="A8" s="729" t="s">
        <v>552</v>
      </c>
      <c r="B8" s="730" t="s">
        <v>1500</v>
      </c>
      <c r="C8" s="731">
        <v>25.674200000000003</v>
      </c>
      <c r="D8" s="731">
        <v>29.344620000000006</v>
      </c>
      <c r="E8" s="731"/>
      <c r="F8" s="731">
        <v>26.175990000000006</v>
      </c>
      <c r="G8" s="731">
        <v>29.16666748046875</v>
      </c>
      <c r="H8" s="731">
        <v>-2.9906774804687437</v>
      </c>
      <c r="I8" s="732">
        <v>0.89746248924490846</v>
      </c>
      <c r="J8" s="733" t="s">
        <v>1</v>
      </c>
    </row>
    <row r="9" spans="1:10" ht="14.4" customHeight="1" x14ac:dyDescent="0.3">
      <c r="A9" s="729" t="s">
        <v>552</v>
      </c>
      <c r="B9" s="730" t="s">
        <v>1501</v>
      </c>
      <c r="C9" s="731">
        <v>2341.0878600000005</v>
      </c>
      <c r="D9" s="731">
        <v>2500.1240600000001</v>
      </c>
      <c r="E9" s="731"/>
      <c r="F9" s="731">
        <v>2400.65184</v>
      </c>
      <c r="G9" s="731">
        <v>2405.8332871093749</v>
      </c>
      <c r="H9" s="731">
        <v>-5.181447109374858</v>
      </c>
      <c r="I9" s="732">
        <v>0.99784629835444649</v>
      </c>
      <c r="J9" s="733" t="s">
        <v>1</v>
      </c>
    </row>
    <row r="10" spans="1:10" ht="14.4" customHeight="1" x14ac:dyDescent="0.3">
      <c r="A10" s="729" t="s">
        <v>552</v>
      </c>
      <c r="B10" s="730" t="s">
        <v>1502</v>
      </c>
      <c r="C10" s="731">
        <v>0</v>
      </c>
      <c r="D10" s="731">
        <v>28.497920000000001</v>
      </c>
      <c r="E10" s="731"/>
      <c r="F10" s="731">
        <v>5.0849999999999999E-2</v>
      </c>
      <c r="G10" s="731">
        <v>25</v>
      </c>
      <c r="H10" s="731">
        <v>-24.949149999999999</v>
      </c>
      <c r="I10" s="732">
        <v>2.0339999999999998E-3</v>
      </c>
      <c r="J10" s="733" t="s">
        <v>1</v>
      </c>
    </row>
    <row r="11" spans="1:10" ht="14.4" customHeight="1" x14ac:dyDescent="0.3">
      <c r="A11" s="729" t="s">
        <v>552</v>
      </c>
      <c r="B11" s="730" t="s">
        <v>1503</v>
      </c>
      <c r="C11" s="731">
        <v>8.7726199999999999</v>
      </c>
      <c r="D11" s="731">
        <v>7.5853100000000007</v>
      </c>
      <c r="E11" s="731"/>
      <c r="F11" s="731">
        <v>8.3819999999999997</v>
      </c>
      <c r="G11" s="731">
        <v>8.3333335571289062</v>
      </c>
      <c r="H11" s="731">
        <v>4.8666442871093452E-2</v>
      </c>
      <c r="I11" s="732">
        <v>1.0058399729876959</v>
      </c>
      <c r="J11" s="733" t="s">
        <v>1</v>
      </c>
    </row>
    <row r="12" spans="1:10" ht="14.4" customHeight="1" x14ac:dyDescent="0.3">
      <c r="A12" s="729" t="s">
        <v>552</v>
      </c>
      <c r="B12" s="730" t="s">
        <v>1504</v>
      </c>
      <c r="C12" s="731">
        <v>51.289389999999997</v>
      </c>
      <c r="D12" s="731">
        <v>50.811370000000004</v>
      </c>
      <c r="E12" s="731"/>
      <c r="F12" s="731">
        <v>48.514150000000001</v>
      </c>
      <c r="G12" s="731">
        <v>50.000003417968749</v>
      </c>
      <c r="H12" s="731">
        <v>-1.4858534179687481</v>
      </c>
      <c r="I12" s="732">
        <v>0.97028293367206508</v>
      </c>
      <c r="J12" s="733" t="s">
        <v>1</v>
      </c>
    </row>
    <row r="13" spans="1:10" ht="14.4" customHeight="1" x14ac:dyDescent="0.3">
      <c r="A13" s="729" t="s">
        <v>552</v>
      </c>
      <c r="B13" s="730" t="s">
        <v>1505</v>
      </c>
      <c r="C13" s="731">
        <v>0</v>
      </c>
      <c r="D13" s="731">
        <v>0.10926999999999999</v>
      </c>
      <c r="E13" s="731"/>
      <c r="F13" s="731">
        <v>1.9149799999999999</v>
      </c>
      <c r="G13" s="731">
        <v>9.1457153320312498E-2</v>
      </c>
      <c r="H13" s="731">
        <v>1.8235228466796873</v>
      </c>
      <c r="I13" s="732">
        <v>20.938548057505368</v>
      </c>
      <c r="J13" s="733" t="s">
        <v>1</v>
      </c>
    </row>
    <row r="14" spans="1:10" ht="14.4" customHeight="1" x14ac:dyDescent="0.3">
      <c r="A14" s="729" t="s">
        <v>552</v>
      </c>
      <c r="B14" s="730" t="s">
        <v>561</v>
      </c>
      <c r="C14" s="731">
        <v>2427.3128200000006</v>
      </c>
      <c r="D14" s="731">
        <v>2616.4725499999995</v>
      </c>
      <c r="E14" s="731"/>
      <c r="F14" s="731">
        <v>2486.31423</v>
      </c>
      <c r="G14" s="731">
        <v>2520.9247487182615</v>
      </c>
      <c r="H14" s="731">
        <v>-34.610518718261574</v>
      </c>
      <c r="I14" s="732">
        <v>0.9862707053291222</v>
      </c>
      <c r="J14" s="733" t="s">
        <v>562</v>
      </c>
    </row>
    <row r="16" spans="1:10" ht="14.4" customHeight="1" x14ac:dyDescent="0.3">
      <c r="A16" s="729" t="s">
        <v>552</v>
      </c>
      <c r="B16" s="730" t="s">
        <v>553</v>
      </c>
      <c r="C16" s="731" t="s">
        <v>554</v>
      </c>
      <c r="D16" s="731" t="s">
        <v>554</v>
      </c>
      <c r="E16" s="731"/>
      <c r="F16" s="731" t="s">
        <v>554</v>
      </c>
      <c r="G16" s="731" t="s">
        <v>554</v>
      </c>
      <c r="H16" s="731" t="s">
        <v>554</v>
      </c>
      <c r="I16" s="732" t="s">
        <v>554</v>
      </c>
      <c r="J16" s="733" t="s">
        <v>73</v>
      </c>
    </row>
    <row r="17" spans="1:10" ht="14.4" customHeight="1" x14ac:dyDescent="0.3">
      <c r="A17" s="729" t="s">
        <v>1506</v>
      </c>
      <c r="B17" s="730" t="s">
        <v>1507</v>
      </c>
      <c r="C17" s="731" t="s">
        <v>554</v>
      </c>
      <c r="D17" s="731" t="s">
        <v>554</v>
      </c>
      <c r="E17" s="731"/>
      <c r="F17" s="731" t="s">
        <v>554</v>
      </c>
      <c r="G17" s="731" t="s">
        <v>554</v>
      </c>
      <c r="H17" s="731" t="s">
        <v>554</v>
      </c>
      <c r="I17" s="732" t="s">
        <v>554</v>
      </c>
      <c r="J17" s="733" t="s">
        <v>0</v>
      </c>
    </row>
    <row r="18" spans="1:10" ht="14.4" customHeight="1" x14ac:dyDescent="0.3">
      <c r="A18" s="729" t="s">
        <v>1506</v>
      </c>
      <c r="B18" s="730" t="s">
        <v>1498</v>
      </c>
      <c r="C18" s="731">
        <v>0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554</v>
      </c>
      <c r="J18" s="733" t="s">
        <v>1</v>
      </c>
    </row>
    <row r="19" spans="1:10" ht="14.4" customHeight="1" x14ac:dyDescent="0.3">
      <c r="A19" s="729" t="s">
        <v>1506</v>
      </c>
      <c r="B19" s="730" t="s">
        <v>1508</v>
      </c>
      <c r="C19" s="731">
        <v>0</v>
      </c>
      <c r="D19" s="731">
        <v>0</v>
      </c>
      <c r="E19" s="731"/>
      <c r="F19" s="731">
        <v>0</v>
      </c>
      <c r="G19" s="731">
        <v>0</v>
      </c>
      <c r="H19" s="731">
        <v>0</v>
      </c>
      <c r="I19" s="732" t="s">
        <v>554</v>
      </c>
      <c r="J19" s="733" t="s">
        <v>566</v>
      </c>
    </row>
    <row r="20" spans="1:10" ht="14.4" customHeight="1" x14ac:dyDescent="0.3">
      <c r="A20" s="729" t="s">
        <v>554</v>
      </c>
      <c r="B20" s="730" t="s">
        <v>554</v>
      </c>
      <c r="C20" s="731" t="s">
        <v>554</v>
      </c>
      <c r="D20" s="731" t="s">
        <v>554</v>
      </c>
      <c r="E20" s="731"/>
      <c r="F20" s="731" t="s">
        <v>554</v>
      </c>
      <c r="G20" s="731" t="s">
        <v>554</v>
      </c>
      <c r="H20" s="731" t="s">
        <v>554</v>
      </c>
      <c r="I20" s="732" t="s">
        <v>554</v>
      </c>
      <c r="J20" s="733" t="s">
        <v>567</v>
      </c>
    </row>
    <row r="21" spans="1:10" ht="14.4" customHeight="1" x14ac:dyDescent="0.3">
      <c r="A21" s="729" t="s">
        <v>1509</v>
      </c>
      <c r="B21" s="730" t="s">
        <v>1510</v>
      </c>
      <c r="C21" s="731" t="s">
        <v>554</v>
      </c>
      <c r="D21" s="731" t="s">
        <v>554</v>
      </c>
      <c r="E21" s="731"/>
      <c r="F21" s="731" t="s">
        <v>554</v>
      </c>
      <c r="G21" s="731" t="s">
        <v>554</v>
      </c>
      <c r="H21" s="731" t="s">
        <v>554</v>
      </c>
      <c r="I21" s="732" t="s">
        <v>554</v>
      </c>
      <c r="J21" s="733" t="s">
        <v>0</v>
      </c>
    </row>
    <row r="22" spans="1:10" ht="14.4" customHeight="1" x14ac:dyDescent="0.3">
      <c r="A22" s="729" t="s">
        <v>1509</v>
      </c>
      <c r="B22" s="730" t="s">
        <v>1498</v>
      </c>
      <c r="C22" s="731">
        <v>0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554</v>
      </c>
      <c r="J22" s="733" t="s">
        <v>1</v>
      </c>
    </row>
    <row r="23" spans="1:10" ht="14.4" customHeight="1" x14ac:dyDescent="0.3">
      <c r="A23" s="729" t="s">
        <v>1509</v>
      </c>
      <c r="B23" s="730" t="s">
        <v>1511</v>
      </c>
      <c r="C23" s="731">
        <v>0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554</v>
      </c>
      <c r="J23" s="733" t="s">
        <v>566</v>
      </c>
    </row>
    <row r="24" spans="1:10" ht="14.4" customHeight="1" x14ac:dyDescent="0.3">
      <c r="A24" s="729" t="s">
        <v>554</v>
      </c>
      <c r="B24" s="730" t="s">
        <v>554</v>
      </c>
      <c r="C24" s="731" t="s">
        <v>554</v>
      </c>
      <c r="D24" s="731" t="s">
        <v>554</v>
      </c>
      <c r="E24" s="731"/>
      <c r="F24" s="731" t="s">
        <v>554</v>
      </c>
      <c r="G24" s="731" t="s">
        <v>554</v>
      </c>
      <c r="H24" s="731" t="s">
        <v>554</v>
      </c>
      <c r="I24" s="732" t="s">
        <v>554</v>
      </c>
      <c r="J24" s="733" t="s">
        <v>567</v>
      </c>
    </row>
    <row r="25" spans="1:10" ht="14.4" customHeight="1" x14ac:dyDescent="0.3">
      <c r="A25" s="729" t="s">
        <v>563</v>
      </c>
      <c r="B25" s="730" t="s">
        <v>564</v>
      </c>
      <c r="C25" s="731" t="s">
        <v>554</v>
      </c>
      <c r="D25" s="731" t="s">
        <v>554</v>
      </c>
      <c r="E25" s="731"/>
      <c r="F25" s="731" t="s">
        <v>554</v>
      </c>
      <c r="G25" s="731" t="s">
        <v>554</v>
      </c>
      <c r="H25" s="731" t="s">
        <v>554</v>
      </c>
      <c r="I25" s="732" t="s">
        <v>554</v>
      </c>
      <c r="J25" s="733" t="s">
        <v>0</v>
      </c>
    </row>
    <row r="26" spans="1:10" ht="14.4" customHeight="1" x14ac:dyDescent="0.3">
      <c r="A26" s="729" t="s">
        <v>563</v>
      </c>
      <c r="B26" s="730" t="s">
        <v>1498</v>
      </c>
      <c r="C26" s="731">
        <v>0</v>
      </c>
      <c r="D26" s="731">
        <v>0</v>
      </c>
      <c r="E26" s="731"/>
      <c r="F26" s="731">
        <v>0</v>
      </c>
      <c r="G26" s="731">
        <v>0</v>
      </c>
      <c r="H26" s="731">
        <v>0</v>
      </c>
      <c r="I26" s="732" t="s">
        <v>554</v>
      </c>
      <c r="J26" s="733" t="s">
        <v>1</v>
      </c>
    </row>
    <row r="27" spans="1:10" ht="14.4" customHeight="1" x14ac:dyDescent="0.3">
      <c r="A27" s="729" t="s">
        <v>563</v>
      </c>
      <c r="B27" s="730" t="s">
        <v>1500</v>
      </c>
      <c r="C27" s="731">
        <v>3.8522000000000007</v>
      </c>
      <c r="D27" s="731">
        <v>5.2297000000000002</v>
      </c>
      <c r="E27" s="731"/>
      <c r="F27" s="731">
        <v>3.9508100000000002</v>
      </c>
      <c r="G27" s="731">
        <v>5</v>
      </c>
      <c r="H27" s="731">
        <v>-1.0491899999999998</v>
      </c>
      <c r="I27" s="732">
        <v>0.79016200000000003</v>
      </c>
      <c r="J27" s="733" t="s">
        <v>1</v>
      </c>
    </row>
    <row r="28" spans="1:10" ht="14.4" customHeight="1" x14ac:dyDescent="0.3">
      <c r="A28" s="729" t="s">
        <v>563</v>
      </c>
      <c r="B28" s="730" t="s">
        <v>1501</v>
      </c>
      <c r="C28" s="731">
        <v>11.481809999999999</v>
      </c>
      <c r="D28" s="731">
        <v>11.29519</v>
      </c>
      <c r="E28" s="731"/>
      <c r="F28" s="731">
        <v>10.641220000000001</v>
      </c>
      <c r="G28" s="731">
        <v>11</v>
      </c>
      <c r="H28" s="731">
        <v>-0.35877999999999943</v>
      </c>
      <c r="I28" s="732">
        <v>0.96738363636363645</v>
      </c>
      <c r="J28" s="733" t="s">
        <v>1</v>
      </c>
    </row>
    <row r="29" spans="1:10" ht="14.4" customHeight="1" x14ac:dyDescent="0.3">
      <c r="A29" s="729" t="s">
        <v>563</v>
      </c>
      <c r="B29" s="730" t="s">
        <v>1503</v>
      </c>
      <c r="C29" s="731">
        <v>2.7029999999999998</v>
      </c>
      <c r="D29" s="731">
        <v>3.8010000000000002</v>
      </c>
      <c r="E29" s="731"/>
      <c r="F29" s="731">
        <v>4.2539999999999996</v>
      </c>
      <c r="G29" s="731">
        <v>4</v>
      </c>
      <c r="H29" s="731">
        <v>0.25399999999999956</v>
      </c>
      <c r="I29" s="732">
        <v>1.0634999999999999</v>
      </c>
      <c r="J29" s="733" t="s">
        <v>1</v>
      </c>
    </row>
    <row r="30" spans="1:10" ht="14.4" customHeight="1" x14ac:dyDescent="0.3">
      <c r="A30" s="729" t="s">
        <v>563</v>
      </c>
      <c r="B30" s="730" t="s">
        <v>1504</v>
      </c>
      <c r="C30" s="731">
        <v>6.6559999999999997</v>
      </c>
      <c r="D30" s="731">
        <v>5.93</v>
      </c>
      <c r="E30" s="731"/>
      <c r="F30" s="731">
        <v>5.6536</v>
      </c>
      <c r="G30" s="731">
        <v>6</v>
      </c>
      <c r="H30" s="731">
        <v>-0.34640000000000004</v>
      </c>
      <c r="I30" s="732">
        <v>0.9422666666666667</v>
      </c>
      <c r="J30" s="733" t="s">
        <v>1</v>
      </c>
    </row>
    <row r="31" spans="1:10" ht="14.4" customHeight="1" x14ac:dyDescent="0.3">
      <c r="A31" s="729" t="s">
        <v>563</v>
      </c>
      <c r="B31" s="730" t="s">
        <v>565</v>
      </c>
      <c r="C31" s="731">
        <v>24.693009999999997</v>
      </c>
      <c r="D31" s="731">
        <v>26.255890000000001</v>
      </c>
      <c r="E31" s="731"/>
      <c r="F31" s="731">
        <v>24.49963</v>
      </c>
      <c r="G31" s="731">
        <v>26</v>
      </c>
      <c r="H31" s="731">
        <v>-1.5003700000000002</v>
      </c>
      <c r="I31" s="732">
        <v>0.9422934615384615</v>
      </c>
      <c r="J31" s="733" t="s">
        <v>566</v>
      </c>
    </row>
    <row r="32" spans="1:10" ht="14.4" customHeight="1" x14ac:dyDescent="0.3">
      <c r="A32" s="729" t="s">
        <v>554</v>
      </c>
      <c r="B32" s="730" t="s">
        <v>554</v>
      </c>
      <c r="C32" s="731" t="s">
        <v>554</v>
      </c>
      <c r="D32" s="731" t="s">
        <v>554</v>
      </c>
      <c r="E32" s="731"/>
      <c r="F32" s="731" t="s">
        <v>554</v>
      </c>
      <c r="G32" s="731" t="s">
        <v>554</v>
      </c>
      <c r="H32" s="731" t="s">
        <v>554</v>
      </c>
      <c r="I32" s="732" t="s">
        <v>554</v>
      </c>
      <c r="J32" s="733" t="s">
        <v>567</v>
      </c>
    </row>
    <row r="33" spans="1:10" ht="14.4" customHeight="1" x14ac:dyDescent="0.3">
      <c r="A33" s="729" t="s">
        <v>568</v>
      </c>
      <c r="B33" s="730" t="s">
        <v>569</v>
      </c>
      <c r="C33" s="731" t="s">
        <v>554</v>
      </c>
      <c r="D33" s="731" t="s">
        <v>554</v>
      </c>
      <c r="E33" s="731"/>
      <c r="F33" s="731" t="s">
        <v>554</v>
      </c>
      <c r="G33" s="731" t="s">
        <v>554</v>
      </c>
      <c r="H33" s="731" t="s">
        <v>554</v>
      </c>
      <c r="I33" s="732" t="s">
        <v>554</v>
      </c>
      <c r="J33" s="733" t="s">
        <v>0</v>
      </c>
    </row>
    <row r="34" spans="1:10" ht="14.4" customHeight="1" x14ac:dyDescent="0.3">
      <c r="A34" s="729" t="s">
        <v>568</v>
      </c>
      <c r="B34" s="730" t="s">
        <v>1498</v>
      </c>
      <c r="C34" s="731">
        <v>0</v>
      </c>
      <c r="D34" s="731">
        <v>0</v>
      </c>
      <c r="E34" s="731"/>
      <c r="F34" s="731">
        <v>0</v>
      </c>
      <c r="G34" s="731">
        <v>3</v>
      </c>
      <c r="H34" s="731">
        <v>-3</v>
      </c>
      <c r="I34" s="732">
        <v>0</v>
      </c>
      <c r="J34" s="733" t="s">
        <v>1</v>
      </c>
    </row>
    <row r="35" spans="1:10" ht="14.4" customHeight="1" x14ac:dyDescent="0.3">
      <c r="A35" s="729" t="s">
        <v>568</v>
      </c>
      <c r="B35" s="730" t="s">
        <v>1499</v>
      </c>
      <c r="C35" s="731">
        <v>9.0749999999999997E-2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554</v>
      </c>
      <c r="J35" s="733" t="s">
        <v>1</v>
      </c>
    </row>
    <row r="36" spans="1:10" ht="14.4" customHeight="1" x14ac:dyDescent="0.3">
      <c r="A36" s="729" t="s">
        <v>568</v>
      </c>
      <c r="B36" s="730" t="s">
        <v>1500</v>
      </c>
      <c r="C36" s="731">
        <v>3.9352900000000002</v>
      </c>
      <c r="D36" s="731">
        <v>6.8000200000000017</v>
      </c>
      <c r="E36" s="731"/>
      <c r="F36" s="731">
        <v>5.3690600000000002</v>
      </c>
      <c r="G36" s="731">
        <v>6</v>
      </c>
      <c r="H36" s="731">
        <v>-0.63093999999999983</v>
      </c>
      <c r="I36" s="732">
        <v>0.89484333333333332</v>
      </c>
      <c r="J36" s="733" t="s">
        <v>1</v>
      </c>
    </row>
    <row r="37" spans="1:10" ht="14.4" customHeight="1" x14ac:dyDescent="0.3">
      <c r="A37" s="729" t="s">
        <v>568</v>
      </c>
      <c r="B37" s="730" t="s">
        <v>1501</v>
      </c>
      <c r="C37" s="731">
        <v>114.30284000000002</v>
      </c>
      <c r="D37" s="731">
        <v>113.80666999999997</v>
      </c>
      <c r="E37" s="731"/>
      <c r="F37" s="731">
        <v>102.19588999999999</v>
      </c>
      <c r="G37" s="731">
        <v>103</v>
      </c>
      <c r="H37" s="731">
        <v>-0.80411000000000854</v>
      </c>
      <c r="I37" s="732">
        <v>0.99219310679611639</v>
      </c>
      <c r="J37" s="733" t="s">
        <v>1</v>
      </c>
    </row>
    <row r="38" spans="1:10" ht="14.4" customHeight="1" x14ac:dyDescent="0.3">
      <c r="A38" s="729" t="s">
        <v>568</v>
      </c>
      <c r="B38" s="730" t="s">
        <v>1502</v>
      </c>
      <c r="C38" s="731">
        <v>0</v>
      </c>
      <c r="D38" s="731">
        <v>7.1243999999999996</v>
      </c>
      <c r="E38" s="731"/>
      <c r="F38" s="731">
        <v>0</v>
      </c>
      <c r="G38" s="731">
        <v>6</v>
      </c>
      <c r="H38" s="731">
        <v>-6</v>
      </c>
      <c r="I38" s="732">
        <v>0</v>
      </c>
      <c r="J38" s="733" t="s">
        <v>1</v>
      </c>
    </row>
    <row r="39" spans="1:10" ht="14.4" customHeight="1" x14ac:dyDescent="0.3">
      <c r="A39" s="729" t="s">
        <v>568</v>
      </c>
      <c r="B39" s="730" t="s">
        <v>1503</v>
      </c>
      <c r="C39" s="731">
        <v>1.5486199999999999</v>
      </c>
      <c r="D39" s="731">
        <v>1.64551</v>
      </c>
      <c r="E39" s="731"/>
      <c r="F39" s="731">
        <v>1.6679999999999999</v>
      </c>
      <c r="G39" s="731">
        <v>2</v>
      </c>
      <c r="H39" s="731">
        <v>-0.33200000000000007</v>
      </c>
      <c r="I39" s="732">
        <v>0.83399999999999996</v>
      </c>
      <c r="J39" s="733" t="s">
        <v>1</v>
      </c>
    </row>
    <row r="40" spans="1:10" ht="14.4" customHeight="1" x14ac:dyDescent="0.3">
      <c r="A40" s="729" t="s">
        <v>568</v>
      </c>
      <c r="B40" s="730" t="s">
        <v>1504</v>
      </c>
      <c r="C40" s="731">
        <v>15.593059999999999</v>
      </c>
      <c r="D40" s="731">
        <v>14.38721</v>
      </c>
      <c r="E40" s="731"/>
      <c r="F40" s="731">
        <v>13.698600000000001</v>
      </c>
      <c r="G40" s="731">
        <v>15</v>
      </c>
      <c r="H40" s="731">
        <v>-1.3013999999999992</v>
      </c>
      <c r="I40" s="732">
        <v>0.91324000000000005</v>
      </c>
      <c r="J40" s="733" t="s">
        <v>1</v>
      </c>
    </row>
    <row r="41" spans="1:10" ht="14.4" customHeight="1" x14ac:dyDescent="0.3">
      <c r="A41" s="729" t="s">
        <v>568</v>
      </c>
      <c r="B41" s="730" t="s">
        <v>1505</v>
      </c>
      <c r="C41" s="731">
        <v>0</v>
      </c>
      <c r="D41" s="731">
        <v>0.10926999999999999</v>
      </c>
      <c r="E41" s="731"/>
      <c r="F41" s="731">
        <v>1.694</v>
      </c>
      <c r="G41" s="731">
        <v>0</v>
      </c>
      <c r="H41" s="731">
        <v>1.694</v>
      </c>
      <c r="I41" s="732" t="s">
        <v>554</v>
      </c>
      <c r="J41" s="733" t="s">
        <v>1</v>
      </c>
    </row>
    <row r="42" spans="1:10" ht="14.4" customHeight="1" x14ac:dyDescent="0.3">
      <c r="A42" s="729" t="s">
        <v>568</v>
      </c>
      <c r="B42" s="730" t="s">
        <v>570</v>
      </c>
      <c r="C42" s="731">
        <v>135.47056000000001</v>
      </c>
      <c r="D42" s="731">
        <v>143.87307999999999</v>
      </c>
      <c r="E42" s="731"/>
      <c r="F42" s="731">
        <v>124.62555</v>
      </c>
      <c r="G42" s="731">
        <v>134</v>
      </c>
      <c r="H42" s="731">
        <v>-9.374449999999996</v>
      </c>
      <c r="I42" s="732">
        <v>0.93004141791044781</v>
      </c>
      <c r="J42" s="733" t="s">
        <v>566</v>
      </c>
    </row>
    <row r="43" spans="1:10" ht="14.4" customHeight="1" x14ac:dyDescent="0.3">
      <c r="A43" s="729" t="s">
        <v>554</v>
      </c>
      <c r="B43" s="730" t="s">
        <v>554</v>
      </c>
      <c r="C43" s="731" t="s">
        <v>554</v>
      </c>
      <c r="D43" s="731" t="s">
        <v>554</v>
      </c>
      <c r="E43" s="731"/>
      <c r="F43" s="731" t="s">
        <v>554</v>
      </c>
      <c r="G43" s="731" t="s">
        <v>554</v>
      </c>
      <c r="H43" s="731" t="s">
        <v>554</v>
      </c>
      <c r="I43" s="732" t="s">
        <v>554</v>
      </c>
      <c r="J43" s="733" t="s">
        <v>567</v>
      </c>
    </row>
    <row r="44" spans="1:10" ht="14.4" customHeight="1" x14ac:dyDescent="0.3">
      <c r="A44" s="729" t="s">
        <v>571</v>
      </c>
      <c r="B44" s="730" t="s">
        <v>572</v>
      </c>
      <c r="C44" s="731" t="s">
        <v>554</v>
      </c>
      <c r="D44" s="731" t="s">
        <v>554</v>
      </c>
      <c r="E44" s="731"/>
      <c r="F44" s="731" t="s">
        <v>554</v>
      </c>
      <c r="G44" s="731" t="s">
        <v>554</v>
      </c>
      <c r="H44" s="731" t="s">
        <v>554</v>
      </c>
      <c r="I44" s="732" t="s">
        <v>554</v>
      </c>
      <c r="J44" s="733" t="s">
        <v>0</v>
      </c>
    </row>
    <row r="45" spans="1:10" ht="14.4" customHeight="1" x14ac:dyDescent="0.3">
      <c r="A45" s="729" t="s">
        <v>571</v>
      </c>
      <c r="B45" s="730" t="s">
        <v>1498</v>
      </c>
      <c r="C45" s="731">
        <v>0.2165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554</v>
      </c>
      <c r="J45" s="733" t="s">
        <v>1</v>
      </c>
    </row>
    <row r="46" spans="1:10" ht="14.4" customHeight="1" x14ac:dyDescent="0.3">
      <c r="A46" s="729" t="s">
        <v>571</v>
      </c>
      <c r="B46" s="730" t="s">
        <v>1499</v>
      </c>
      <c r="C46" s="731">
        <v>0</v>
      </c>
      <c r="D46" s="731">
        <v>0</v>
      </c>
      <c r="E46" s="731"/>
      <c r="F46" s="731">
        <v>0</v>
      </c>
      <c r="G46" s="731">
        <v>0</v>
      </c>
      <c r="H46" s="731">
        <v>0</v>
      </c>
      <c r="I46" s="732" t="s">
        <v>554</v>
      </c>
      <c r="J46" s="733" t="s">
        <v>1</v>
      </c>
    </row>
    <row r="47" spans="1:10" ht="14.4" customHeight="1" x14ac:dyDescent="0.3">
      <c r="A47" s="729" t="s">
        <v>571</v>
      </c>
      <c r="B47" s="730" t="s">
        <v>1500</v>
      </c>
      <c r="C47" s="731">
        <v>1.3275399999999999</v>
      </c>
      <c r="D47" s="731">
        <v>4.1556700000000006</v>
      </c>
      <c r="E47" s="731"/>
      <c r="F47" s="731">
        <v>2.8238900000000005</v>
      </c>
      <c r="G47" s="731">
        <v>4</v>
      </c>
      <c r="H47" s="731">
        <v>-1.1761099999999995</v>
      </c>
      <c r="I47" s="732">
        <v>0.70597250000000011</v>
      </c>
      <c r="J47" s="733" t="s">
        <v>1</v>
      </c>
    </row>
    <row r="48" spans="1:10" ht="14.4" customHeight="1" x14ac:dyDescent="0.3">
      <c r="A48" s="729" t="s">
        <v>571</v>
      </c>
      <c r="B48" s="730" t="s">
        <v>1501</v>
      </c>
      <c r="C48" s="731">
        <v>5.2824699999999991</v>
      </c>
      <c r="D48" s="731">
        <v>4.9383800000000004</v>
      </c>
      <c r="E48" s="731"/>
      <c r="F48" s="731">
        <v>4.1281399999999993</v>
      </c>
      <c r="G48" s="731">
        <v>5</v>
      </c>
      <c r="H48" s="731">
        <v>-0.87186000000000075</v>
      </c>
      <c r="I48" s="732">
        <v>0.82562799999999981</v>
      </c>
      <c r="J48" s="733" t="s">
        <v>1</v>
      </c>
    </row>
    <row r="49" spans="1:10" ht="14.4" customHeight="1" x14ac:dyDescent="0.3">
      <c r="A49" s="729" t="s">
        <v>571</v>
      </c>
      <c r="B49" s="730" t="s">
        <v>1503</v>
      </c>
      <c r="C49" s="731">
        <v>3.4049999999999998</v>
      </c>
      <c r="D49" s="731">
        <v>1.3268</v>
      </c>
      <c r="E49" s="731"/>
      <c r="F49" s="731">
        <v>1.6679999999999999</v>
      </c>
      <c r="G49" s="731">
        <v>2</v>
      </c>
      <c r="H49" s="731">
        <v>-0.33200000000000007</v>
      </c>
      <c r="I49" s="732">
        <v>0.83399999999999996</v>
      </c>
      <c r="J49" s="733" t="s">
        <v>1</v>
      </c>
    </row>
    <row r="50" spans="1:10" ht="14.4" customHeight="1" x14ac:dyDescent="0.3">
      <c r="A50" s="729" t="s">
        <v>571</v>
      </c>
      <c r="B50" s="730" t="s">
        <v>1504</v>
      </c>
      <c r="C50" s="731">
        <v>7.1</v>
      </c>
      <c r="D50" s="731">
        <v>5.8292000000000002</v>
      </c>
      <c r="E50" s="731"/>
      <c r="F50" s="731">
        <v>5.6820000000000004</v>
      </c>
      <c r="G50" s="731">
        <v>6</v>
      </c>
      <c r="H50" s="731">
        <v>-0.31799999999999962</v>
      </c>
      <c r="I50" s="732">
        <v>0.94700000000000006</v>
      </c>
      <c r="J50" s="733" t="s">
        <v>1</v>
      </c>
    </row>
    <row r="51" spans="1:10" ht="14.4" customHeight="1" x14ac:dyDescent="0.3">
      <c r="A51" s="729" t="s">
        <v>571</v>
      </c>
      <c r="B51" s="730" t="s">
        <v>573</v>
      </c>
      <c r="C51" s="731">
        <v>17.331509999999998</v>
      </c>
      <c r="D51" s="731">
        <v>16.250050000000002</v>
      </c>
      <c r="E51" s="731"/>
      <c r="F51" s="731">
        <v>14.30203</v>
      </c>
      <c r="G51" s="731">
        <v>16</v>
      </c>
      <c r="H51" s="731">
        <v>-1.6979699999999998</v>
      </c>
      <c r="I51" s="732">
        <v>0.89387687500000002</v>
      </c>
      <c r="J51" s="733" t="s">
        <v>566</v>
      </c>
    </row>
    <row r="52" spans="1:10" ht="14.4" customHeight="1" x14ac:dyDescent="0.3">
      <c r="A52" s="729" t="s">
        <v>554</v>
      </c>
      <c r="B52" s="730" t="s">
        <v>554</v>
      </c>
      <c r="C52" s="731" t="s">
        <v>554</v>
      </c>
      <c r="D52" s="731" t="s">
        <v>554</v>
      </c>
      <c r="E52" s="731"/>
      <c r="F52" s="731" t="s">
        <v>554</v>
      </c>
      <c r="G52" s="731" t="s">
        <v>554</v>
      </c>
      <c r="H52" s="731" t="s">
        <v>554</v>
      </c>
      <c r="I52" s="732" t="s">
        <v>554</v>
      </c>
      <c r="J52" s="733" t="s">
        <v>567</v>
      </c>
    </row>
    <row r="53" spans="1:10" ht="14.4" customHeight="1" x14ac:dyDescent="0.3">
      <c r="A53" s="729" t="s">
        <v>574</v>
      </c>
      <c r="B53" s="730" t="s">
        <v>575</v>
      </c>
      <c r="C53" s="731" t="s">
        <v>554</v>
      </c>
      <c r="D53" s="731" t="s">
        <v>554</v>
      </c>
      <c r="E53" s="731"/>
      <c r="F53" s="731" t="s">
        <v>554</v>
      </c>
      <c r="G53" s="731" t="s">
        <v>554</v>
      </c>
      <c r="H53" s="731" t="s">
        <v>554</v>
      </c>
      <c r="I53" s="732" t="s">
        <v>554</v>
      </c>
      <c r="J53" s="733" t="s">
        <v>0</v>
      </c>
    </row>
    <row r="54" spans="1:10" ht="14.4" customHeight="1" x14ac:dyDescent="0.3">
      <c r="A54" s="729" t="s">
        <v>574</v>
      </c>
      <c r="B54" s="730" t="s">
        <v>1498</v>
      </c>
      <c r="C54" s="731">
        <v>0</v>
      </c>
      <c r="D54" s="731">
        <v>0</v>
      </c>
      <c r="E54" s="731"/>
      <c r="F54" s="731">
        <v>0.62441999999999998</v>
      </c>
      <c r="G54" s="731">
        <v>0</v>
      </c>
      <c r="H54" s="731">
        <v>0.62441999999999998</v>
      </c>
      <c r="I54" s="732" t="s">
        <v>554</v>
      </c>
      <c r="J54" s="733" t="s">
        <v>1</v>
      </c>
    </row>
    <row r="55" spans="1:10" ht="14.4" customHeight="1" x14ac:dyDescent="0.3">
      <c r="A55" s="729" t="s">
        <v>574</v>
      </c>
      <c r="B55" s="730" t="s">
        <v>1499</v>
      </c>
      <c r="C55" s="731">
        <v>0.18149999999999999</v>
      </c>
      <c r="D55" s="731">
        <v>0</v>
      </c>
      <c r="E55" s="731"/>
      <c r="F55" s="731">
        <v>0</v>
      </c>
      <c r="G55" s="731">
        <v>0</v>
      </c>
      <c r="H55" s="731">
        <v>0</v>
      </c>
      <c r="I55" s="732" t="s">
        <v>554</v>
      </c>
      <c r="J55" s="733" t="s">
        <v>1</v>
      </c>
    </row>
    <row r="56" spans="1:10" ht="14.4" customHeight="1" x14ac:dyDescent="0.3">
      <c r="A56" s="729" t="s">
        <v>574</v>
      </c>
      <c r="B56" s="730" t="s">
        <v>1500</v>
      </c>
      <c r="C56" s="731">
        <v>16.559170000000002</v>
      </c>
      <c r="D56" s="731">
        <v>13.159230000000001</v>
      </c>
      <c r="E56" s="731"/>
      <c r="F56" s="731">
        <v>14.032230000000004</v>
      </c>
      <c r="G56" s="731">
        <v>15</v>
      </c>
      <c r="H56" s="731">
        <v>-0.96776999999999624</v>
      </c>
      <c r="I56" s="732">
        <v>0.93548200000000026</v>
      </c>
      <c r="J56" s="733" t="s">
        <v>1</v>
      </c>
    </row>
    <row r="57" spans="1:10" ht="14.4" customHeight="1" x14ac:dyDescent="0.3">
      <c r="A57" s="729" t="s">
        <v>574</v>
      </c>
      <c r="B57" s="730" t="s">
        <v>1501</v>
      </c>
      <c r="C57" s="731">
        <v>2210.0207400000004</v>
      </c>
      <c r="D57" s="731">
        <v>2370.0838200000003</v>
      </c>
      <c r="E57" s="731"/>
      <c r="F57" s="731">
        <v>2283.6865900000003</v>
      </c>
      <c r="G57" s="731">
        <v>2288</v>
      </c>
      <c r="H57" s="731">
        <v>-4.3134099999997488</v>
      </c>
      <c r="I57" s="732">
        <v>0.99811476835664348</v>
      </c>
      <c r="J57" s="733" t="s">
        <v>1</v>
      </c>
    </row>
    <row r="58" spans="1:10" ht="14.4" customHeight="1" x14ac:dyDescent="0.3">
      <c r="A58" s="729" t="s">
        <v>574</v>
      </c>
      <c r="B58" s="730" t="s">
        <v>1502</v>
      </c>
      <c r="C58" s="731">
        <v>0</v>
      </c>
      <c r="D58" s="731">
        <v>21.373519999999999</v>
      </c>
      <c r="E58" s="731"/>
      <c r="F58" s="731">
        <v>5.0849999999999999E-2</v>
      </c>
      <c r="G58" s="731">
        <v>19</v>
      </c>
      <c r="H58" s="731">
        <v>-18.949149999999999</v>
      </c>
      <c r="I58" s="732">
        <v>2.6763157894736842E-3</v>
      </c>
      <c r="J58" s="733" t="s">
        <v>1</v>
      </c>
    </row>
    <row r="59" spans="1:10" ht="14.4" customHeight="1" x14ac:dyDescent="0.3">
      <c r="A59" s="729" t="s">
        <v>574</v>
      </c>
      <c r="B59" s="730" t="s">
        <v>1503</v>
      </c>
      <c r="C59" s="731">
        <v>1.1160000000000001</v>
      </c>
      <c r="D59" s="731">
        <v>0.81200000000000006</v>
      </c>
      <c r="E59" s="731"/>
      <c r="F59" s="731">
        <v>0.79200000000000004</v>
      </c>
      <c r="G59" s="731">
        <v>1</v>
      </c>
      <c r="H59" s="731">
        <v>-0.20799999999999996</v>
      </c>
      <c r="I59" s="732">
        <v>0.79200000000000004</v>
      </c>
      <c r="J59" s="733" t="s">
        <v>1</v>
      </c>
    </row>
    <row r="60" spans="1:10" ht="14.4" customHeight="1" x14ac:dyDescent="0.3">
      <c r="A60" s="729" t="s">
        <v>574</v>
      </c>
      <c r="B60" s="730" t="s">
        <v>1504</v>
      </c>
      <c r="C60" s="731">
        <v>21.940330000000003</v>
      </c>
      <c r="D60" s="731">
        <v>24.664960000000004</v>
      </c>
      <c r="E60" s="731"/>
      <c r="F60" s="731">
        <v>23.479949999999999</v>
      </c>
      <c r="G60" s="731">
        <v>24</v>
      </c>
      <c r="H60" s="731">
        <v>-0.52005000000000123</v>
      </c>
      <c r="I60" s="732">
        <v>0.97833124999999999</v>
      </c>
      <c r="J60" s="733" t="s">
        <v>1</v>
      </c>
    </row>
    <row r="61" spans="1:10" ht="14.4" customHeight="1" x14ac:dyDescent="0.3">
      <c r="A61" s="729" t="s">
        <v>574</v>
      </c>
      <c r="B61" s="730" t="s">
        <v>1505</v>
      </c>
      <c r="C61" s="731">
        <v>0</v>
      </c>
      <c r="D61" s="731">
        <v>0</v>
      </c>
      <c r="E61" s="731"/>
      <c r="F61" s="731">
        <v>0.22097999999999998</v>
      </c>
      <c r="G61" s="731">
        <v>0</v>
      </c>
      <c r="H61" s="731">
        <v>0.22097999999999998</v>
      </c>
      <c r="I61" s="732" t="s">
        <v>554</v>
      </c>
      <c r="J61" s="733" t="s">
        <v>1</v>
      </c>
    </row>
    <row r="62" spans="1:10" ht="14.4" customHeight="1" x14ac:dyDescent="0.3">
      <c r="A62" s="729" t="s">
        <v>574</v>
      </c>
      <c r="B62" s="730" t="s">
        <v>576</v>
      </c>
      <c r="C62" s="731">
        <v>2249.8177400000004</v>
      </c>
      <c r="D62" s="731">
        <v>2430.0935300000006</v>
      </c>
      <c r="E62" s="731"/>
      <c r="F62" s="731">
        <v>2322.8870200000001</v>
      </c>
      <c r="G62" s="731">
        <v>2346</v>
      </c>
      <c r="H62" s="731">
        <v>-23.11297999999988</v>
      </c>
      <c r="I62" s="732">
        <v>0.99014791986359763</v>
      </c>
      <c r="J62" s="733" t="s">
        <v>566</v>
      </c>
    </row>
    <row r="63" spans="1:10" ht="14.4" customHeight="1" x14ac:dyDescent="0.3">
      <c r="A63" s="729" t="s">
        <v>554</v>
      </c>
      <c r="B63" s="730" t="s">
        <v>554</v>
      </c>
      <c r="C63" s="731" t="s">
        <v>554</v>
      </c>
      <c r="D63" s="731" t="s">
        <v>554</v>
      </c>
      <c r="E63" s="731"/>
      <c r="F63" s="731" t="s">
        <v>554</v>
      </c>
      <c r="G63" s="731" t="s">
        <v>554</v>
      </c>
      <c r="H63" s="731" t="s">
        <v>554</v>
      </c>
      <c r="I63" s="732" t="s">
        <v>554</v>
      </c>
      <c r="J63" s="733" t="s">
        <v>567</v>
      </c>
    </row>
    <row r="64" spans="1:10" ht="14.4" customHeight="1" x14ac:dyDescent="0.3">
      <c r="A64" s="729" t="s">
        <v>1512</v>
      </c>
      <c r="B64" s="730" t="s">
        <v>1513</v>
      </c>
      <c r="C64" s="731" t="s">
        <v>554</v>
      </c>
      <c r="D64" s="731" t="s">
        <v>554</v>
      </c>
      <c r="E64" s="731"/>
      <c r="F64" s="731" t="s">
        <v>554</v>
      </c>
      <c r="G64" s="731" t="s">
        <v>554</v>
      </c>
      <c r="H64" s="731" t="s">
        <v>554</v>
      </c>
      <c r="I64" s="732" t="s">
        <v>554</v>
      </c>
      <c r="J64" s="733" t="s">
        <v>0</v>
      </c>
    </row>
    <row r="65" spans="1:10" ht="14.4" customHeight="1" x14ac:dyDescent="0.3">
      <c r="A65" s="729" t="s">
        <v>1512</v>
      </c>
      <c r="B65" s="730" t="s">
        <v>1498</v>
      </c>
      <c r="C65" s="731">
        <v>0</v>
      </c>
      <c r="D65" s="731">
        <v>0</v>
      </c>
      <c r="E65" s="731"/>
      <c r="F65" s="731">
        <v>0</v>
      </c>
      <c r="G65" s="731">
        <v>0</v>
      </c>
      <c r="H65" s="731">
        <v>0</v>
      </c>
      <c r="I65" s="732" t="s">
        <v>554</v>
      </c>
      <c r="J65" s="733" t="s">
        <v>1</v>
      </c>
    </row>
    <row r="66" spans="1:10" ht="14.4" customHeight="1" x14ac:dyDescent="0.3">
      <c r="A66" s="729" t="s">
        <v>1512</v>
      </c>
      <c r="B66" s="730" t="s">
        <v>1514</v>
      </c>
      <c r="C66" s="731">
        <v>0</v>
      </c>
      <c r="D66" s="731">
        <v>0</v>
      </c>
      <c r="E66" s="731"/>
      <c r="F66" s="731">
        <v>0</v>
      </c>
      <c r="G66" s="731">
        <v>0</v>
      </c>
      <c r="H66" s="731">
        <v>0</v>
      </c>
      <c r="I66" s="732" t="s">
        <v>554</v>
      </c>
      <c r="J66" s="733" t="s">
        <v>566</v>
      </c>
    </row>
    <row r="67" spans="1:10" ht="14.4" customHeight="1" x14ac:dyDescent="0.3">
      <c r="A67" s="729" t="s">
        <v>554</v>
      </c>
      <c r="B67" s="730" t="s">
        <v>554</v>
      </c>
      <c r="C67" s="731" t="s">
        <v>554</v>
      </c>
      <c r="D67" s="731" t="s">
        <v>554</v>
      </c>
      <c r="E67" s="731"/>
      <c r="F67" s="731" t="s">
        <v>554</v>
      </c>
      <c r="G67" s="731" t="s">
        <v>554</v>
      </c>
      <c r="H67" s="731" t="s">
        <v>554</v>
      </c>
      <c r="I67" s="732" t="s">
        <v>554</v>
      </c>
      <c r="J67" s="733" t="s">
        <v>567</v>
      </c>
    </row>
    <row r="68" spans="1:10" ht="14.4" customHeight="1" x14ac:dyDescent="0.3">
      <c r="A68" s="729" t="s">
        <v>1515</v>
      </c>
      <c r="B68" s="730" t="s">
        <v>1516</v>
      </c>
      <c r="C68" s="731" t="s">
        <v>554</v>
      </c>
      <c r="D68" s="731" t="s">
        <v>554</v>
      </c>
      <c r="E68" s="731"/>
      <c r="F68" s="731" t="s">
        <v>554</v>
      </c>
      <c r="G68" s="731" t="s">
        <v>554</v>
      </c>
      <c r="H68" s="731" t="s">
        <v>554</v>
      </c>
      <c r="I68" s="732" t="s">
        <v>554</v>
      </c>
      <c r="J68" s="733" t="s">
        <v>0</v>
      </c>
    </row>
    <row r="69" spans="1:10" ht="14.4" customHeight="1" x14ac:dyDescent="0.3">
      <c r="A69" s="729" t="s">
        <v>1515</v>
      </c>
      <c r="B69" s="730" t="s">
        <v>1498</v>
      </c>
      <c r="C69" s="731">
        <v>0</v>
      </c>
      <c r="D69" s="731">
        <v>0</v>
      </c>
      <c r="E69" s="731"/>
      <c r="F69" s="731">
        <v>0</v>
      </c>
      <c r="G69" s="731">
        <v>0</v>
      </c>
      <c r="H69" s="731">
        <v>0</v>
      </c>
      <c r="I69" s="732" t="s">
        <v>554</v>
      </c>
      <c r="J69" s="733" t="s">
        <v>1</v>
      </c>
    </row>
    <row r="70" spans="1:10" ht="14.4" customHeight="1" x14ac:dyDescent="0.3">
      <c r="A70" s="729" t="s">
        <v>1515</v>
      </c>
      <c r="B70" s="730" t="s">
        <v>1517</v>
      </c>
      <c r="C70" s="731">
        <v>0</v>
      </c>
      <c r="D70" s="731">
        <v>0</v>
      </c>
      <c r="E70" s="731"/>
      <c r="F70" s="731">
        <v>0</v>
      </c>
      <c r="G70" s="731">
        <v>0</v>
      </c>
      <c r="H70" s="731">
        <v>0</v>
      </c>
      <c r="I70" s="732" t="s">
        <v>554</v>
      </c>
      <c r="J70" s="733" t="s">
        <v>566</v>
      </c>
    </row>
    <row r="71" spans="1:10" ht="14.4" customHeight="1" x14ac:dyDescent="0.3">
      <c r="A71" s="729" t="s">
        <v>554</v>
      </c>
      <c r="B71" s="730" t="s">
        <v>554</v>
      </c>
      <c r="C71" s="731" t="s">
        <v>554</v>
      </c>
      <c r="D71" s="731" t="s">
        <v>554</v>
      </c>
      <c r="E71" s="731"/>
      <c r="F71" s="731" t="s">
        <v>554</v>
      </c>
      <c r="G71" s="731" t="s">
        <v>554</v>
      </c>
      <c r="H71" s="731" t="s">
        <v>554</v>
      </c>
      <c r="I71" s="732" t="s">
        <v>554</v>
      </c>
      <c r="J71" s="733" t="s">
        <v>567</v>
      </c>
    </row>
    <row r="72" spans="1:10" ht="14.4" customHeight="1" x14ac:dyDescent="0.3">
      <c r="A72" s="729" t="s">
        <v>1518</v>
      </c>
      <c r="B72" s="730" t="s">
        <v>1519</v>
      </c>
      <c r="C72" s="731" t="s">
        <v>554</v>
      </c>
      <c r="D72" s="731" t="s">
        <v>554</v>
      </c>
      <c r="E72" s="731"/>
      <c r="F72" s="731" t="s">
        <v>554</v>
      </c>
      <c r="G72" s="731" t="s">
        <v>554</v>
      </c>
      <c r="H72" s="731" t="s">
        <v>554</v>
      </c>
      <c r="I72" s="732" t="s">
        <v>554</v>
      </c>
      <c r="J72" s="733" t="s">
        <v>0</v>
      </c>
    </row>
    <row r="73" spans="1:10" ht="14.4" customHeight="1" x14ac:dyDescent="0.3">
      <c r="A73" s="729" t="s">
        <v>1518</v>
      </c>
      <c r="B73" s="730" t="s">
        <v>1498</v>
      </c>
      <c r="C73" s="731">
        <v>0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554</v>
      </c>
      <c r="J73" s="733" t="s">
        <v>1</v>
      </c>
    </row>
    <row r="74" spans="1:10" ht="14.4" customHeight="1" x14ac:dyDescent="0.3">
      <c r="A74" s="729" t="s">
        <v>1518</v>
      </c>
      <c r="B74" s="730" t="s">
        <v>1520</v>
      </c>
      <c r="C74" s="731">
        <v>0</v>
      </c>
      <c r="D74" s="731">
        <v>0</v>
      </c>
      <c r="E74" s="731"/>
      <c r="F74" s="731">
        <v>0</v>
      </c>
      <c r="G74" s="731">
        <v>0</v>
      </c>
      <c r="H74" s="731">
        <v>0</v>
      </c>
      <c r="I74" s="732" t="s">
        <v>554</v>
      </c>
      <c r="J74" s="733" t="s">
        <v>566</v>
      </c>
    </row>
    <row r="75" spans="1:10" ht="14.4" customHeight="1" x14ac:dyDescent="0.3">
      <c r="A75" s="729" t="s">
        <v>554</v>
      </c>
      <c r="B75" s="730" t="s">
        <v>554</v>
      </c>
      <c r="C75" s="731" t="s">
        <v>554</v>
      </c>
      <c r="D75" s="731" t="s">
        <v>554</v>
      </c>
      <c r="E75" s="731"/>
      <c r="F75" s="731" t="s">
        <v>554</v>
      </c>
      <c r="G75" s="731" t="s">
        <v>554</v>
      </c>
      <c r="H75" s="731" t="s">
        <v>554</v>
      </c>
      <c r="I75" s="732" t="s">
        <v>554</v>
      </c>
      <c r="J75" s="733" t="s">
        <v>567</v>
      </c>
    </row>
    <row r="76" spans="1:10" ht="14.4" customHeight="1" x14ac:dyDescent="0.3">
      <c r="A76" s="729" t="s">
        <v>1521</v>
      </c>
      <c r="B76" s="730" t="s">
        <v>1522</v>
      </c>
      <c r="C76" s="731" t="s">
        <v>554</v>
      </c>
      <c r="D76" s="731" t="s">
        <v>554</v>
      </c>
      <c r="E76" s="731"/>
      <c r="F76" s="731" t="s">
        <v>554</v>
      </c>
      <c r="G76" s="731" t="s">
        <v>554</v>
      </c>
      <c r="H76" s="731" t="s">
        <v>554</v>
      </c>
      <c r="I76" s="732" t="s">
        <v>554</v>
      </c>
      <c r="J76" s="733" t="s">
        <v>0</v>
      </c>
    </row>
    <row r="77" spans="1:10" ht="14.4" customHeight="1" x14ac:dyDescent="0.3">
      <c r="A77" s="729" t="s">
        <v>1521</v>
      </c>
      <c r="B77" s="730" t="s">
        <v>1498</v>
      </c>
      <c r="C77" s="731">
        <v>0</v>
      </c>
      <c r="D77" s="731">
        <v>0</v>
      </c>
      <c r="E77" s="731"/>
      <c r="F77" s="731">
        <v>0</v>
      </c>
      <c r="G77" s="731">
        <v>0</v>
      </c>
      <c r="H77" s="731">
        <v>0</v>
      </c>
      <c r="I77" s="732" t="s">
        <v>554</v>
      </c>
      <c r="J77" s="733" t="s">
        <v>1</v>
      </c>
    </row>
    <row r="78" spans="1:10" ht="14.4" customHeight="1" x14ac:dyDescent="0.3">
      <c r="A78" s="729" t="s">
        <v>1521</v>
      </c>
      <c r="B78" s="730" t="s">
        <v>1523</v>
      </c>
      <c r="C78" s="731">
        <v>0</v>
      </c>
      <c r="D78" s="731">
        <v>0</v>
      </c>
      <c r="E78" s="731"/>
      <c r="F78" s="731">
        <v>0</v>
      </c>
      <c r="G78" s="731">
        <v>0</v>
      </c>
      <c r="H78" s="731">
        <v>0</v>
      </c>
      <c r="I78" s="732" t="s">
        <v>554</v>
      </c>
      <c r="J78" s="733" t="s">
        <v>566</v>
      </c>
    </row>
    <row r="79" spans="1:10" ht="14.4" customHeight="1" x14ac:dyDescent="0.3">
      <c r="A79" s="729" t="s">
        <v>554</v>
      </c>
      <c r="B79" s="730" t="s">
        <v>554</v>
      </c>
      <c r="C79" s="731" t="s">
        <v>554</v>
      </c>
      <c r="D79" s="731" t="s">
        <v>554</v>
      </c>
      <c r="E79" s="731"/>
      <c r="F79" s="731" t="s">
        <v>554</v>
      </c>
      <c r="G79" s="731" t="s">
        <v>554</v>
      </c>
      <c r="H79" s="731" t="s">
        <v>554</v>
      </c>
      <c r="I79" s="732" t="s">
        <v>554</v>
      </c>
      <c r="J79" s="733" t="s">
        <v>567</v>
      </c>
    </row>
    <row r="80" spans="1:10" ht="14.4" customHeight="1" x14ac:dyDescent="0.3">
      <c r="A80" s="729" t="s">
        <v>577</v>
      </c>
      <c r="B80" s="730" t="s">
        <v>578</v>
      </c>
      <c r="C80" s="731" t="s">
        <v>554</v>
      </c>
      <c r="D80" s="731" t="s">
        <v>554</v>
      </c>
      <c r="E80" s="731"/>
      <c r="F80" s="731" t="s">
        <v>554</v>
      </c>
      <c r="G80" s="731" t="s">
        <v>554</v>
      </c>
      <c r="H80" s="731" t="s">
        <v>554</v>
      </c>
      <c r="I80" s="732" t="s">
        <v>554</v>
      </c>
      <c r="J80" s="733" t="s">
        <v>0</v>
      </c>
    </row>
    <row r="81" spans="1:10" ht="14.4" customHeight="1" x14ac:dyDescent="0.3">
      <c r="A81" s="729" t="s">
        <v>577</v>
      </c>
      <c r="B81" s="730" t="s">
        <v>1498</v>
      </c>
      <c r="C81" s="731">
        <v>0</v>
      </c>
      <c r="D81" s="731">
        <v>0</v>
      </c>
      <c r="E81" s="731"/>
      <c r="F81" s="731">
        <v>0</v>
      </c>
      <c r="G81" s="731">
        <v>0</v>
      </c>
      <c r="H81" s="731">
        <v>0</v>
      </c>
      <c r="I81" s="732" t="s">
        <v>554</v>
      </c>
      <c r="J81" s="733" t="s">
        <v>1</v>
      </c>
    </row>
    <row r="82" spans="1:10" ht="14.4" customHeight="1" x14ac:dyDescent="0.3">
      <c r="A82" s="729" t="s">
        <v>577</v>
      </c>
      <c r="B82" s="730" t="s">
        <v>579</v>
      </c>
      <c r="C82" s="731">
        <v>0</v>
      </c>
      <c r="D82" s="731">
        <v>0</v>
      </c>
      <c r="E82" s="731"/>
      <c r="F82" s="731">
        <v>0</v>
      </c>
      <c r="G82" s="731">
        <v>0</v>
      </c>
      <c r="H82" s="731">
        <v>0</v>
      </c>
      <c r="I82" s="732" t="s">
        <v>554</v>
      </c>
      <c r="J82" s="733" t="s">
        <v>566</v>
      </c>
    </row>
    <row r="83" spans="1:10" ht="14.4" customHeight="1" x14ac:dyDescent="0.3">
      <c r="A83" s="729" t="s">
        <v>554</v>
      </c>
      <c r="B83" s="730" t="s">
        <v>554</v>
      </c>
      <c r="C83" s="731" t="s">
        <v>554</v>
      </c>
      <c r="D83" s="731" t="s">
        <v>554</v>
      </c>
      <c r="E83" s="731"/>
      <c r="F83" s="731" t="s">
        <v>554</v>
      </c>
      <c r="G83" s="731" t="s">
        <v>554</v>
      </c>
      <c r="H83" s="731" t="s">
        <v>554</v>
      </c>
      <c r="I83" s="732" t="s">
        <v>554</v>
      </c>
      <c r="J83" s="733" t="s">
        <v>567</v>
      </c>
    </row>
    <row r="84" spans="1:10" ht="14.4" customHeight="1" x14ac:dyDescent="0.3">
      <c r="A84" s="729" t="s">
        <v>552</v>
      </c>
      <c r="B84" s="730" t="s">
        <v>561</v>
      </c>
      <c r="C84" s="731">
        <v>2427.3128200000001</v>
      </c>
      <c r="D84" s="731">
        <v>2616.4725500000004</v>
      </c>
      <c r="E84" s="731"/>
      <c r="F84" s="731">
        <v>2486.31423</v>
      </c>
      <c r="G84" s="731">
        <v>2521</v>
      </c>
      <c r="H84" s="731">
        <v>-34.685770000000048</v>
      </c>
      <c r="I84" s="732">
        <v>0.98624126537088452</v>
      </c>
      <c r="J84" s="733" t="s">
        <v>562</v>
      </c>
    </row>
  </sheetData>
  <mergeCells count="3">
    <mergeCell ref="A1:I1"/>
    <mergeCell ref="F3:I3"/>
    <mergeCell ref="C4:D4"/>
  </mergeCells>
  <conditionalFormatting sqref="F15 F85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84">
    <cfRule type="expression" dxfId="32" priority="6">
      <formula>$H16&gt;0</formula>
    </cfRule>
  </conditionalFormatting>
  <conditionalFormatting sqref="A16:A84">
    <cfRule type="expression" dxfId="31" priority="5">
      <formula>AND($J16&lt;&gt;"mezeraKL",$J16&lt;&gt;"")</formula>
    </cfRule>
  </conditionalFormatting>
  <conditionalFormatting sqref="I16:I84">
    <cfRule type="expression" dxfId="30" priority="7">
      <formula>$I16&gt;1</formula>
    </cfRule>
  </conditionalFormatting>
  <conditionalFormatting sqref="B16:B84">
    <cfRule type="expression" dxfId="29" priority="4">
      <formula>OR($J16="NS",$J16="SumaNS",$J16="Účet")</formula>
    </cfRule>
  </conditionalFormatting>
  <conditionalFormatting sqref="A16:D84 F16:I84">
    <cfRule type="expression" dxfId="28" priority="8">
      <formula>AND($J16&lt;&gt;"",$J16&lt;&gt;"mezeraKL")</formula>
    </cfRule>
  </conditionalFormatting>
  <conditionalFormatting sqref="B16:D84 F16:I84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84 F16:I84">
    <cfRule type="expression" dxfId="26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1724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16.32476474532471</v>
      </c>
      <c r="J3" s="203">
        <f>SUBTOTAL(9,J5:J1048576)</f>
        <v>152311</v>
      </c>
      <c r="K3" s="204">
        <f>SUBTOTAL(9,K5:K1048576)</f>
        <v>2486441.2431251518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552</v>
      </c>
      <c r="B5" s="825" t="s">
        <v>553</v>
      </c>
      <c r="C5" s="828" t="s">
        <v>563</v>
      </c>
      <c r="D5" s="862" t="s">
        <v>564</v>
      </c>
      <c r="E5" s="828" t="s">
        <v>1524</v>
      </c>
      <c r="F5" s="862" t="s">
        <v>1525</v>
      </c>
      <c r="G5" s="828" t="s">
        <v>1526</v>
      </c>
      <c r="H5" s="828" t="s">
        <v>1527</v>
      </c>
      <c r="I5" s="225">
        <v>1.1699999570846558</v>
      </c>
      <c r="J5" s="225">
        <v>2</v>
      </c>
      <c r="K5" s="848">
        <v>2.3399999141693115</v>
      </c>
    </row>
    <row r="6" spans="1:11" ht="14.4" customHeight="1" x14ac:dyDescent="0.3">
      <c r="A6" s="831" t="s">
        <v>552</v>
      </c>
      <c r="B6" s="832" t="s">
        <v>553</v>
      </c>
      <c r="C6" s="835" t="s">
        <v>563</v>
      </c>
      <c r="D6" s="863" t="s">
        <v>564</v>
      </c>
      <c r="E6" s="835" t="s">
        <v>1524</v>
      </c>
      <c r="F6" s="863" t="s">
        <v>1525</v>
      </c>
      <c r="G6" s="835" t="s">
        <v>1528</v>
      </c>
      <c r="H6" s="835" t="s">
        <v>1529</v>
      </c>
      <c r="I6" s="849">
        <v>15.029999732971191</v>
      </c>
      <c r="J6" s="849">
        <v>1</v>
      </c>
      <c r="K6" s="850">
        <v>15.029999732971191</v>
      </c>
    </row>
    <row r="7" spans="1:11" ht="14.4" customHeight="1" x14ac:dyDescent="0.3">
      <c r="A7" s="831" t="s">
        <v>552</v>
      </c>
      <c r="B7" s="832" t="s">
        <v>553</v>
      </c>
      <c r="C7" s="835" t="s">
        <v>563</v>
      </c>
      <c r="D7" s="863" t="s">
        <v>564</v>
      </c>
      <c r="E7" s="835" t="s">
        <v>1524</v>
      </c>
      <c r="F7" s="863" t="s">
        <v>1525</v>
      </c>
      <c r="G7" s="835" t="s">
        <v>1530</v>
      </c>
      <c r="H7" s="835" t="s">
        <v>1531</v>
      </c>
      <c r="I7" s="849">
        <v>0.37999999523162842</v>
      </c>
      <c r="J7" s="849">
        <v>25</v>
      </c>
      <c r="K7" s="850">
        <v>9.5</v>
      </c>
    </row>
    <row r="8" spans="1:11" ht="14.4" customHeight="1" x14ac:dyDescent="0.3">
      <c r="A8" s="831" t="s">
        <v>552</v>
      </c>
      <c r="B8" s="832" t="s">
        <v>553</v>
      </c>
      <c r="C8" s="835" t="s">
        <v>563</v>
      </c>
      <c r="D8" s="863" t="s">
        <v>564</v>
      </c>
      <c r="E8" s="835" t="s">
        <v>1524</v>
      </c>
      <c r="F8" s="863" t="s">
        <v>1525</v>
      </c>
      <c r="G8" s="835" t="s">
        <v>1532</v>
      </c>
      <c r="H8" s="835" t="s">
        <v>1533</v>
      </c>
      <c r="I8" s="849">
        <v>8.3999996185302734</v>
      </c>
      <c r="J8" s="849">
        <v>12</v>
      </c>
      <c r="K8" s="850">
        <v>100.80000305175781</v>
      </c>
    </row>
    <row r="9" spans="1:11" ht="14.4" customHeight="1" x14ac:dyDescent="0.3">
      <c r="A9" s="831" t="s">
        <v>552</v>
      </c>
      <c r="B9" s="832" t="s">
        <v>553</v>
      </c>
      <c r="C9" s="835" t="s">
        <v>563</v>
      </c>
      <c r="D9" s="863" t="s">
        <v>564</v>
      </c>
      <c r="E9" s="835" t="s">
        <v>1524</v>
      </c>
      <c r="F9" s="863" t="s">
        <v>1525</v>
      </c>
      <c r="G9" s="835" t="s">
        <v>1534</v>
      </c>
      <c r="H9" s="835" t="s">
        <v>1535</v>
      </c>
      <c r="I9" s="849">
        <v>11.5</v>
      </c>
      <c r="J9" s="849">
        <v>58</v>
      </c>
      <c r="K9" s="850">
        <v>645.36001586914062</v>
      </c>
    </row>
    <row r="10" spans="1:11" ht="14.4" customHeight="1" x14ac:dyDescent="0.3">
      <c r="A10" s="831" t="s">
        <v>552</v>
      </c>
      <c r="B10" s="832" t="s">
        <v>553</v>
      </c>
      <c r="C10" s="835" t="s">
        <v>563</v>
      </c>
      <c r="D10" s="863" t="s">
        <v>564</v>
      </c>
      <c r="E10" s="835" t="s">
        <v>1524</v>
      </c>
      <c r="F10" s="863" t="s">
        <v>1525</v>
      </c>
      <c r="G10" s="835" t="s">
        <v>1536</v>
      </c>
      <c r="H10" s="835" t="s">
        <v>1537</v>
      </c>
      <c r="I10" s="849">
        <v>7.5900001525878906</v>
      </c>
      <c r="J10" s="849">
        <v>1</v>
      </c>
      <c r="K10" s="850">
        <v>7.5900001525878906</v>
      </c>
    </row>
    <row r="11" spans="1:11" ht="14.4" customHeight="1" x14ac:dyDescent="0.3">
      <c r="A11" s="831" t="s">
        <v>552</v>
      </c>
      <c r="B11" s="832" t="s">
        <v>553</v>
      </c>
      <c r="C11" s="835" t="s">
        <v>563</v>
      </c>
      <c r="D11" s="863" t="s">
        <v>564</v>
      </c>
      <c r="E11" s="835" t="s">
        <v>1524</v>
      </c>
      <c r="F11" s="863" t="s">
        <v>1525</v>
      </c>
      <c r="G11" s="835" t="s">
        <v>1538</v>
      </c>
      <c r="H11" s="835" t="s">
        <v>1539</v>
      </c>
      <c r="I11" s="849">
        <v>6.929999828338623</v>
      </c>
      <c r="J11" s="849">
        <v>2</v>
      </c>
      <c r="K11" s="850">
        <v>13.859999656677246</v>
      </c>
    </row>
    <row r="12" spans="1:11" ht="14.4" customHeight="1" x14ac:dyDescent="0.3">
      <c r="A12" s="831" t="s">
        <v>552</v>
      </c>
      <c r="B12" s="832" t="s">
        <v>553</v>
      </c>
      <c r="C12" s="835" t="s">
        <v>563</v>
      </c>
      <c r="D12" s="863" t="s">
        <v>564</v>
      </c>
      <c r="E12" s="835" t="s">
        <v>1524</v>
      </c>
      <c r="F12" s="863" t="s">
        <v>1525</v>
      </c>
      <c r="G12" s="835" t="s">
        <v>1540</v>
      </c>
      <c r="H12" s="835" t="s">
        <v>1541</v>
      </c>
      <c r="I12" s="849">
        <v>8.1700000762939453</v>
      </c>
      <c r="J12" s="849">
        <v>2</v>
      </c>
      <c r="K12" s="850">
        <v>16.340000152587891</v>
      </c>
    </row>
    <row r="13" spans="1:11" ht="14.4" customHeight="1" x14ac:dyDescent="0.3">
      <c r="A13" s="831" t="s">
        <v>552</v>
      </c>
      <c r="B13" s="832" t="s">
        <v>553</v>
      </c>
      <c r="C13" s="835" t="s">
        <v>563</v>
      </c>
      <c r="D13" s="863" t="s">
        <v>564</v>
      </c>
      <c r="E13" s="835" t="s">
        <v>1524</v>
      </c>
      <c r="F13" s="863" t="s">
        <v>1525</v>
      </c>
      <c r="G13" s="835" t="s">
        <v>1542</v>
      </c>
      <c r="H13" s="835" t="s">
        <v>1543</v>
      </c>
      <c r="I13" s="849">
        <v>9.380000114440918</v>
      </c>
      <c r="J13" s="849">
        <v>1</v>
      </c>
      <c r="K13" s="850">
        <v>9.380000114440918</v>
      </c>
    </row>
    <row r="14" spans="1:11" ht="14.4" customHeight="1" x14ac:dyDescent="0.3">
      <c r="A14" s="831" t="s">
        <v>552</v>
      </c>
      <c r="B14" s="832" t="s">
        <v>553</v>
      </c>
      <c r="C14" s="835" t="s">
        <v>563</v>
      </c>
      <c r="D14" s="863" t="s">
        <v>564</v>
      </c>
      <c r="E14" s="835" t="s">
        <v>1524</v>
      </c>
      <c r="F14" s="863" t="s">
        <v>1525</v>
      </c>
      <c r="G14" s="835" t="s">
        <v>1544</v>
      </c>
      <c r="H14" s="835" t="s">
        <v>1545</v>
      </c>
      <c r="I14" s="849">
        <v>72.220001220703125</v>
      </c>
      <c r="J14" s="849">
        <v>10</v>
      </c>
      <c r="K14" s="850">
        <v>722.20001220703125</v>
      </c>
    </row>
    <row r="15" spans="1:11" ht="14.4" customHeight="1" x14ac:dyDescent="0.3">
      <c r="A15" s="831" t="s">
        <v>552</v>
      </c>
      <c r="B15" s="832" t="s">
        <v>553</v>
      </c>
      <c r="C15" s="835" t="s">
        <v>563</v>
      </c>
      <c r="D15" s="863" t="s">
        <v>564</v>
      </c>
      <c r="E15" s="835" t="s">
        <v>1524</v>
      </c>
      <c r="F15" s="863" t="s">
        <v>1525</v>
      </c>
      <c r="G15" s="835" t="s">
        <v>1546</v>
      </c>
      <c r="H15" s="835" t="s">
        <v>1547</v>
      </c>
      <c r="I15" s="849">
        <v>2.7300000190734863</v>
      </c>
      <c r="J15" s="849">
        <v>15</v>
      </c>
      <c r="K15" s="850">
        <v>40.950000762939453</v>
      </c>
    </row>
    <row r="16" spans="1:11" ht="14.4" customHeight="1" x14ac:dyDescent="0.3">
      <c r="A16" s="831" t="s">
        <v>552</v>
      </c>
      <c r="B16" s="832" t="s">
        <v>553</v>
      </c>
      <c r="C16" s="835" t="s">
        <v>563</v>
      </c>
      <c r="D16" s="863" t="s">
        <v>564</v>
      </c>
      <c r="E16" s="835" t="s">
        <v>1524</v>
      </c>
      <c r="F16" s="863" t="s">
        <v>1525</v>
      </c>
      <c r="G16" s="835" t="s">
        <v>1548</v>
      </c>
      <c r="H16" s="835" t="s">
        <v>1549</v>
      </c>
      <c r="I16" s="849">
        <v>5.630000114440918</v>
      </c>
      <c r="J16" s="849">
        <v>1</v>
      </c>
      <c r="K16" s="850">
        <v>5.630000114440918</v>
      </c>
    </row>
    <row r="17" spans="1:11" ht="14.4" customHeight="1" x14ac:dyDescent="0.3">
      <c r="A17" s="831" t="s">
        <v>552</v>
      </c>
      <c r="B17" s="832" t="s">
        <v>553</v>
      </c>
      <c r="C17" s="835" t="s">
        <v>563</v>
      </c>
      <c r="D17" s="863" t="s">
        <v>564</v>
      </c>
      <c r="E17" s="835" t="s">
        <v>1524</v>
      </c>
      <c r="F17" s="863" t="s">
        <v>1525</v>
      </c>
      <c r="G17" s="835" t="s">
        <v>1550</v>
      </c>
      <c r="H17" s="835" t="s">
        <v>1551</v>
      </c>
      <c r="I17" s="849">
        <v>27.875</v>
      </c>
      <c r="J17" s="849">
        <v>25</v>
      </c>
      <c r="K17" s="850">
        <v>696.86000061035156</v>
      </c>
    </row>
    <row r="18" spans="1:11" ht="14.4" customHeight="1" x14ac:dyDescent="0.3">
      <c r="A18" s="831" t="s">
        <v>552</v>
      </c>
      <c r="B18" s="832" t="s">
        <v>553</v>
      </c>
      <c r="C18" s="835" t="s">
        <v>563</v>
      </c>
      <c r="D18" s="863" t="s">
        <v>564</v>
      </c>
      <c r="E18" s="835" t="s">
        <v>1524</v>
      </c>
      <c r="F18" s="863" t="s">
        <v>1525</v>
      </c>
      <c r="G18" s="835" t="s">
        <v>1552</v>
      </c>
      <c r="H18" s="835" t="s">
        <v>1553</v>
      </c>
      <c r="I18" s="849">
        <v>260.29998779296875</v>
      </c>
      <c r="J18" s="849">
        <v>6</v>
      </c>
      <c r="K18" s="850">
        <v>1561.7999267578125</v>
      </c>
    </row>
    <row r="19" spans="1:11" ht="14.4" customHeight="1" x14ac:dyDescent="0.3">
      <c r="A19" s="831" t="s">
        <v>552</v>
      </c>
      <c r="B19" s="832" t="s">
        <v>553</v>
      </c>
      <c r="C19" s="835" t="s">
        <v>563</v>
      </c>
      <c r="D19" s="863" t="s">
        <v>564</v>
      </c>
      <c r="E19" s="835" t="s">
        <v>1524</v>
      </c>
      <c r="F19" s="863" t="s">
        <v>1525</v>
      </c>
      <c r="G19" s="835" t="s">
        <v>1554</v>
      </c>
      <c r="H19" s="835" t="s">
        <v>1555</v>
      </c>
      <c r="I19" s="849">
        <v>18.909999847412109</v>
      </c>
      <c r="J19" s="849">
        <v>2</v>
      </c>
      <c r="K19" s="850">
        <v>37.810001373291016</v>
      </c>
    </row>
    <row r="20" spans="1:11" ht="14.4" customHeight="1" x14ac:dyDescent="0.3">
      <c r="A20" s="831" t="s">
        <v>552</v>
      </c>
      <c r="B20" s="832" t="s">
        <v>553</v>
      </c>
      <c r="C20" s="835" t="s">
        <v>563</v>
      </c>
      <c r="D20" s="863" t="s">
        <v>564</v>
      </c>
      <c r="E20" s="835" t="s">
        <v>1524</v>
      </c>
      <c r="F20" s="863" t="s">
        <v>1525</v>
      </c>
      <c r="G20" s="835" t="s">
        <v>1556</v>
      </c>
      <c r="H20" s="835" t="s">
        <v>1557</v>
      </c>
      <c r="I20" s="849">
        <v>9.3374998569488525</v>
      </c>
      <c r="J20" s="849">
        <v>7</v>
      </c>
      <c r="K20" s="850">
        <v>65.35999870300293</v>
      </c>
    </row>
    <row r="21" spans="1:11" ht="14.4" customHeight="1" x14ac:dyDescent="0.3">
      <c r="A21" s="831" t="s">
        <v>552</v>
      </c>
      <c r="B21" s="832" t="s">
        <v>553</v>
      </c>
      <c r="C21" s="835" t="s">
        <v>563</v>
      </c>
      <c r="D21" s="863" t="s">
        <v>564</v>
      </c>
      <c r="E21" s="835" t="s">
        <v>1558</v>
      </c>
      <c r="F21" s="863" t="s">
        <v>1559</v>
      </c>
      <c r="G21" s="835" t="s">
        <v>1560</v>
      </c>
      <c r="H21" s="835" t="s">
        <v>1561</v>
      </c>
      <c r="I21" s="849">
        <v>2.9100000858306885</v>
      </c>
      <c r="J21" s="849">
        <v>1</v>
      </c>
      <c r="K21" s="850">
        <v>2.9100000858306885</v>
      </c>
    </row>
    <row r="22" spans="1:11" ht="14.4" customHeight="1" x14ac:dyDescent="0.3">
      <c r="A22" s="831" t="s">
        <v>552</v>
      </c>
      <c r="B22" s="832" t="s">
        <v>553</v>
      </c>
      <c r="C22" s="835" t="s">
        <v>563</v>
      </c>
      <c r="D22" s="863" t="s">
        <v>564</v>
      </c>
      <c r="E22" s="835" t="s">
        <v>1558</v>
      </c>
      <c r="F22" s="863" t="s">
        <v>1559</v>
      </c>
      <c r="G22" s="835" t="s">
        <v>1562</v>
      </c>
      <c r="H22" s="835" t="s">
        <v>1563</v>
      </c>
      <c r="I22" s="849">
        <v>1.333333303531011E-2</v>
      </c>
      <c r="J22" s="849">
        <v>1700</v>
      </c>
      <c r="K22" s="850">
        <v>25</v>
      </c>
    </row>
    <row r="23" spans="1:11" ht="14.4" customHeight="1" x14ac:dyDescent="0.3">
      <c r="A23" s="831" t="s">
        <v>552</v>
      </c>
      <c r="B23" s="832" t="s">
        <v>553</v>
      </c>
      <c r="C23" s="835" t="s">
        <v>563</v>
      </c>
      <c r="D23" s="863" t="s">
        <v>564</v>
      </c>
      <c r="E23" s="835" t="s">
        <v>1558</v>
      </c>
      <c r="F23" s="863" t="s">
        <v>1559</v>
      </c>
      <c r="G23" s="835" t="s">
        <v>1564</v>
      </c>
      <c r="H23" s="835" t="s">
        <v>1565</v>
      </c>
      <c r="I23" s="849">
        <v>13.310000419616699</v>
      </c>
      <c r="J23" s="849">
        <v>90</v>
      </c>
      <c r="K23" s="850">
        <v>1197.9000244140625</v>
      </c>
    </row>
    <row r="24" spans="1:11" ht="14.4" customHeight="1" x14ac:dyDescent="0.3">
      <c r="A24" s="831" t="s">
        <v>552</v>
      </c>
      <c r="B24" s="832" t="s">
        <v>553</v>
      </c>
      <c r="C24" s="835" t="s">
        <v>563</v>
      </c>
      <c r="D24" s="863" t="s">
        <v>564</v>
      </c>
      <c r="E24" s="835" t="s">
        <v>1558</v>
      </c>
      <c r="F24" s="863" t="s">
        <v>1559</v>
      </c>
      <c r="G24" s="835" t="s">
        <v>1566</v>
      </c>
      <c r="H24" s="835" t="s">
        <v>1567</v>
      </c>
      <c r="I24" s="849">
        <v>2.2866666316986084</v>
      </c>
      <c r="J24" s="849">
        <v>250</v>
      </c>
      <c r="K24" s="850">
        <v>571.5</v>
      </c>
    </row>
    <row r="25" spans="1:11" ht="14.4" customHeight="1" x14ac:dyDescent="0.3">
      <c r="A25" s="831" t="s">
        <v>552</v>
      </c>
      <c r="B25" s="832" t="s">
        <v>553</v>
      </c>
      <c r="C25" s="835" t="s">
        <v>563</v>
      </c>
      <c r="D25" s="863" t="s">
        <v>564</v>
      </c>
      <c r="E25" s="835" t="s">
        <v>1558</v>
      </c>
      <c r="F25" s="863" t="s">
        <v>1559</v>
      </c>
      <c r="G25" s="835" t="s">
        <v>1568</v>
      </c>
      <c r="H25" s="835" t="s">
        <v>1569</v>
      </c>
      <c r="I25" s="849">
        <v>0.67000001668930054</v>
      </c>
      <c r="J25" s="849">
        <v>600</v>
      </c>
      <c r="K25" s="850">
        <v>402</v>
      </c>
    </row>
    <row r="26" spans="1:11" ht="14.4" customHeight="1" x14ac:dyDescent="0.3">
      <c r="A26" s="831" t="s">
        <v>552</v>
      </c>
      <c r="B26" s="832" t="s">
        <v>553</v>
      </c>
      <c r="C26" s="835" t="s">
        <v>563</v>
      </c>
      <c r="D26" s="863" t="s">
        <v>564</v>
      </c>
      <c r="E26" s="835" t="s">
        <v>1558</v>
      </c>
      <c r="F26" s="863" t="s">
        <v>1559</v>
      </c>
      <c r="G26" s="835" t="s">
        <v>1570</v>
      </c>
      <c r="H26" s="835" t="s">
        <v>1571</v>
      </c>
      <c r="I26" s="849">
        <v>2.1700000762939453</v>
      </c>
      <c r="J26" s="849">
        <v>500</v>
      </c>
      <c r="K26" s="850">
        <v>1085</v>
      </c>
    </row>
    <row r="27" spans="1:11" ht="14.4" customHeight="1" x14ac:dyDescent="0.3">
      <c r="A27" s="831" t="s">
        <v>552</v>
      </c>
      <c r="B27" s="832" t="s">
        <v>553</v>
      </c>
      <c r="C27" s="835" t="s">
        <v>563</v>
      </c>
      <c r="D27" s="863" t="s">
        <v>564</v>
      </c>
      <c r="E27" s="835" t="s">
        <v>1558</v>
      </c>
      <c r="F27" s="863" t="s">
        <v>1559</v>
      </c>
      <c r="G27" s="835" t="s">
        <v>1572</v>
      </c>
      <c r="H27" s="835" t="s">
        <v>1573</v>
      </c>
      <c r="I27" s="849">
        <v>42.349998474121094</v>
      </c>
      <c r="J27" s="849">
        <v>5</v>
      </c>
      <c r="K27" s="850">
        <v>211.75</v>
      </c>
    </row>
    <row r="28" spans="1:11" ht="14.4" customHeight="1" x14ac:dyDescent="0.3">
      <c r="A28" s="831" t="s">
        <v>552</v>
      </c>
      <c r="B28" s="832" t="s">
        <v>553</v>
      </c>
      <c r="C28" s="835" t="s">
        <v>563</v>
      </c>
      <c r="D28" s="863" t="s">
        <v>564</v>
      </c>
      <c r="E28" s="835" t="s">
        <v>1558</v>
      </c>
      <c r="F28" s="863" t="s">
        <v>1559</v>
      </c>
      <c r="G28" s="835" t="s">
        <v>1574</v>
      </c>
      <c r="H28" s="835" t="s">
        <v>1575</v>
      </c>
      <c r="I28" s="849">
        <v>12.100000381469727</v>
      </c>
      <c r="J28" s="849">
        <v>1</v>
      </c>
      <c r="K28" s="850">
        <v>12.100000381469727</v>
      </c>
    </row>
    <row r="29" spans="1:11" ht="14.4" customHeight="1" x14ac:dyDescent="0.3">
      <c r="A29" s="831" t="s">
        <v>552</v>
      </c>
      <c r="B29" s="832" t="s">
        <v>553</v>
      </c>
      <c r="C29" s="835" t="s">
        <v>563</v>
      </c>
      <c r="D29" s="863" t="s">
        <v>564</v>
      </c>
      <c r="E29" s="835" t="s">
        <v>1558</v>
      </c>
      <c r="F29" s="863" t="s">
        <v>1559</v>
      </c>
      <c r="G29" s="835" t="s">
        <v>1576</v>
      </c>
      <c r="H29" s="835" t="s">
        <v>1577</v>
      </c>
      <c r="I29" s="849">
        <v>12.100000381469727</v>
      </c>
      <c r="J29" s="849">
        <v>1</v>
      </c>
      <c r="K29" s="850">
        <v>12.100000381469727</v>
      </c>
    </row>
    <row r="30" spans="1:11" ht="14.4" customHeight="1" x14ac:dyDescent="0.3">
      <c r="A30" s="831" t="s">
        <v>552</v>
      </c>
      <c r="B30" s="832" t="s">
        <v>553</v>
      </c>
      <c r="C30" s="835" t="s">
        <v>563</v>
      </c>
      <c r="D30" s="863" t="s">
        <v>564</v>
      </c>
      <c r="E30" s="835" t="s">
        <v>1558</v>
      </c>
      <c r="F30" s="863" t="s">
        <v>1559</v>
      </c>
      <c r="G30" s="835" t="s">
        <v>1578</v>
      </c>
      <c r="H30" s="835" t="s">
        <v>1579</v>
      </c>
      <c r="I30" s="849">
        <v>1.9833333492279053</v>
      </c>
      <c r="J30" s="849">
        <v>250</v>
      </c>
      <c r="K30" s="850">
        <v>495.5</v>
      </c>
    </row>
    <row r="31" spans="1:11" ht="14.4" customHeight="1" x14ac:dyDescent="0.3">
      <c r="A31" s="831" t="s">
        <v>552</v>
      </c>
      <c r="B31" s="832" t="s">
        <v>553</v>
      </c>
      <c r="C31" s="835" t="s">
        <v>563</v>
      </c>
      <c r="D31" s="863" t="s">
        <v>564</v>
      </c>
      <c r="E31" s="835" t="s">
        <v>1558</v>
      </c>
      <c r="F31" s="863" t="s">
        <v>1559</v>
      </c>
      <c r="G31" s="835" t="s">
        <v>1580</v>
      </c>
      <c r="H31" s="835" t="s">
        <v>1581</v>
      </c>
      <c r="I31" s="849">
        <v>2.6987500488758087</v>
      </c>
      <c r="J31" s="849">
        <v>1900</v>
      </c>
      <c r="K31" s="850">
        <v>5129.4599609375</v>
      </c>
    </row>
    <row r="32" spans="1:11" ht="14.4" customHeight="1" x14ac:dyDescent="0.3">
      <c r="A32" s="831" t="s">
        <v>552</v>
      </c>
      <c r="B32" s="832" t="s">
        <v>553</v>
      </c>
      <c r="C32" s="835" t="s">
        <v>563</v>
      </c>
      <c r="D32" s="863" t="s">
        <v>564</v>
      </c>
      <c r="E32" s="835" t="s">
        <v>1558</v>
      </c>
      <c r="F32" s="863" t="s">
        <v>1559</v>
      </c>
      <c r="G32" s="835" t="s">
        <v>1582</v>
      </c>
      <c r="H32" s="835" t="s">
        <v>1583</v>
      </c>
      <c r="I32" s="849">
        <v>3.0699999332427979</v>
      </c>
      <c r="J32" s="849">
        <v>200</v>
      </c>
      <c r="K32" s="850">
        <v>614</v>
      </c>
    </row>
    <row r="33" spans="1:11" ht="14.4" customHeight="1" x14ac:dyDescent="0.3">
      <c r="A33" s="831" t="s">
        <v>552</v>
      </c>
      <c r="B33" s="832" t="s">
        <v>553</v>
      </c>
      <c r="C33" s="835" t="s">
        <v>563</v>
      </c>
      <c r="D33" s="863" t="s">
        <v>564</v>
      </c>
      <c r="E33" s="835" t="s">
        <v>1558</v>
      </c>
      <c r="F33" s="863" t="s">
        <v>1559</v>
      </c>
      <c r="G33" s="835" t="s">
        <v>1584</v>
      </c>
      <c r="H33" s="835" t="s">
        <v>1585</v>
      </c>
      <c r="I33" s="849">
        <v>2.5199999809265137</v>
      </c>
      <c r="J33" s="849">
        <v>350</v>
      </c>
      <c r="K33" s="850">
        <v>882</v>
      </c>
    </row>
    <row r="34" spans="1:11" ht="14.4" customHeight="1" x14ac:dyDescent="0.3">
      <c r="A34" s="831" t="s">
        <v>552</v>
      </c>
      <c r="B34" s="832" t="s">
        <v>553</v>
      </c>
      <c r="C34" s="835" t="s">
        <v>563</v>
      </c>
      <c r="D34" s="863" t="s">
        <v>564</v>
      </c>
      <c r="E34" s="835" t="s">
        <v>1586</v>
      </c>
      <c r="F34" s="863" t="s">
        <v>1587</v>
      </c>
      <c r="G34" s="835" t="s">
        <v>1588</v>
      </c>
      <c r="H34" s="835" t="s">
        <v>1589</v>
      </c>
      <c r="I34" s="849">
        <v>0.31000000238418579</v>
      </c>
      <c r="J34" s="849">
        <v>100</v>
      </c>
      <c r="K34" s="850">
        <v>31</v>
      </c>
    </row>
    <row r="35" spans="1:11" ht="14.4" customHeight="1" x14ac:dyDescent="0.3">
      <c r="A35" s="831" t="s">
        <v>552</v>
      </c>
      <c r="B35" s="832" t="s">
        <v>553</v>
      </c>
      <c r="C35" s="835" t="s">
        <v>563</v>
      </c>
      <c r="D35" s="863" t="s">
        <v>564</v>
      </c>
      <c r="E35" s="835" t="s">
        <v>1586</v>
      </c>
      <c r="F35" s="863" t="s">
        <v>1587</v>
      </c>
      <c r="G35" s="835" t="s">
        <v>1590</v>
      </c>
      <c r="H35" s="835" t="s">
        <v>1591</v>
      </c>
      <c r="I35" s="849">
        <v>0.30000001192092896</v>
      </c>
      <c r="J35" s="849">
        <v>1000</v>
      </c>
      <c r="K35" s="850">
        <v>300</v>
      </c>
    </row>
    <row r="36" spans="1:11" ht="14.4" customHeight="1" x14ac:dyDescent="0.3">
      <c r="A36" s="831" t="s">
        <v>552</v>
      </c>
      <c r="B36" s="832" t="s">
        <v>553</v>
      </c>
      <c r="C36" s="835" t="s">
        <v>563</v>
      </c>
      <c r="D36" s="863" t="s">
        <v>564</v>
      </c>
      <c r="E36" s="835" t="s">
        <v>1586</v>
      </c>
      <c r="F36" s="863" t="s">
        <v>1587</v>
      </c>
      <c r="G36" s="835" t="s">
        <v>1592</v>
      </c>
      <c r="H36" s="835" t="s">
        <v>1593</v>
      </c>
      <c r="I36" s="849">
        <v>0.96666667858759558</v>
      </c>
      <c r="J36" s="849">
        <v>700</v>
      </c>
      <c r="K36" s="850">
        <v>678</v>
      </c>
    </row>
    <row r="37" spans="1:11" ht="14.4" customHeight="1" x14ac:dyDescent="0.3">
      <c r="A37" s="831" t="s">
        <v>552</v>
      </c>
      <c r="B37" s="832" t="s">
        <v>553</v>
      </c>
      <c r="C37" s="835" t="s">
        <v>563</v>
      </c>
      <c r="D37" s="863" t="s">
        <v>564</v>
      </c>
      <c r="E37" s="835" t="s">
        <v>1586</v>
      </c>
      <c r="F37" s="863" t="s">
        <v>1587</v>
      </c>
      <c r="G37" s="835" t="s">
        <v>1594</v>
      </c>
      <c r="H37" s="835" t="s">
        <v>1595</v>
      </c>
      <c r="I37" s="849">
        <v>1.8028570924486433</v>
      </c>
      <c r="J37" s="849">
        <v>1800</v>
      </c>
      <c r="K37" s="850">
        <v>3245</v>
      </c>
    </row>
    <row r="38" spans="1:11" ht="14.4" customHeight="1" x14ac:dyDescent="0.3">
      <c r="A38" s="831" t="s">
        <v>552</v>
      </c>
      <c r="B38" s="832" t="s">
        <v>553</v>
      </c>
      <c r="C38" s="835" t="s">
        <v>563</v>
      </c>
      <c r="D38" s="863" t="s">
        <v>564</v>
      </c>
      <c r="E38" s="835" t="s">
        <v>1596</v>
      </c>
      <c r="F38" s="863" t="s">
        <v>1597</v>
      </c>
      <c r="G38" s="835" t="s">
        <v>1598</v>
      </c>
      <c r="H38" s="835" t="s">
        <v>1599</v>
      </c>
      <c r="I38" s="849">
        <v>1.2200000286102295</v>
      </c>
      <c r="J38" s="849">
        <v>800</v>
      </c>
      <c r="K38" s="850">
        <v>976</v>
      </c>
    </row>
    <row r="39" spans="1:11" ht="14.4" customHeight="1" x14ac:dyDescent="0.3">
      <c r="A39" s="831" t="s">
        <v>552</v>
      </c>
      <c r="B39" s="832" t="s">
        <v>553</v>
      </c>
      <c r="C39" s="835" t="s">
        <v>563</v>
      </c>
      <c r="D39" s="863" t="s">
        <v>564</v>
      </c>
      <c r="E39" s="835" t="s">
        <v>1596</v>
      </c>
      <c r="F39" s="863" t="s">
        <v>1597</v>
      </c>
      <c r="G39" s="835" t="s">
        <v>1600</v>
      </c>
      <c r="H39" s="835" t="s">
        <v>1601</v>
      </c>
      <c r="I39" s="849">
        <v>0.62999999523162842</v>
      </c>
      <c r="J39" s="849">
        <v>200</v>
      </c>
      <c r="K39" s="850">
        <v>126</v>
      </c>
    </row>
    <row r="40" spans="1:11" ht="14.4" customHeight="1" x14ac:dyDescent="0.3">
      <c r="A40" s="831" t="s">
        <v>552</v>
      </c>
      <c r="B40" s="832" t="s">
        <v>553</v>
      </c>
      <c r="C40" s="835" t="s">
        <v>563</v>
      </c>
      <c r="D40" s="863" t="s">
        <v>564</v>
      </c>
      <c r="E40" s="835" t="s">
        <v>1596</v>
      </c>
      <c r="F40" s="863" t="s">
        <v>1597</v>
      </c>
      <c r="G40" s="835" t="s">
        <v>1602</v>
      </c>
      <c r="H40" s="835" t="s">
        <v>1603</v>
      </c>
      <c r="I40" s="849">
        <v>0.62999999523162842</v>
      </c>
      <c r="J40" s="849">
        <v>1600</v>
      </c>
      <c r="K40" s="850">
        <v>1008</v>
      </c>
    </row>
    <row r="41" spans="1:11" ht="14.4" customHeight="1" x14ac:dyDescent="0.3">
      <c r="A41" s="831" t="s">
        <v>552</v>
      </c>
      <c r="B41" s="832" t="s">
        <v>553</v>
      </c>
      <c r="C41" s="835" t="s">
        <v>563</v>
      </c>
      <c r="D41" s="863" t="s">
        <v>564</v>
      </c>
      <c r="E41" s="835" t="s">
        <v>1596</v>
      </c>
      <c r="F41" s="863" t="s">
        <v>1597</v>
      </c>
      <c r="G41" s="835" t="s">
        <v>1604</v>
      </c>
      <c r="H41" s="835" t="s">
        <v>1605</v>
      </c>
      <c r="I41" s="849">
        <v>0.62999999523162842</v>
      </c>
      <c r="J41" s="849">
        <v>600</v>
      </c>
      <c r="K41" s="850">
        <v>378</v>
      </c>
    </row>
    <row r="42" spans="1:11" ht="14.4" customHeight="1" x14ac:dyDescent="0.3">
      <c r="A42" s="831" t="s">
        <v>552</v>
      </c>
      <c r="B42" s="832" t="s">
        <v>553</v>
      </c>
      <c r="C42" s="835" t="s">
        <v>563</v>
      </c>
      <c r="D42" s="863" t="s">
        <v>564</v>
      </c>
      <c r="E42" s="835" t="s">
        <v>1596</v>
      </c>
      <c r="F42" s="863" t="s">
        <v>1597</v>
      </c>
      <c r="G42" s="835" t="s">
        <v>1606</v>
      </c>
      <c r="H42" s="835" t="s">
        <v>1607</v>
      </c>
      <c r="I42" s="849">
        <v>0.68000000715255737</v>
      </c>
      <c r="J42" s="849">
        <v>600</v>
      </c>
      <c r="K42" s="850">
        <v>405.60000610351562</v>
      </c>
    </row>
    <row r="43" spans="1:11" ht="14.4" customHeight="1" x14ac:dyDescent="0.3">
      <c r="A43" s="831" t="s">
        <v>552</v>
      </c>
      <c r="B43" s="832" t="s">
        <v>553</v>
      </c>
      <c r="C43" s="835" t="s">
        <v>563</v>
      </c>
      <c r="D43" s="863" t="s">
        <v>564</v>
      </c>
      <c r="E43" s="835" t="s">
        <v>1596</v>
      </c>
      <c r="F43" s="863" t="s">
        <v>1597</v>
      </c>
      <c r="G43" s="835" t="s">
        <v>1600</v>
      </c>
      <c r="H43" s="835" t="s">
        <v>1608</v>
      </c>
      <c r="I43" s="849">
        <v>0.625</v>
      </c>
      <c r="J43" s="849">
        <v>800</v>
      </c>
      <c r="K43" s="850">
        <v>500</v>
      </c>
    </row>
    <row r="44" spans="1:11" ht="14.4" customHeight="1" x14ac:dyDescent="0.3">
      <c r="A44" s="831" t="s">
        <v>552</v>
      </c>
      <c r="B44" s="832" t="s">
        <v>553</v>
      </c>
      <c r="C44" s="835" t="s">
        <v>563</v>
      </c>
      <c r="D44" s="863" t="s">
        <v>564</v>
      </c>
      <c r="E44" s="835" t="s">
        <v>1596</v>
      </c>
      <c r="F44" s="863" t="s">
        <v>1597</v>
      </c>
      <c r="G44" s="835" t="s">
        <v>1602</v>
      </c>
      <c r="H44" s="835" t="s">
        <v>1609</v>
      </c>
      <c r="I44" s="849">
        <v>0.62799999713897703</v>
      </c>
      <c r="J44" s="849">
        <v>3400</v>
      </c>
      <c r="K44" s="850">
        <v>2134</v>
      </c>
    </row>
    <row r="45" spans="1:11" ht="14.4" customHeight="1" x14ac:dyDescent="0.3">
      <c r="A45" s="831" t="s">
        <v>552</v>
      </c>
      <c r="B45" s="832" t="s">
        <v>553</v>
      </c>
      <c r="C45" s="835" t="s">
        <v>563</v>
      </c>
      <c r="D45" s="863" t="s">
        <v>564</v>
      </c>
      <c r="E45" s="835" t="s">
        <v>1596</v>
      </c>
      <c r="F45" s="863" t="s">
        <v>1597</v>
      </c>
      <c r="G45" s="835" t="s">
        <v>1604</v>
      </c>
      <c r="H45" s="835" t="s">
        <v>1610</v>
      </c>
      <c r="I45" s="849">
        <v>0.62999999523162842</v>
      </c>
      <c r="J45" s="849">
        <v>200</v>
      </c>
      <c r="K45" s="850">
        <v>126</v>
      </c>
    </row>
    <row r="46" spans="1:11" ht="14.4" customHeight="1" x14ac:dyDescent="0.3">
      <c r="A46" s="831" t="s">
        <v>552</v>
      </c>
      <c r="B46" s="832" t="s">
        <v>553</v>
      </c>
      <c r="C46" s="835" t="s">
        <v>568</v>
      </c>
      <c r="D46" s="863" t="s">
        <v>569</v>
      </c>
      <c r="E46" s="835" t="s">
        <v>1524</v>
      </c>
      <c r="F46" s="863" t="s">
        <v>1525</v>
      </c>
      <c r="G46" s="835" t="s">
        <v>1611</v>
      </c>
      <c r="H46" s="835" t="s">
        <v>1612</v>
      </c>
      <c r="I46" s="849">
        <v>0.87999999523162842</v>
      </c>
      <c r="J46" s="849">
        <v>100</v>
      </c>
      <c r="K46" s="850">
        <v>88.000001907348633</v>
      </c>
    </row>
    <row r="47" spans="1:11" ht="14.4" customHeight="1" x14ac:dyDescent="0.3">
      <c r="A47" s="831" t="s">
        <v>552</v>
      </c>
      <c r="B47" s="832" t="s">
        <v>553</v>
      </c>
      <c r="C47" s="835" t="s">
        <v>568</v>
      </c>
      <c r="D47" s="863" t="s">
        <v>569</v>
      </c>
      <c r="E47" s="835" t="s">
        <v>1524</v>
      </c>
      <c r="F47" s="863" t="s">
        <v>1525</v>
      </c>
      <c r="G47" s="835" t="s">
        <v>1526</v>
      </c>
      <c r="H47" s="835" t="s">
        <v>1527</v>
      </c>
      <c r="I47" s="849">
        <v>1.1799999475479126</v>
      </c>
      <c r="J47" s="849">
        <v>10</v>
      </c>
      <c r="K47" s="850">
        <v>11.800000190734863</v>
      </c>
    </row>
    <row r="48" spans="1:11" ht="14.4" customHeight="1" x14ac:dyDescent="0.3">
      <c r="A48" s="831" t="s">
        <v>552</v>
      </c>
      <c r="B48" s="832" t="s">
        <v>553</v>
      </c>
      <c r="C48" s="835" t="s">
        <v>568</v>
      </c>
      <c r="D48" s="863" t="s">
        <v>569</v>
      </c>
      <c r="E48" s="835" t="s">
        <v>1524</v>
      </c>
      <c r="F48" s="863" t="s">
        <v>1525</v>
      </c>
      <c r="G48" s="835" t="s">
        <v>1532</v>
      </c>
      <c r="H48" s="835" t="s">
        <v>1533</v>
      </c>
      <c r="I48" s="849">
        <v>8.3949999809265137</v>
      </c>
      <c r="J48" s="849">
        <v>24</v>
      </c>
      <c r="K48" s="850">
        <v>201.48000335693359</v>
      </c>
    </row>
    <row r="49" spans="1:11" ht="14.4" customHeight="1" x14ac:dyDescent="0.3">
      <c r="A49" s="831" t="s">
        <v>552</v>
      </c>
      <c r="B49" s="832" t="s">
        <v>553</v>
      </c>
      <c r="C49" s="835" t="s">
        <v>568</v>
      </c>
      <c r="D49" s="863" t="s">
        <v>569</v>
      </c>
      <c r="E49" s="835" t="s">
        <v>1524</v>
      </c>
      <c r="F49" s="863" t="s">
        <v>1525</v>
      </c>
      <c r="G49" s="835" t="s">
        <v>1534</v>
      </c>
      <c r="H49" s="835" t="s">
        <v>1535</v>
      </c>
      <c r="I49" s="849">
        <v>11.897500038146973</v>
      </c>
      <c r="J49" s="849">
        <v>48</v>
      </c>
      <c r="K49" s="850">
        <v>571.08000946044922</v>
      </c>
    </row>
    <row r="50" spans="1:11" ht="14.4" customHeight="1" x14ac:dyDescent="0.3">
      <c r="A50" s="831" t="s">
        <v>552</v>
      </c>
      <c r="B50" s="832" t="s">
        <v>553</v>
      </c>
      <c r="C50" s="835" t="s">
        <v>568</v>
      </c>
      <c r="D50" s="863" t="s">
        <v>569</v>
      </c>
      <c r="E50" s="835" t="s">
        <v>1524</v>
      </c>
      <c r="F50" s="863" t="s">
        <v>1525</v>
      </c>
      <c r="G50" s="835" t="s">
        <v>1540</v>
      </c>
      <c r="H50" s="835" t="s">
        <v>1541</v>
      </c>
      <c r="I50" s="849">
        <v>8.1700000762939453</v>
      </c>
      <c r="J50" s="849">
        <v>4</v>
      </c>
      <c r="K50" s="850">
        <v>32.680000305175781</v>
      </c>
    </row>
    <row r="51" spans="1:11" ht="14.4" customHeight="1" x14ac:dyDescent="0.3">
      <c r="A51" s="831" t="s">
        <v>552</v>
      </c>
      <c r="B51" s="832" t="s">
        <v>553</v>
      </c>
      <c r="C51" s="835" t="s">
        <v>568</v>
      </c>
      <c r="D51" s="863" t="s">
        <v>569</v>
      </c>
      <c r="E51" s="835" t="s">
        <v>1524</v>
      </c>
      <c r="F51" s="863" t="s">
        <v>1525</v>
      </c>
      <c r="G51" s="835" t="s">
        <v>1544</v>
      </c>
      <c r="H51" s="835" t="s">
        <v>1545</v>
      </c>
      <c r="I51" s="849">
        <v>72.220001220703125</v>
      </c>
      <c r="J51" s="849">
        <v>38</v>
      </c>
      <c r="K51" s="850">
        <v>2744.3700561523437</v>
      </c>
    </row>
    <row r="52" spans="1:11" ht="14.4" customHeight="1" x14ac:dyDescent="0.3">
      <c r="A52" s="831" t="s">
        <v>552</v>
      </c>
      <c r="B52" s="832" t="s">
        <v>553</v>
      </c>
      <c r="C52" s="835" t="s">
        <v>568</v>
      </c>
      <c r="D52" s="863" t="s">
        <v>569</v>
      </c>
      <c r="E52" s="835" t="s">
        <v>1524</v>
      </c>
      <c r="F52" s="863" t="s">
        <v>1525</v>
      </c>
      <c r="G52" s="835" t="s">
        <v>1550</v>
      </c>
      <c r="H52" s="835" t="s">
        <v>1551</v>
      </c>
      <c r="I52" s="849">
        <v>27.875999832153319</v>
      </c>
      <c r="J52" s="849">
        <v>15</v>
      </c>
      <c r="K52" s="850">
        <v>418.15999603271484</v>
      </c>
    </row>
    <row r="53" spans="1:11" ht="14.4" customHeight="1" x14ac:dyDescent="0.3">
      <c r="A53" s="831" t="s">
        <v>552</v>
      </c>
      <c r="B53" s="832" t="s">
        <v>553</v>
      </c>
      <c r="C53" s="835" t="s">
        <v>568</v>
      </c>
      <c r="D53" s="863" t="s">
        <v>569</v>
      </c>
      <c r="E53" s="835" t="s">
        <v>1524</v>
      </c>
      <c r="F53" s="863" t="s">
        <v>1525</v>
      </c>
      <c r="G53" s="835" t="s">
        <v>1552</v>
      </c>
      <c r="H53" s="835" t="s">
        <v>1553</v>
      </c>
      <c r="I53" s="849">
        <v>260.29749298095703</v>
      </c>
      <c r="J53" s="849">
        <v>5</v>
      </c>
      <c r="K53" s="850">
        <v>1301.4899597167969</v>
      </c>
    </row>
    <row r="54" spans="1:11" ht="14.4" customHeight="1" x14ac:dyDescent="0.3">
      <c r="A54" s="831" t="s">
        <v>552</v>
      </c>
      <c r="B54" s="832" t="s">
        <v>553</v>
      </c>
      <c r="C54" s="835" t="s">
        <v>568</v>
      </c>
      <c r="D54" s="863" t="s">
        <v>569</v>
      </c>
      <c r="E54" s="835" t="s">
        <v>1558</v>
      </c>
      <c r="F54" s="863" t="s">
        <v>1559</v>
      </c>
      <c r="G54" s="835" t="s">
        <v>1613</v>
      </c>
      <c r="H54" s="835" t="s">
        <v>1614</v>
      </c>
      <c r="I54" s="849">
        <v>1.9362500160932541</v>
      </c>
      <c r="J54" s="849">
        <v>6000</v>
      </c>
      <c r="K54" s="850">
        <v>11622</v>
      </c>
    </row>
    <row r="55" spans="1:11" ht="14.4" customHeight="1" x14ac:dyDescent="0.3">
      <c r="A55" s="831" t="s">
        <v>552</v>
      </c>
      <c r="B55" s="832" t="s">
        <v>553</v>
      </c>
      <c r="C55" s="835" t="s">
        <v>568</v>
      </c>
      <c r="D55" s="863" t="s">
        <v>569</v>
      </c>
      <c r="E55" s="835" t="s">
        <v>1558</v>
      </c>
      <c r="F55" s="863" t="s">
        <v>1559</v>
      </c>
      <c r="G55" s="835" t="s">
        <v>1613</v>
      </c>
      <c r="H55" s="835" t="s">
        <v>1615</v>
      </c>
      <c r="I55" s="849">
        <v>1.9350000023841858</v>
      </c>
      <c r="J55" s="849">
        <v>1400</v>
      </c>
      <c r="K55" s="850">
        <v>2708</v>
      </c>
    </row>
    <row r="56" spans="1:11" ht="14.4" customHeight="1" x14ac:dyDescent="0.3">
      <c r="A56" s="831" t="s">
        <v>552</v>
      </c>
      <c r="B56" s="832" t="s">
        <v>553</v>
      </c>
      <c r="C56" s="835" t="s">
        <v>568</v>
      </c>
      <c r="D56" s="863" t="s">
        <v>569</v>
      </c>
      <c r="E56" s="835" t="s">
        <v>1558</v>
      </c>
      <c r="F56" s="863" t="s">
        <v>1559</v>
      </c>
      <c r="G56" s="835" t="s">
        <v>1616</v>
      </c>
      <c r="H56" s="835" t="s">
        <v>1617</v>
      </c>
      <c r="I56" s="849">
        <v>33.880001068115234</v>
      </c>
      <c r="J56" s="849">
        <v>8</v>
      </c>
      <c r="K56" s="850">
        <v>271.04000854492187</v>
      </c>
    </row>
    <row r="57" spans="1:11" ht="14.4" customHeight="1" x14ac:dyDescent="0.3">
      <c r="A57" s="831" t="s">
        <v>552</v>
      </c>
      <c r="B57" s="832" t="s">
        <v>553</v>
      </c>
      <c r="C57" s="835" t="s">
        <v>568</v>
      </c>
      <c r="D57" s="863" t="s">
        <v>569</v>
      </c>
      <c r="E57" s="835" t="s">
        <v>1558</v>
      </c>
      <c r="F57" s="863" t="s">
        <v>1559</v>
      </c>
      <c r="G57" s="835" t="s">
        <v>1618</v>
      </c>
      <c r="H57" s="835" t="s">
        <v>1619</v>
      </c>
      <c r="I57" s="849">
        <v>150.29000176323785</v>
      </c>
      <c r="J57" s="849">
        <v>240</v>
      </c>
      <c r="K57" s="850">
        <v>36040.939453125</v>
      </c>
    </row>
    <row r="58" spans="1:11" ht="14.4" customHeight="1" x14ac:dyDescent="0.3">
      <c r="A58" s="831" t="s">
        <v>552</v>
      </c>
      <c r="B58" s="832" t="s">
        <v>553</v>
      </c>
      <c r="C58" s="835" t="s">
        <v>568</v>
      </c>
      <c r="D58" s="863" t="s">
        <v>569</v>
      </c>
      <c r="E58" s="835" t="s">
        <v>1558</v>
      </c>
      <c r="F58" s="863" t="s">
        <v>1559</v>
      </c>
      <c r="G58" s="835" t="s">
        <v>1620</v>
      </c>
      <c r="H58" s="835" t="s">
        <v>1621</v>
      </c>
      <c r="I58" s="849">
        <v>15.922500133514404</v>
      </c>
      <c r="J58" s="849">
        <v>250</v>
      </c>
      <c r="K58" s="850">
        <v>3980.5</v>
      </c>
    </row>
    <row r="59" spans="1:11" ht="14.4" customHeight="1" x14ac:dyDescent="0.3">
      <c r="A59" s="831" t="s">
        <v>552</v>
      </c>
      <c r="B59" s="832" t="s">
        <v>553</v>
      </c>
      <c r="C59" s="835" t="s">
        <v>568</v>
      </c>
      <c r="D59" s="863" t="s">
        <v>569</v>
      </c>
      <c r="E59" s="835" t="s">
        <v>1558</v>
      </c>
      <c r="F59" s="863" t="s">
        <v>1559</v>
      </c>
      <c r="G59" s="835" t="s">
        <v>1622</v>
      </c>
      <c r="H59" s="835" t="s">
        <v>1623</v>
      </c>
      <c r="I59" s="849">
        <v>3.4550000429153442</v>
      </c>
      <c r="J59" s="849">
        <v>800</v>
      </c>
      <c r="K59" s="850">
        <v>2766</v>
      </c>
    </row>
    <row r="60" spans="1:11" ht="14.4" customHeight="1" x14ac:dyDescent="0.3">
      <c r="A60" s="831" t="s">
        <v>552</v>
      </c>
      <c r="B60" s="832" t="s">
        <v>553</v>
      </c>
      <c r="C60" s="835" t="s">
        <v>568</v>
      </c>
      <c r="D60" s="863" t="s">
        <v>569</v>
      </c>
      <c r="E60" s="835" t="s">
        <v>1558</v>
      </c>
      <c r="F60" s="863" t="s">
        <v>1559</v>
      </c>
      <c r="G60" s="835" t="s">
        <v>1624</v>
      </c>
      <c r="H60" s="835" t="s">
        <v>1625</v>
      </c>
      <c r="I60" s="849">
        <v>17.979999542236328</v>
      </c>
      <c r="J60" s="849">
        <v>400</v>
      </c>
      <c r="K60" s="850">
        <v>7192</v>
      </c>
    </row>
    <row r="61" spans="1:11" ht="14.4" customHeight="1" x14ac:dyDescent="0.3">
      <c r="A61" s="831" t="s">
        <v>552</v>
      </c>
      <c r="B61" s="832" t="s">
        <v>553</v>
      </c>
      <c r="C61" s="835" t="s">
        <v>568</v>
      </c>
      <c r="D61" s="863" t="s">
        <v>569</v>
      </c>
      <c r="E61" s="835" t="s">
        <v>1558</v>
      </c>
      <c r="F61" s="863" t="s">
        <v>1559</v>
      </c>
      <c r="G61" s="835" t="s">
        <v>1626</v>
      </c>
      <c r="H61" s="835" t="s">
        <v>1627</v>
      </c>
      <c r="I61" s="849">
        <v>8.2299995422363281</v>
      </c>
      <c r="J61" s="849">
        <v>300</v>
      </c>
      <c r="K61" s="850">
        <v>2468.699951171875</v>
      </c>
    </row>
    <row r="62" spans="1:11" ht="14.4" customHeight="1" x14ac:dyDescent="0.3">
      <c r="A62" s="831" t="s">
        <v>552</v>
      </c>
      <c r="B62" s="832" t="s">
        <v>553</v>
      </c>
      <c r="C62" s="835" t="s">
        <v>568</v>
      </c>
      <c r="D62" s="863" t="s">
        <v>569</v>
      </c>
      <c r="E62" s="835" t="s">
        <v>1558</v>
      </c>
      <c r="F62" s="863" t="s">
        <v>1559</v>
      </c>
      <c r="G62" s="835" t="s">
        <v>1564</v>
      </c>
      <c r="H62" s="835" t="s">
        <v>1565</v>
      </c>
      <c r="I62" s="849">
        <v>13.310000419616699</v>
      </c>
      <c r="J62" s="849">
        <v>10</v>
      </c>
      <c r="K62" s="850">
        <v>133.10000610351562</v>
      </c>
    </row>
    <row r="63" spans="1:11" ht="14.4" customHeight="1" x14ac:dyDescent="0.3">
      <c r="A63" s="831" t="s">
        <v>552</v>
      </c>
      <c r="B63" s="832" t="s">
        <v>553</v>
      </c>
      <c r="C63" s="835" t="s">
        <v>568</v>
      </c>
      <c r="D63" s="863" t="s">
        <v>569</v>
      </c>
      <c r="E63" s="835" t="s">
        <v>1558</v>
      </c>
      <c r="F63" s="863" t="s">
        <v>1559</v>
      </c>
      <c r="G63" s="835" t="s">
        <v>1628</v>
      </c>
      <c r="H63" s="835" t="s">
        <v>1629</v>
      </c>
      <c r="I63" s="849">
        <v>125.55222320556641</v>
      </c>
      <c r="J63" s="849">
        <v>240</v>
      </c>
      <c r="K63" s="850">
        <v>30111.939453125</v>
      </c>
    </row>
    <row r="64" spans="1:11" ht="14.4" customHeight="1" x14ac:dyDescent="0.3">
      <c r="A64" s="831" t="s">
        <v>552</v>
      </c>
      <c r="B64" s="832" t="s">
        <v>553</v>
      </c>
      <c r="C64" s="835" t="s">
        <v>568</v>
      </c>
      <c r="D64" s="863" t="s">
        <v>569</v>
      </c>
      <c r="E64" s="835" t="s">
        <v>1558</v>
      </c>
      <c r="F64" s="863" t="s">
        <v>1559</v>
      </c>
      <c r="G64" s="835" t="s">
        <v>1630</v>
      </c>
      <c r="H64" s="835" t="s">
        <v>1631</v>
      </c>
      <c r="I64" s="849">
        <v>1.0900000333786011</v>
      </c>
      <c r="J64" s="849">
        <v>800</v>
      </c>
      <c r="K64" s="850">
        <v>872</v>
      </c>
    </row>
    <row r="65" spans="1:11" ht="14.4" customHeight="1" x14ac:dyDescent="0.3">
      <c r="A65" s="831" t="s">
        <v>552</v>
      </c>
      <c r="B65" s="832" t="s">
        <v>553</v>
      </c>
      <c r="C65" s="835" t="s">
        <v>568</v>
      </c>
      <c r="D65" s="863" t="s">
        <v>569</v>
      </c>
      <c r="E65" s="835" t="s">
        <v>1558</v>
      </c>
      <c r="F65" s="863" t="s">
        <v>1559</v>
      </c>
      <c r="G65" s="835" t="s">
        <v>1632</v>
      </c>
      <c r="H65" s="835" t="s">
        <v>1633</v>
      </c>
      <c r="I65" s="849">
        <v>0.47499999403953552</v>
      </c>
      <c r="J65" s="849">
        <v>4200</v>
      </c>
      <c r="K65" s="850">
        <v>1986</v>
      </c>
    </row>
    <row r="66" spans="1:11" ht="14.4" customHeight="1" x14ac:dyDescent="0.3">
      <c r="A66" s="831" t="s">
        <v>552</v>
      </c>
      <c r="B66" s="832" t="s">
        <v>553</v>
      </c>
      <c r="C66" s="835" t="s">
        <v>568</v>
      </c>
      <c r="D66" s="863" t="s">
        <v>569</v>
      </c>
      <c r="E66" s="835" t="s">
        <v>1558</v>
      </c>
      <c r="F66" s="863" t="s">
        <v>1559</v>
      </c>
      <c r="G66" s="835" t="s">
        <v>1634</v>
      </c>
      <c r="H66" s="835" t="s">
        <v>1635</v>
      </c>
      <c r="I66" s="849">
        <v>1.6699999570846558</v>
      </c>
      <c r="J66" s="849">
        <v>400</v>
      </c>
      <c r="K66" s="850">
        <v>668</v>
      </c>
    </row>
    <row r="67" spans="1:11" ht="14.4" customHeight="1" x14ac:dyDescent="0.3">
      <c r="A67" s="831" t="s">
        <v>552</v>
      </c>
      <c r="B67" s="832" t="s">
        <v>553</v>
      </c>
      <c r="C67" s="835" t="s">
        <v>568</v>
      </c>
      <c r="D67" s="863" t="s">
        <v>569</v>
      </c>
      <c r="E67" s="835" t="s">
        <v>1558</v>
      </c>
      <c r="F67" s="863" t="s">
        <v>1559</v>
      </c>
      <c r="G67" s="835" t="s">
        <v>1636</v>
      </c>
      <c r="H67" s="835" t="s">
        <v>1637</v>
      </c>
      <c r="I67" s="849">
        <v>35.090000152587891</v>
      </c>
      <c r="J67" s="849">
        <v>3</v>
      </c>
      <c r="K67" s="850">
        <v>105.26999664306641</v>
      </c>
    </row>
    <row r="68" spans="1:11" ht="14.4" customHeight="1" x14ac:dyDescent="0.3">
      <c r="A68" s="831" t="s">
        <v>552</v>
      </c>
      <c r="B68" s="832" t="s">
        <v>553</v>
      </c>
      <c r="C68" s="835" t="s">
        <v>568</v>
      </c>
      <c r="D68" s="863" t="s">
        <v>569</v>
      </c>
      <c r="E68" s="835" t="s">
        <v>1558</v>
      </c>
      <c r="F68" s="863" t="s">
        <v>1559</v>
      </c>
      <c r="G68" s="835" t="s">
        <v>1574</v>
      </c>
      <c r="H68" s="835" t="s">
        <v>1575</v>
      </c>
      <c r="I68" s="849">
        <v>12.100000381469727</v>
      </c>
      <c r="J68" s="849">
        <v>2</v>
      </c>
      <c r="K68" s="850">
        <v>24.200000762939453</v>
      </c>
    </row>
    <row r="69" spans="1:11" ht="14.4" customHeight="1" x14ac:dyDescent="0.3">
      <c r="A69" s="831" t="s">
        <v>552</v>
      </c>
      <c r="B69" s="832" t="s">
        <v>553</v>
      </c>
      <c r="C69" s="835" t="s">
        <v>568</v>
      </c>
      <c r="D69" s="863" t="s">
        <v>569</v>
      </c>
      <c r="E69" s="835" t="s">
        <v>1558</v>
      </c>
      <c r="F69" s="863" t="s">
        <v>1559</v>
      </c>
      <c r="G69" s="835" t="s">
        <v>1576</v>
      </c>
      <c r="H69" s="835" t="s">
        <v>1577</v>
      </c>
      <c r="I69" s="849">
        <v>12.100000381469727</v>
      </c>
      <c r="J69" s="849">
        <v>2</v>
      </c>
      <c r="K69" s="850">
        <v>24.200000762939453</v>
      </c>
    </row>
    <row r="70" spans="1:11" ht="14.4" customHeight="1" x14ac:dyDescent="0.3">
      <c r="A70" s="831" t="s">
        <v>552</v>
      </c>
      <c r="B70" s="832" t="s">
        <v>553</v>
      </c>
      <c r="C70" s="835" t="s">
        <v>568</v>
      </c>
      <c r="D70" s="863" t="s">
        <v>569</v>
      </c>
      <c r="E70" s="835" t="s">
        <v>1558</v>
      </c>
      <c r="F70" s="863" t="s">
        <v>1559</v>
      </c>
      <c r="G70" s="835" t="s">
        <v>1638</v>
      </c>
      <c r="H70" s="835" t="s">
        <v>1639</v>
      </c>
      <c r="I70" s="849">
        <v>0.4699999988079071</v>
      </c>
      <c r="J70" s="849">
        <v>2600</v>
      </c>
      <c r="K70" s="850">
        <v>1222</v>
      </c>
    </row>
    <row r="71" spans="1:11" ht="14.4" customHeight="1" x14ac:dyDescent="0.3">
      <c r="A71" s="831" t="s">
        <v>552</v>
      </c>
      <c r="B71" s="832" t="s">
        <v>553</v>
      </c>
      <c r="C71" s="835" t="s">
        <v>568</v>
      </c>
      <c r="D71" s="863" t="s">
        <v>569</v>
      </c>
      <c r="E71" s="835" t="s">
        <v>1586</v>
      </c>
      <c r="F71" s="863" t="s">
        <v>1587</v>
      </c>
      <c r="G71" s="835" t="s">
        <v>1640</v>
      </c>
      <c r="H71" s="835" t="s">
        <v>1641</v>
      </c>
      <c r="I71" s="849">
        <v>0.29000000158945721</v>
      </c>
      <c r="J71" s="849">
        <v>1300</v>
      </c>
      <c r="K71" s="850">
        <v>362</v>
      </c>
    </row>
    <row r="72" spans="1:11" ht="14.4" customHeight="1" x14ac:dyDescent="0.3">
      <c r="A72" s="831" t="s">
        <v>552</v>
      </c>
      <c r="B72" s="832" t="s">
        <v>553</v>
      </c>
      <c r="C72" s="835" t="s">
        <v>568</v>
      </c>
      <c r="D72" s="863" t="s">
        <v>569</v>
      </c>
      <c r="E72" s="835" t="s">
        <v>1586</v>
      </c>
      <c r="F72" s="863" t="s">
        <v>1587</v>
      </c>
      <c r="G72" s="835" t="s">
        <v>1642</v>
      </c>
      <c r="H72" s="835" t="s">
        <v>1643</v>
      </c>
      <c r="I72" s="849">
        <v>0.30000000198682147</v>
      </c>
      <c r="J72" s="849">
        <v>600</v>
      </c>
      <c r="K72" s="850">
        <v>177</v>
      </c>
    </row>
    <row r="73" spans="1:11" ht="14.4" customHeight="1" x14ac:dyDescent="0.3">
      <c r="A73" s="831" t="s">
        <v>552</v>
      </c>
      <c r="B73" s="832" t="s">
        <v>553</v>
      </c>
      <c r="C73" s="835" t="s">
        <v>568</v>
      </c>
      <c r="D73" s="863" t="s">
        <v>569</v>
      </c>
      <c r="E73" s="835" t="s">
        <v>1586</v>
      </c>
      <c r="F73" s="863" t="s">
        <v>1587</v>
      </c>
      <c r="G73" s="835" t="s">
        <v>1590</v>
      </c>
      <c r="H73" s="835" t="s">
        <v>1591</v>
      </c>
      <c r="I73" s="849">
        <v>0.30750000476837158</v>
      </c>
      <c r="J73" s="849">
        <v>1600</v>
      </c>
      <c r="K73" s="850">
        <v>493</v>
      </c>
    </row>
    <row r="74" spans="1:11" ht="14.4" customHeight="1" x14ac:dyDescent="0.3">
      <c r="A74" s="831" t="s">
        <v>552</v>
      </c>
      <c r="B74" s="832" t="s">
        <v>553</v>
      </c>
      <c r="C74" s="835" t="s">
        <v>568</v>
      </c>
      <c r="D74" s="863" t="s">
        <v>569</v>
      </c>
      <c r="E74" s="835" t="s">
        <v>1586</v>
      </c>
      <c r="F74" s="863" t="s">
        <v>1587</v>
      </c>
      <c r="G74" s="835" t="s">
        <v>1644</v>
      </c>
      <c r="H74" s="835" t="s">
        <v>1645</v>
      </c>
      <c r="I74" s="849">
        <v>0.55000001192092896</v>
      </c>
      <c r="J74" s="849">
        <v>100</v>
      </c>
      <c r="K74" s="850">
        <v>55</v>
      </c>
    </row>
    <row r="75" spans="1:11" ht="14.4" customHeight="1" x14ac:dyDescent="0.3">
      <c r="A75" s="831" t="s">
        <v>552</v>
      </c>
      <c r="B75" s="832" t="s">
        <v>553</v>
      </c>
      <c r="C75" s="835" t="s">
        <v>568</v>
      </c>
      <c r="D75" s="863" t="s">
        <v>569</v>
      </c>
      <c r="E75" s="835" t="s">
        <v>1586</v>
      </c>
      <c r="F75" s="863" t="s">
        <v>1587</v>
      </c>
      <c r="G75" s="835" t="s">
        <v>1592</v>
      </c>
      <c r="H75" s="835" t="s">
        <v>1593</v>
      </c>
      <c r="I75" s="849">
        <v>0.96750001609325409</v>
      </c>
      <c r="J75" s="849">
        <v>600</v>
      </c>
      <c r="K75" s="850">
        <v>581</v>
      </c>
    </row>
    <row r="76" spans="1:11" ht="14.4" customHeight="1" x14ac:dyDescent="0.3">
      <c r="A76" s="831" t="s">
        <v>552</v>
      </c>
      <c r="B76" s="832" t="s">
        <v>553</v>
      </c>
      <c r="C76" s="835" t="s">
        <v>568</v>
      </c>
      <c r="D76" s="863" t="s">
        <v>569</v>
      </c>
      <c r="E76" s="835" t="s">
        <v>1596</v>
      </c>
      <c r="F76" s="863" t="s">
        <v>1597</v>
      </c>
      <c r="G76" s="835" t="s">
        <v>1598</v>
      </c>
      <c r="H76" s="835" t="s">
        <v>1599</v>
      </c>
      <c r="I76" s="849">
        <v>1.2200000286102295</v>
      </c>
      <c r="J76" s="849">
        <v>1000</v>
      </c>
      <c r="K76" s="850">
        <v>1219.7999877929687</v>
      </c>
    </row>
    <row r="77" spans="1:11" ht="14.4" customHeight="1" x14ac:dyDescent="0.3">
      <c r="A77" s="831" t="s">
        <v>552</v>
      </c>
      <c r="B77" s="832" t="s">
        <v>553</v>
      </c>
      <c r="C77" s="835" t="s">
        <v>568</v>
      </c>
      <c r="D77" s="863" t="s">
        <v>569</v>
      </c>
      <c r="E77" s="835" t="s">
        <v>1596</v>
      </c>
      <c r="F77" s="863" t="s">
        <v>1597</v>
      </c>
      <c r="G77" s="835" t="s">
        <v>1600</v>
      </c>
      <c r="H77" s="835" t="s">
        <v>1601</v>
      </c>
      <c r="I77" s="849">
        <v>0.63499999046325684</v>
      </c>
      <c r="J77" s="849">
        <v>1200</v>
      </c>
      <c r="K77" s="850">
        <v>762</v>
      </c>
    </row>
    <row r="78" spans="1:11" ht="14.4" customHeight="1" x14ac:dyDescent="0.3">
      <c r="A78" s="831" t="s">
        <v>552</v>
      </c>
      <c r="B78" s="832" t="s">
        <v>553</v>
      </c>
      <c r="C78" s="835" t="s">
        <v>568</v>
      </c>
      <c r="D78" s="863" t="s">
        <v>569</v>
      </c>
      <c r="E78" s="835" t="s">
        <v>1596</v>
      </c>
      <c r="F78" s="863" t="s">
        <v>1597</v>
      </c>
      <c r="G78" s="835" t="s">
        <v>1602</v>
      </c>
      <c r="H78" s="835" t="s">
        <v>1603</v>
      </c>
      <c r="I78" s="849">
        <v>0.63249999284744263</v>
      </c>
      <c r="J78" s="849">
        <v>4000</v>
      </c>
      <c r="K78" s="850">
        <v>2530</v>
      </c>
    </row>
    <row r="79" spans="1:11" ht="14.4" customHeight="1" x14ac:dyDescent="0.3">
      <c r="A79" s="831" t="s">
        <v>552</v>
      </c>
      <c r="B79" s="832" t="s">
        <v>553</v>
      </c>
      <c r="C79" s="835" t="s">
        <v>568</v>
      </c>
      <c r="D79" s="863" t="s">
        <v>569</v>
      </c>
      <c r="E79" s="835" t="s">
        <v>1596</v>
      </c>
      <c r="F79" s="863" t="s">
        <v>1597</v>
      </c>
      <c r="G79" s="835" t="s">
        <v>1646</v>
      </c>
      <c r="H79" s="835" t="s">
        <v>1647</v>
      </c>
      <c r="I79" s="849">
        <v>0.62999999523162842</v>
      </c>
      <c r="J79" s="849">
        <v>340</v>
      </c>
      <c r="K79" s="850">
        <v>214.19999694824219</v>
      </c>
    </row>
    <row r="80" spans="1:11" ht="14.4" customHeight="1" x14ac:dyDescent="0.3">
      <c r="A80" s="831" t="s">
        <v>552</v>
      </c>
      <c r="B80" s="832" t="s">
        <v>553</v>
      </c>
      <c r="C80" s="835" t="s">
        <v>568</v>
      </c>
      <c r="D80" s="863" t="s">
        <v>569</v>
      </c>
      <c r="E80" s="835" t="s">
        <v>1596</v>
      </c>
      <c r="F80" s="863" t="s">
        <v>1597</v>
      </c>
      <c r="G80" s="835" t="s">
        <v>1606</v>
      </c>
      <c r="H80" s="835" t="s">
        <v>1607</v>
      </c>
      <c r="I80" s="849">
        <v>0.68000000715255737</v>
      </c>
      <c r="J80" s="849">
        <v>400</v>
      </c>
      <c r="K80" s="850">
        <v>272</v>
      </c>
    </row>
    <row r="81" spans="1:11" ht="14.4" customHeight="1" x14ac:dyDescent="0.3">
      <c r="A81" s="831" t="s">
        <v>552</v>
      </c>
      <c r="B81" s="832" t="s">
        <v>553</v>
      </c>
      <c r="C81" s="835" t="s">
        <v>568</v>
      </c>
      <c r="D81" s="863" t="s">
        <v>569</v>
      </c>
      <c r="E81" s="835" t="s">
        <v>1596</v>
      </c>
      <c r="F81" s="863" t="s">
        <v>1597</v>
      </c>
      <c r="G81" s="835" t="s">
        <v>1648</v>
      </c>
      <c r="H81" s="835" t="s">
        <v>1649</v>
      </c>
      <c r="I81" s="849">
        <v>0.68999999761581421</v>
      </c>
      <c r="J81" s="849">
        <v>360</v>
      </c>
      <c r="K81" s="850">
        <v>248.39999389648437</v>
      </c>
    </row>
    <row r="82" spans="1:11" ht="14.4" customHeight="1" x14ac:dyDescent="0.3">
      <c r="A82" s="831" t="s">
        <v>552</v>
      </c>
      <c r="B82" s="832" t="s">
        <v>553</v>
      </c>
      <c r="C82" s="835" t="s">
        <v>568</v>
      </c>
      <c r="D82" s="863" t="s">
        <v>569</v>
      </c>
      <c r="E82" s="835" t="s">
        <v>1596</v>
      </c>
      <c r="F82" s="863" t="s">
        <v>1597</v>
      </c>
      <c r="G82" s="835" t="s">
        <v>1598</v>
      </c>
      <c r="H82" s="835" t="s">
        <v>1650</v>
      </c>
      <c r="I82" s="849">
        <v>1.2200000286102295</v>
      </c>
      <c r="J82" s="849">
        <v>1300</v>
      </c>
      <c r="K82" s="850">
        <v>1586</v>
      </c>
    </row>
    <row r="83" spans="1:11" ht="14.4" customHeight="1" x14ac:dyDescent="0.3">
      <c r="A83" s="831" t="s">
        <v>552</v>
      </c>
      <c r="B83" s="832" t="s">
        <v>553</v>
      </c>
      <c r="C83" s="835" t="s">
        <v>568</v>
      </c>
      <c r="D83" s="863" t="s">
        <v>569</v>
      </c>
      <c r="E83" s="835" t="s">
        <v>1596</v>
      </c>
      <c r="F83" s="863" t="s">
        <v>1597</v>
      </c>
      <c r="G83" s="835" t="s">
        <v>1600</v>
      </c>
      <c r="H83" s="835" t="s">
        <v>1608</v>
      </c>
      <c r="I83" s="849">
        <v>0.62857142516544884</v>
      </c>
      <c r="J83" s="849">
        <v>4400</v>
      </c>
      <c r="K83" s="850">
        <v>2768</v>
      </c>
    </row>
    <row r="84" spans="1:11" ht="14.4" customHeight="1" x14ac:dyDescent="0.3">
      <c r="A84" s="831" t="s">
        <v>552</v>
      </c>
      <c r="B84" s="832" t="s">
        <v>553</v>
      </c>
      <c r="C84" s="835" t="s">
        <v>568</v>
      </c>
      <c r="D84" s="863" t="s">
        <v>569</v>
      </c>
      <c r="E84" s="835" t="s">
        <v>1596</v>
      </c>
      <c r="F84" s="863" t="s">
        <v>1597</v>
      </c>
      <c r="G84" s="835" t="s">
        <v>1602</v>
      </c>
      <c r="H84" s="835" t="s">
        <v>1609</v>
      </c>
      <c r="I84" s="849">
        <v>0.62799999713897703</v>
      </c>
      <c r="J84" s="849">
        <v>5200</v>
      </c>
      <c r="K84" s="850">
        <v>3264</v>
      </c>
    </row>
    <row r="85" spans="1:11" ht="14.4" customHeight="1" x14ac:dyDescent="0.3">
      <c r="A85" s="831" t="s">
        <v>552</v>
      </c>
      <c r="B85" s="832" t="s">
        <v>553</v>
      </c>
      <c r="C85" s="835" t="s">
        <v>568</v>
      </c>
      <c r="D85" s="863" t="s">
        <v>569</v>
      </c>
      <c r="E85" s="835" t="s">
        <v>1596</v>
      </c>
      <c r="F85" s="863" t="s">
        <v>1597</v>
      </c>
      <c r="G85" s="835" t="s">
        <v>1646</v>
      </c>
      <c r="H85" s="835" t="s">
        <v>1651</v>
      </c>
      <c r="I85" s="849">
        <v>0.62999999523162842</v>
      </c>
      <c r="J85" s="849">
        <v>340</v>
      </c>
      <c r="K85" s="850">
        <v>214.19999694824219</v>
      </c>
    </row>
    <row r="86" spans="1:11" ht="14.4" customHeight="1" x14ac:dyDescent="0.3">
      <c r="A86" s="831" t="s">
        <v>552</v>
      </c>
      <c r="B86" s="832" t="s">
        <v>553</v>
      </c>
      <c r="C86" s="835" t="s">
        <v>568</v>
      </c>
      <c r="D86" s="863" t="s">
        <v>569</v>
      </c>
      <c r="E86" s="835" t="s">
        <v>1596</v>
      </c>
      <c r="F86" s="863" t="s">
        <v>1597</v>
      </c>
      <c r="G86" s="835" t="s">
        <v>1602</v>
      </c>
      <c r="H86" s="835" t="s">
        <v>1652</v>
      </c>
      <c r="I86" s="849">
        <v>0.62000000476837158</v>
      </c>
      <c r="J86" s="849">
        <v>1000</v>
      </c>
      <c r="K86" s="850">
        <v>620</v>
      </c>
    </row>
    <row r="87" spans="1:11" ht="14.4" customHeight="1" x14ac:dyDescent="0.3">
      <c r="A87" s="831" t="s">
        <v>552</v>
      </c>
      <c r="B87" s="832" t="s">
        <v>553</v>
      </c>
      <c r="C87" s="835" t="s">
        <v>568</v>
      </c>
      <c r="D87" s="863" t="s">
        <v>569</v>
      </c>
      <c r="E87" s="835" t="s">
        <v>1653</v>
      </c>
      <c r="F87" s="863" t="s">
        <v>1654</v>
      </c>
      <c r="G87" s="835" t="s">
        <v>1655</v>
      </c>
      <c r="H87" s="835" t="s">
        <v>1656</v>
      </c>
      <c r="I87" s="849">
        <v>67.760002136230469</v>
      </c>
      <c r="J87" s="849">
        <v>25</v>
      </c>
      <c r="K87" s="850">
        <v>1694</v>
      </c>
    </row>
    <row r="88" spans="1:11" ht="14.4" customHeight="1" x14ac:dyDescent="0.3">
      <c r="A88" s="831" t="s">
        <v>552</v>
      </c>
      <c r="B88" s="832" t="s">
        <v>553</v>
      </c>
      <c r="C88" s="835" t="s">
        <v>571</v>
      </c>
      <c r="D88" s="863" t="s">
        <v>572</v>
      </c>
      <c r="E88" s="835" t="s">
        <v>1524</v>
      </c>
      <c r="F88" s="863" t="s">
        <v>1525</v>
      </c>
      <c r="G88" s="835" t="s">
        <v>1530</v>
      </c>
      <c r="H88" s="835" t="s">
        <v>1531</v>
      </c>
      <c r="I88" s="849">
        <v>0.37999999523162842</v>
      </c>
      <c r="J88" s="849">
        <v>25</v>
      </c>
      <c r="K88" s="850">
        <v>9.5</v>
      </c>
    </row>
    <row r="89" spans="1:11" ht="14.4" customHeight="1" x14ac:dyDescent="0.3">
      <c r="A89" s="831" t="s">
        <v>552</v>
      </c>
      <c r="B89" s="832" t="s">
        <v>553</v>
      </c>
      <c r="C89" s="835" t="s">
        <v>571</v>
      </c>
      <c r="D89" s="863" t="s">
        <v>572</v>
      </c>
      <c r="E89" s="835" t="s">
        <v>1524</v>
      </c>
      <c r="F89" s="863" t="s">
        <v>1525</v>
      </c>
      <c r="G89" s="835" t="s">
        <v>1540</v>
      </c>
      <c r="H89" s="835" t="s">
        <v>1541</v>
      </c>
      <c r="I89" s="849">
        <v>8.1700000762939453</v>
      </c>
      <c r="J89" s="849">
        <v>2</v>
      </c>
      <c r="K89" s="850">
        <v>16.329999923706055</v>
      </c>
    </row>
    <row r="90" spans="1:11" ht="14.4" customHeight="1" x14ac:dyDescent="0.3">
      <c r="A90" s="831" t="s">
        <v>552</v>
      </c>
      <c r="B90" s="832" t="s">
        <v>553</v>
      </c>
      <c r="C90" s="835" t="s">
        <v>571</v>
      </c>
      <c r="D90" s="863" t="s">
        <v>572</v>
      </c>
      <c r="E90" s="835" t="s">
        <v>1524</v>
      </c>
      <c r="F90" s="863" t="s">
        <v>1525</v>
      </c>
      <c r="G90" s="835" t="s">
        <v>1550</v>
      </c>
      <c r="H90" s="835" t="s">
        <v>1551</v>
      </c>
      <c r="I90" s="849">
        <v>27.877499580383301</v>
      </c>
      <c r="J90" s="849">
        <v>16</v>
      </c>
      <c r="K90" s="850">
        <v>446.03999328613281</v>
      </c>
    </row>
    <row r="91" spans="1:11" ht="14.4" customHeight="1" x14ac:dyDescent="0.3">
      <c r="A91" s="831" t="s">
        <v>552</v>
      </c>
      <c r="B91" s="832" t="s">
        <v>553</v>
      </c>
      <c r="C91" s="835" t="s">
        <v>571</v>
      </c>
      <c r="D91" s="863" t="s">
        <v>572</v>
      </c>
      <c r="E91" s="835" t="s">
        <v>1524</v>
      </c>
      <c r="F91" s="863" t="s">
        <v>1525</v>
      </c>
      <c r="G91" s="835" t="s">
        <v>1552</v>
      </c>
      <c r="H91" s="835" t="s">
        <v>1553</v>
      </c>
      <c r="I91" s="849">
        <v>260.29874038696289</v>
      </c>
      <c r="J91" s="849">
        <v>9</v>
      </c>
      <c r="K91" s="850">
        <v>2342.6899108886719</v>
      </c>
    </row>
    <row r="92" spans="1:11" ht="14.4" customHeight="1" x14ac:dyDescent="0.3">
      <c r="A92" s="831" t="s">
        <v>552</v>
      </c>
      <c r="B92" s="832" t="s">
        <v>553</v>
      </c>
      <c r="C92" s="835" t="s">
        <v>571</v>
      </c>
      <c r="D92" s="863" t="s">
        <v>572</v>
      </c>
      <c r="E92" s="835" t="s">
        <v>1524</v>
      </c>
      <c r="F92" s="863" t="s">
        <v>1525</v>
      </c>
      <c r="G92" s="835" t="s">
        <v>1556</v>
      </c>
      <c r="H92" s="835" t="s">
        <v>1557</v>
      </c>
      <c r="I92" s="849">
        <v>9.3299999237060547</v>
      </c>
      <c r="J92" s="849">
        <v>1</v>
      </c>
      <c r="K92" s="850">
        <v>9.3299999237060547</v>
      </c>
    </row>
    <row r="93" spans="1:11" ht="14.4" customHeight="1" x14ac:dyDescent="0.3">
      <c r="A93" s="831" t="s">
        <v>552</v>
      </c>
      <c r="B93" s="832" t="s">
        <v>553</v>
      </c>
      <c r="C93" s="835" t="s">
        <v>571</v>
      </c>
      <c r="D93" s="863" t="s">
        <v>572</v>
      </c>
      <c r="E93" s="835" t="s">
        <v>1558</v>
      </c>
      <c r="F93" s="863" t="s">
        <v>1559</v>
      </c>
      <c r="G93" s="835" t="s">
        <v>1657</v>
      </c>
      <c r="H93" s="835" t="s">
        <v>1658</v>
      </c>
      <c r="I93" s="849">
        <v>11.734999656677246</v>
      </c>
      <c r="J93" s="849">
        <v>40</v>
      </c>
      <c r="K93" s="850">
        <v>469.40000915527344</v>
      </c>
    </row>
    <row r="94" spans="1:11" ht="14.4" customHeight="1" x14ac:dyDescent="0.3">
      <c r="A94" s="831" t="s">
        <v>552</v>
      </c>
      <c r="B94" s="832" t="s">
        <v>553</v>
      </c>
      <c r="C94" s="835" t="s">
        <v>571</v>
      </c>
      <c r="D94" s="863" t="s">
        <v>572</v>
      </c>
      <c r="E94" s="835" t="s">
        <v>1558</v>
      </c>
      <c r="F94" s="863" t="s">
        <v>1559</v>
      </c>
      <c r="G94" s="835" t="s">
        <v>1630</v>
      </c>
      <c r="H94" s="835" t="s">
        <v>1631</v>
      </c>
      <c r="I94" s="849">
        <v>1.0900000333786011</v>
      </c>
      <c r="J94" s="849">
        <v>400</v>
      </c>
      <c r="K94" s="850">
        <v>436</v>
      </c>
    </row>
    <row r="95" spans="1:11" ht="14.4" customHeight="1" x14ac:dyDescent="0.3">
      <c r="A95" s="831" t="s">
        <v>552</v>
      </c>
      <c r="B95" s="832" t="s">
        <v>553</v>
      </c>
      <c r="C95" s="835" t="s">
        <v>571</v>
      </c>
      <c r="D95" s="863" t="s">
        <v>572</v>
      </c>
      <c r="E95" s="835" t="s">
        <v>1558</v>
      </c>
      <c r="F95" s="863" t="s">
        <v>1559</v>
      </c>
      <c r="G95" s="835" t="s">
        <v>1632</v>
      </c>
      <c r="H95" s="835" t="s">
        <v>1633</v>
      </c>
      <c r="I95" s="849">
        <v>0.47714284913880484</v>
      </c>
      <c r="J95" s="849">
        <v>2600</v>
      </c>
      <c r="K95" s="850">
        <v>1244</v>
      </c>
    </row>
    <row r="96" spans="1:11" ht="14.4" customHeight="1" x14ac:dyDescent="0.3">
      <c r="A96" s="831" t="s">
        <v>552</v>
      </c>
      <c r="B96" s="832" t="s">
        <v>553</v>
      </c>
      <c r="C96" s="835" t="s">
        <v>571</v>
      </c>
      <c r="D96" s="863" t="s">
        <v>572</v>
      </c>
      <c r="E96" s="835" t="s">
        <v>1558</v>
      </c>
      <c r="F96" s="863" t="s">
        <v>1559</v>
      </c>
      <c r="G96" s="835" t="s">
        <v>1568</v>
      </c>
      <c r="H96" s="835" t="s">
        <v>1569</v>
      </c>
      <c r="I96" s="849">
        <v>0.67000001668930054</v>
      </c>
      <c r="J96" s="849">
        <v>300</v>
      </c>
      <c r="K96" s="850">
        <v>201</v>
      </c>
    </row>
    <row r="97" spans="1:11" ht="14.4" customHeight="1" x14ac:dyDescent="0.3">
      <c r="A97" s="831" t="s">
        <v>552</v>
      </c>
      <c r="B97" s="832" t="s">
        <v>553</v>
      </c>
      <c r="C97" s="835" t="s">
        <v>571</v>
      </c>
      <c r="D97" s="863" t="s">
        <v>572</v>
      </c>
      <c r="E97" s="835" t="s">
        <v>1558</v>
      </c>
      <c r="F97" s="863" t="s">
        <v>1559</v>
      </c>
      <c r="G97" s="835" t="s">
        <v>1659</v>
      </c>
      <c r="H97" s="835" t="s">
        <v>1660</v>
      </c>
      <c r="I97" s="849">
        <v>2.7599999904632568</v>
      </c>
      <c r="J97" s="849">
        <v>100</v>
      </c>
      <c r="K97" s="850">
        <v>275.739990234375</v>
      </c>
    </row>
    <row r="98" spans="1:11" ht="14.4" customHeight="1" x14ac:dyDescent="0.3">
      <c r="A98" s="831" t="s">
        <v>552</v>
      </c>
      <c r="B98" s="832" t="s">
        <v>553</v>
      </c>
      <c r="C98" s="835" t="s">
        <v>571</v>
      </c>
      <c r="D98" s="863" t="s">
        <v>572</v>
      </c>
      <c r="E98" s="835" t="s">
        <v>1558</v>
      </c>
      <c r="F98" s="863" t="s">
        <v>1559</v>
      </c>
      <c r="G98" s="835" t="s">
        <v>1661</v>
      </c>
      <c r="H98" s="835" t="s">
        <v>1662</v>
      </c>
      <c r="I98" s="849">
        <v>4.309999942779541</v>
      </c>
      <c r="J98" s="849">
        <v>200</v>
      </c>
      <c r="K98" s="850">
        <v>862</v>
      </c>
    </row>
    <row r="99" spans="1:11" ht="14.4" customHeight="1" x14ac:dyDescent="0.3">
      <c r="A99" s="831" t="s">
        <v>552</v>
      </c>
      <c r="B99" s="832" t="s">
        <v>553</v>
      </c>
      <c r="C99" s="835" t="s">
        <v>571</v>
      </c>
      <c r="D99" s="863" t="s">
        <v>572</v>
      </c>
      <c r="E99" s="835" t="s">
        <v>1558</v>
      </c>
      <c r="F99" s="863" t="s">
        <v>1559</v>
      </c>
      <c r="G99" s="835" t="s">
        <v>1570</v>
      </c>
      <c r="H99" s="835" t="s">
        <v>1571</v>
      </c>
      <c r="I99" s="849">
        <v>2.1700000762939453</v>
      </c>
      <c r="J99" s="849">
        <v>100</v>
      </c>
      <c r="K99" s="850">
        <v>217</v>
      </c>
    </row>
    <row r="100" spans="1:11" ht="14.4" customHeight="1" x14ac:dyDescent="0.3">
      <c r="A100" s="831" t="s">
        <v>552</v>
      </c>
      <c r="B100" s="832" t="s">
        <v>553</v>
      </c>
      <c r="C100" s="835" t="s">
        <v>571</v>
      </c>
      <c r="D100" s="863" t="s">
        <v>572</v>
      </c>
      <c r="E100" s="835" t="s">
        <v>1558</v>
      </c>
      <c r="F100" s="863" t="s">
        <v>1559</v>
      </c>
      <c r="G100" s="835" t="s">
        <v>1638</v>
      </c>
      <c r="H100" s="835" t="s">
        <v>1639</v>
      </c>
      <c r="I100" s="849">
        <v>0.4699999988079071</v>
      </c>
      <c r="J100" s="849">
        <v>900</v>
      </c>
      <c r="K100" s="850">
        <v>423</v>
      </c>
    </row>
    <row r="101" spans="1:11" ht="14.4" customHeight="1" x14ac:dyDescent="0.3">
      <c r="A101" s="831" t="s">
        <v>552</v>
      </c>
      <c r="B101" s="832" t="s">
        <v>553</v>
      </c>
      <c r="C101" s="835" t="s">
        <v>571</v>
      </c>
      <c r="D101" s="863" t="s">
        <v>572</v>
      </c>
      <c r="E101" s="835" t="s">
        <v>1586</v>
      </c>
      <c r="F101" s="863" t="s">
        <v>1587</v>
      </c>
      <c r="G101" s="835" t="s">
        <v>1640</v>
      </c>
      <c r="H101" s="835" t="s">
        <v>1641</v>
      </c>
      <c r="I101" s="849">
        <v>0.29400000572204588</v>
      </c>
      <c r="J101" s="849">
        <v>1800</v>
      </c>
      <c r="K101" s="850">
        <v>528</v>
      </c>
    </row>
    <row r="102" spans="1:11" ht="14.4" customHeight="1" x14ac:dyDescent="0.3">
      <c r="A102" s="831" t="s">
        <v>552</v>
      </c>
      <c r="B102" s="832" t="s">
        <v>553</v>
      </c>
      <c r="C102" s="835" t="s">
        <v>571</v>
      </c>
      <c r="D102" s="863" t="s">
        <v>572</v>
      </c>
      <c r="E102" s="835" t="s">
        <v>1586</v>
      </c>
      <c r="F102" s="863" t="s">
        <v>1587</v>
      </c>
      <c r="G102" s="835" t="s">
        <v>1642</v>
      </c>
      <c r="H102" s="835" t="s">
        <v>1643</v>
      </c>
      <c r="I102" s="849">
        <v>0.30000001192092896</v>
      </c>
      <c r="J102" s="849">
        <v>200</v>
      </c>
      <c r="K102" s="850">
        <v>60</v>
      </c>
    </row>
    <row r="103" spans="1:11" ht="14.4" customHeight="1" x14ac:dyDescent="0.3">
      <c r="A103" s="831" t="s">
        <v>552</v>
      </c>
      <c r="B103" s="832" t="s">
        <v>553</v>
      </c>
      <c r="C103" s="835" t="s">
        <v>571</v>
      </c>
      <c r="D103" s="863" t="s">
        <v>572</v>
      </c>
      <c r="E103" s="835" t="s">
        <v>1586</v>
      </c>
      <c r="F103" s="863" t="s">
        <v>1587</v>
      </c>
      <c r="G103" s="835" t="s">
        <v>1590</v>
      </c>
      <c r="H103" s="835" t="s">
        <v>1591</v>
      </c>
      <c r="I103" s="849">
        <v>0.30250000953674316</v>
      </c>
      <c r="J103" s="849">
        <v>1100</v>
      </c>
      <c r="K103" s="850">
        <v>332</v>
      </c>
    </row>
    <row r="104" spans="1:11" ht="14.4" customHeight="1" x14ac:dyDescent="0.3">
      <c r="A104" s="831" t="s">
        <v>552</v>
      </c>
      <c r="B104" s="832" t="s">
        <v>553</v>
      </c>
      <c r="C104" s="835" t="s">
        <v>571</v>
      </c>
      <c r="D104" s="863" t="s">
        <v>572</v>
      </c>
      <c r="E104" s="835" t="s">
        <v>1586</v>
      </c>
      <c r="F104" s="863" t="s">
        <v>1587</v>
      </c>
      <c r="G104" s="835" t="s">
        <v>1663</v>
      </c>
      <c r="H104" s="835" t="s">
        <v>1664</v>
      </c>
      <c r="I104" s="849">
        <v>0.56999999284744263</v>
      </c>
      <c r="J104" s="849">
        <v>200</v>
      </c>
      <c r="K104" s="850">
        <v>114</v>
      </c>
    </row>
    <row r="105" spans="1:11" ht="14.4" customHeight="1" x14ac:dyDescent="0.3">
      <c r="A105" s="831" t="s">
        <v>552</v>
      </c>
      <c r="B105" s="832" t="s">
        <v>553</v>
      </c>
      <c r="C105" s="835" t="s">
        <v>571</v>
      </c>
      <c r="D105" s="863" t="s">
        <v>572</v>
      </c>
      <c r="E105" s="835" t="s">
        <v>1586</v>
      </c>
      <c r="F105" s="863" t="s">
        <v>1587</v>
      </c>
      <c r="G105" s="835" t="s">
        <v>1644</v>
      </c>
      <c r="H105" s="835" t="s">
        <v>1645</v>
      </c>
      <c r="I105" s="849">
        <v>0.55000001192092896</v>
      </c>
      <c r="J105" s="849">
        <v>100</v>
      </c>
      <c r="K105" s="850">
        <v>55</v>
      </c>
    </row>
    <row r="106" spans="1:11" ht="14.4" customHeight="1" x14ac:dyDescent="0.3">
      <c r="A106" s="831" t="s">
        <v>552</v>
      </c>
      <c r="B106" s="832" t="s">
        <v>553</v>
      </c>
      <c r="C106" s="835" t="s">
        <v>571</v>
      </c>
      <c r="D106" s="863" t="s">
        <v>572</v>
      </c>
      <c r="E106" s="835" t="s">
        <v>1586</v>
      </c>
      <c r="F106" s="863" t="s">
        <v>1587</v>
      </c>
      <c r="G106" s="835" t="s">
        <v>1592</v>
      </c>
      <c r="H106" s="835" t="s">
        <v>1593</v>
      </c>
      <c r="I106" s="849">
        <v>0.96500000357627869</v>
      </c>
      <c r="J106" s="849">
        <v>600</v>
      </c>
      <c r="K106" s="850">
        <v>579</v>
      </c>
    </row>
    <row r="107" spans="1:11" ht="14.4" customHeight="1" x14ac:dyDescent="0.3">
      <c r="A107" s="831" t="s">
        <v>552</v>
      </c>
      <c r="B107" s="832" t="s">
        <v>553</v>
      </c>
      <c r="C107" s="835" t="s">
        <v>571</v>
      </c>
      <c r="D107" s="863" t="s">
        <v>572</v>
      </c>
      <c r="E107" s="835" t="s">
        <v>1596</v>
      </c>
      <c r="F107" s="863" t="s">
        <v>1597</v>
      </c>
      <c r="G107" s="835" t="s">
        <v>1600</v>
      </c>
      <c r="H107" s="835" t="s">
        <v>1601</v>
      </c>
      <c r="I107" s="849">
        <v>0.63999998569488525</v>
      </c>
      <c r="J107" s="849">
        <v>200</v>
      </c>
      <c r="K107" s="850">
        <v>128</v>
      </c>
    </row>
    <row r="108" spans="1:11" ht="14.4" customHeight="1" x14ac:dyDescent="0.3">
      <c r="A108" s="831" t="s">
        <v>552</v>
      </c>
      <c r="B108" s="832" t="s">
        <v>553</v>
      </c>
      <c r="C108" s="835" t="s">
        <v>571</v>
      </c>
      <c r="D108" s="863" t="s">
        <v>572</v>
      </c>
      <c r="E108" s="835" t="s">
        <v>1596</v>
      </c>
      <c r="F108" s="863" t="s">
        <v>1597</v>
      </c>
      <c r="G108" s="835" t="s">
        <v>1602</v>
      </c>
      <c r="H108" s="835" t="s">
        <v>1603</v>
      </c>
      <c r="I108" s="849">
        <v>0.63249999284744263</v>
      </c>
      <c r="J108" s="849">
        <v>2200</v>
      </c>
      <c r="K108" s="850">
        <v>1390</v>
      </c>
    </row>
    <row r="109" spans="1:11" ht="14.4" customHeight="1" x14ac:dyDescent="0.3">
      <c r="A109" s="831" t="s">
        <v>552</v>
      </c>
      <c r="B109" s="832" t="s">
        <v>553</v>
      </c>
      <c r="C109" s="835" t="s">
        <v>571</v>
      </c>
      <c r="D109" s="863" t="s">
        <v>572</v>
      </c>
      <c r="E109" s="835" t="s">
        <v>1596</v>
      </c>
      <c r="F109" s="863" t="s">
        <v>1597</v>
      </c>
      <c r="G109" s="835" t="s">
        <v>1606</v>
      </c>
      <c r="H109" s="835" t="s">
        <v>1607</v>
      </c>
      <c r="I109" s="849">
        <v>0.68999999761581421</v>
      </c>
      <c r="J109" s="849">
        <v>400</v>
      </c>
      <c r="K109" s="850">
        <v>276</v>
      </c>
    </row>
    <row r="110" spans="1:11" ht="14.4" customHeight="1" x14ac:dyDescent="0.3">
      <c r="A110" s="831" t="s">
        <v>552</v>
      </c>
      <c r="B110" s="832" t="s">
        <v>553</v>
      </c>
      <c r="C110" s="835" t="s">
        <v>571</v>
      </c>
      <c r="D110" s="863" t="s">
        <v>572</v>
      </c>
      <c r="E110" s="835" t="s">
        <v>1596</v>
      </c>
      <c r="F110" s="863" t="s">
        <v>1597</v>
      </c>
      <c r="G110" s="835" t="s">
        <v>1600</v>
      </c>
      <c r="H110" s="835" t="s">
        <v>1608</v>
      </c>
      <c r="I110" s="849">
        <v>0.62833333015441895</v>
      </c>
      <c r="J110" s="849">
        <v>2800</v>
      </c>
      <c r="K110" s="850">
        <v>1760</v>
      </c>
    </row>
    <row r="111" spans="1:11" ht="14.4" customHeight="1" x14ac:dyDescent="0.3">
      <c r="A111" s="831" t="s">
        <v>552</v>
      </c>
      <c r="B111" s="832" t="s">
        <v>553</v>
      </c>
      <c r="C111" s="835" t="s">
        <v>571</v>
      </c>
      <c r="D111" s="863" t="s">
        <v>572</v>
      </c>
      <c r="E111" s="835" t="s">
        <v>1596</v>
      </c>
      <c r="F111" s="863" t="s">
        <v>1597</v>
      </c>
      <c r="G111" s="835" t="s">
        <v>1602</v>
      </c>
      <c r="H111" s="835" t="s">
        <v>1609</v>
      </c>
      <c r="I111" s="849">
        <v>0.62799999713897703</v>
      </c>
      <c r="J111" s="849">
        <v>2800</v>
      </c>
      <c r="K111" s="850">
        <v>1756</v>
      </c>
    </row>
    <row r="112" spans="1:11" ht="14.4" customHeight="1" x14ac:dyDescent="0.3">
      <c r="A112" s="831" t="s">
        <v>552</v>
      </c>
      <c r="B112" s="832" t="s">
        <v>553</v>
      </c>
      <c r="C112" s="835" t="s">
        <v>571</v>
      </c>
      <c r="D112" s="863" t="s">
        <v>572</v>
      </c>
      <c r="E112" s="835" t="s">
        <v>1596</v>
      </c>
      <c r="F112" s="863" t="s">
        <v>1597</v>
      </c>
      <c r="G112" s="835" t="s">
        <v>1602</v>
      </c>
      <c r="H112" s="835" t="s">
        <v>1652</v>
      </c>
      <c r="I112" s="849">
        <v>0.62000000476837158</v>
      </c>
      <c r="J112" s="849">
        <v>600</v>
      </c>
      <c r="K112" s="850">
        <v>372</v>
      </c>
    </row>
    <row r="113" spans="1:11" ht="14.4" customHeight="1" x14ac:dyDescent="0.3">
      <c r="A113" s="831" t="s">
        <v>552</v>
      </c>
      <c r="B113" s="832" t="s">
        <v>553</v>
      </c>
      <c r="C113" s="835" t="s">
        <v>574</v>
      </c>
      <c r="D113" s="863" t="s">
        <v>575</v>
      </c>
      <c r="E113" s="835" t="s">
        <v>1665</v>
      </c>
      <c r="F113" s="863" t="s">
        <v>1666</v>
      </c>
      <c r="G113" s="835" t="s">
        <v>1667</v>
      </c>
      <c r="H113" s="835" t="s">
        <v>1668</v>
      </c>
      <c r="I113" s="849">
        <v>105.87999725341797</v>
      </c>
      <c r="J113" s="849">
        <v>2</v>
      </c>
      <c r="K113" s="850">
        <v>211.75</v>
      </c>
    </row>
    <row r="114" spans="1:11" ht="14.4" customHeight="1" x14ac:dyDescent="0.3">
      <c r="A114" s="831" t="s">
        <v>552</v>
      </c>
      <c r="B114" s="832" t="s">
        <v>553</v>
      </c>
      <c r="C114" s="835" t="s">
        <v>574</v>
      </c>
      <c r="D114" s="863" t="s">
        <v>575</v>
      </c>
      <c r="E114" s="835" t="s">
        <v>1665</v>
      </c>
      <c r="F114" s="863" t="s">
        <v>1666</v>
      </c>
      <c r="G114" s="835" t="s">
        <v>1669</v>
      </c>
      <c r="H114" s="835" t="s">
        <v>1670</v>
      </c>
      <c r="I114" s="849">
        <v>75</v>
      </c>
      <c r="J114" s="849">
        <v>1</v>
      </c>
      <c r="K114" s="850">
        <v>75</v>
      </c>
    </row>
    <row r="115" spans="1:11" ht="14.4" customHeight="1" x14ac:dyDescent="0.3">
      <c r="A115" s="831" t="s">
        <v>552</v>
      </c>
      <c r="B115" s="832" t="s">
        <v>553</v>
      </c>
      <c r="C115" s="835" t="s">
        <v>574</v>
      </c>
      <c r="D115" s="863" t="s">
        <v>575</v>
      </c>
      <c r="E115" s="835" t="s">
        <v>1665</v>
      </c>
      <c r="F115" s="863" t="s">
        <v>1666</v>
      </c>
      <c r="G115" s="835" t="s">
        <v>1671</v>
      </c>
      <c r="H115" s="835" t="s">
        <v>1672</v>
      </c>
      <c r="I115" s="849">
        <v>168.91446800132158</v>
      </c>
      <c r="J115" s="849">
        <v>1</v>
      </c>
      <c r="K115" s="850">
        <v>168.91446800132158</v>
      </c>
    </row>
    <row r="116" spans="1:11" ht="14.4" customHeight="1" x14ac:dyDescent="0.3">
      <c r="A116" s="831" t="s">
        <v>552</v>
      </c>
      <c r="B116" s="832" t="s">
        <v>553</v>
      </c>
      <c r="C116" s="835" t="s">
        <v>574</v>
      </c>
      <c r="D116" s="863" t="s">
        <v>575</v>
      </c>
      <c r="E116" s="835" t="s">
        <v>1665</v>
      </c>
      <c r="F116" s="863" t="s">
        <v>1666</v>
      </c>
      <c r="G116" s="835" t="s">
        <v>1673</v>
      </c>
      <c r="H116" s="835" t="s">
        <v>1674</v>
      </c>
      <c r="I116" s="849">
        <v>227.16999816894531</v>
      </c>
      <c r="J116" s="849">
        <v>1</v>
      </c>
      <c r="K116" s="850">
        <v>227.16999816894531</v>
      </c>
    </row>
    <row r="117" spans="1:11" ht="14.4" customHeight="1" x14ac:dyDescent="0.3">
      <c r="A117" s="831" t="s">
        <v>552</v>
      </c>
      <c r="B117" s="832" t="s">
        <v>553</v>
      </c>
      <c r="C117" s="835" t="s">
        <v>574</v>
      </c>
      <c r="D117" s="863" t="s">
        <v>575</v>
      </c>
      <c r="E117" s="835" t="s">
        <v>1665</v>
      </c>
      <c r="F117" s="863" t="s">
        <v>1666</v>
      </c>
      <c r="G117" s="835" t="s">
        <v>1675</v>
      </c>
      <c r="H117" s="835" t="s">
        <v>1676</v>
      </c>
      <c r="I117" s="849">
        <v>68.599998474121094</v>
      </c>
      <c r="J117" s="849">
        <v>1</v>
      </c>
      <c r="K117" s="850">
        <v>68.599998474121094</v>
      </c>
    </row>
    <row r="118" spans="1:11" ht="14.4" customHeight="1" x14ac:dyDescent="0.3">
      <c r="A118" s="831" t="s">
        <v>552</v>
      </c>
      <c r="B118" s="832" t="s">
        <v>553</v>
      </c>
      <c r="C118" s="835" t="s">
        <v>574</v>
      </c>
      <c r="D118" s="863" t="s">
        <v>575</v>
      </c>
      <c r="E118" s="835" t="s">
        <v>1524</v>
      </c>
      <c r="F118" s="863" t="s">
        <v>1525</v>
      </c>
      <c r="G118" s="835" t="s">
        <v>1526</v>
      </c>
      <c r="H118" s="835" t="s">
        <v>1527</v>
      </c>
      <c r="I118" s="849">
        <v>1.1699999570846558</v>
      </c>
      <c r="J118" s="849">
        <v>20</v>
      </c>
      <c r="K118" s="850">
        <v>23.399999618530273</v>
      </c>
    </row>
    <row r="119" spans="1:11" ht="14.4" customHeight="1" x14ac:dyDescent="0.3">
      <c r="A119" s="831" t="s">
        <v>552</v>
      </c>
      <c r="B119" s="832" t="s">
        <v>553</v>
      </c>
      <c r="C119" s="835" t="s">
        <v>574</v>
      </c>
      <c r="D119" s="863" t="s">
        <v>575</v>
      </c>
      <c r="E119" s="835" t="s">
        <v>1524</v>
      </c>
      <c r="F119" s="863" t="s">
        <v>1525</v>
      </c>
      <c r="G119" s="835" t="s">
        <v>1530</v>
      </c>
      <c r="H119" s="835" t="s">
        <v>1531</v>
      </c>
      <c r="I119" s="849">
        <v>0.37999999523162842</v>
      </c>
      <c r="J119" s="849">
        <v>75</v>
      </c>
      <c r="K119" s="850">
        <v>28.5</v>
      </c>
    </row>
    <row r="120" spans="1:11" ht="14.4" customHeight="1" x14ac:dyDescent="0.3">
      <c r="A120" s="831" t="s">
        <v>552</v>
      </c>
      <c r="B120" s="832" t="s">
        <v>553</v>
      </c>
      <c r="C120" s="835" t="s">
        <v>574</v>
      </c>
      <c r="D120" s="863" t="s">
        <v>575</v>
      </c>
      <c r="E120" s="835" t="s">
        <v>1524</v>
      </c>
      <c r="F120" s="863" t="s">
        <v>1525</v>
      </c>
      <c r="G120" s="835" t="s">
        <v>1532</v>
      </c>
      <c r="H120" s="835" t="s">
        <v>1533</v>
      </c>
      <c r="I120" s="849">
        <v>8.3999996185302734</v>
      </c>
      <c r="J120" s="849">
        <v>36</v>
      </c>
      <c r="K120" s="850">
        <v>302.40000915527344</v>
      </c>
    </row>
    <row r="121" spans="1:11" ht="14.4" customHeight="1" x14ac:dyDescent="0.3">
      <c r="A121" s="831" t="s">
        <v>552</v>
      </c>
      <c r="B121" s="832" t="s">
        <v>553</v>
      </c>
      <c r="C121" s="835" t="s">
        <v>574</v>
      </c>
      <c r="D121" s="863" t="s">
        <v>575</v>
      </c>
      <c r="E121" s="835" t="s">
        <v>1524</v>
      </c>
      <c r="F121" s="863" t="s">
        <v>1525</v>
      </c>
      <c r="G121" s="835" t="s">
        <v>1534</v>
      </c>
      <c r="H121" s="835" t="s">
        <v>1535</v>
      </c>
      <c r="I121" s="849">
        <v>12.291666666666666</v>
      </c>
      <c r="J121" s="849">
        <v>180</v>
      </c>
      <c r="K121" s="850">
        <v>2186.8800354003906</v>
      </c>
    </row>
    <row r="122" spans="1:11" ht="14.4" customHeight="1" x14ac:dyDescent="0.3">
      <c r="A122" s="831" t="s">
        <v>552</v>
      </c>
      <c r="B122" s="832" t="s">
        <v>553</v>
      </c>
      <c r="C122" s="835" t="s">
        <v>574</v>
      </c>
      <c r="D122" s="863" t="s">
        <v>575</v>
      </c>
      <c r="E122" s="835" t="s">
        <v>1524</v>
      </c>
      <c r="F122" s="863" t="s">
        <v>1525</v>
      </c>
      <c r="G122" s="835" t="s">
        <v>1536</v>
      </c>
      <c r="H122" s="835" t="s">
        <v>1537</v>
      </c>
      <c r="I122" s="849">
        <v>7.5900001525878906</v>
      </c>
      <c r="J122" s="849">
        <v>2</v>
      </c>
      <c r="K122" s="850">
        <v>15.180000305175781</v>
      </c>
    </row>
    <row r="123" spans="1:11" ht="14.4" customHeight="1" x14ac:dyDescent="0.3">
      <c r="A123" s="831" t="s">
        <v>552</v>
      </c>
      <c r="B123" s="832" t="s">
        <v>553</v>
      </c>
      <c r="C123" s="835" t="s">
        <v>574</v>
      </c>
      <c r="D123" s="863" t="s">
        <v>575</v>
      </c>
      <c r="E123" s="835" t="s">
        <v>1524</v>
      </c>
      <c r="F123" s="863" t="s">
        <v>1525</v>
      </c>
      <c r="G123" s="835" t="s">
        <v>1544</v>
      </c>
      <c r="H123" s="835" t="s">
        <v>1545</v>
      </c>
      <c r="I123" s="849">
        <v>72.220001220703125</v>
      </c>
      <c r="J123" s="849">
        <v>110</v>
      </c>
      <c r="K123" s="850">
        <v>7944.2001647949219</v>
      </c>
    </row>
    <row r="124" spans="1:11" ht="14.4" customHeight="1" x14ac:dyDescent="0.3">
      <c r="A124" s="831" t="s">
        <v>552</v>
      </c>
      <c r="B124" s="832" t="s">
        <v>553</v>
      </c>
      <c r="C124" s="835" t="s">
        <v>574</v>
      </c>
      <c r="D124" s="863" t="s">
        <v>575</v>
      </c>
      <c r="E124" s="835" t="s">
        <v>1524</v>
      </c>
      <c r="F124" s="863" t="s">
        <v>1525</v>
      </c>
      <c r="G124" s="835" t="s">
        <v>1546</v>
      </c>
      <c r="H124" s="835" t="s">
        <v>1547</v>
      </c>
      <c r="I124" s="849">
        <v>2.7450000047683716</v>
      </c>
      <c r="J124" s="849">
        <v>60</v>
      </c>
      <c r="K124" s="850">
        <v>164.69999694824219</v>
      </c>
    </row>
    <row r="125" spans="1:11" ht="14.4" customHeight="1" x14ac:dyDescent="0.3">
      <c r="A125" s="831" t="s">
        <v>552</v>
      </c>
      <c r="B125" s="832" t="s">
        <v>553</v>
      </c>
      <c r="C125" s="835" t="s">
        <v>574</v>
      </c>
      <c r="D125" s="863" t="s">
        <v>575</v>
      </c>
      <c r="E125" s="835" t="s">
        <v>1524</v>
      </c>
      <c r="F125" s="863" t="s">
        <v>1525</v>
      </c>
      <c r="G125" s="835" t="s">
        <v>1548</v>
      </c>
      <c r="H125" s="835" t="s">
        <v>1677</v>
      </c>
      <c r="I125" s="849">
        <v>5.6399998664855957</v>
      </c>
      <c r="J125" s="849">
        <v>2</v>
      </c>
      <c r="K125" s="850">
        <v>11.279999732971191</v>
      </c>
    </row>
    <row r="126" spans="1:11" ht="14.4" customHeight="1" x14ac:dyDescent="0.3">
      <c r="A126" s="831" t="s">
        <v>552</v>
      </c>
      <c r="B126" s="832" t="s">
        <v>553</v>
      </c>
      <c r="C126" s="835" t="s">
        <v>574</v>
      </c>
      <c r="D126" s="863" t="s">
        <v>575</v>
      </c>
      <c r="E126" s="835" t="s">
        <v>1524</v>
      </c>
      <c r="F126" s="863" t="s">
        <v>1525</v>
      </c>
      <c r="G126" s="835" t="s">
        <v>1550</v>
      </c>
      <c r="H126" s="835" t="s">
        <v>1551</v>
      </c>
      <c r="I126" s="849">
        <v>27.878570829119003</v>
      </c>
      <c r="J126" s="849">
        <v>27</v>
      </c>
      <c r="K126" s="850">
        <v>752.69998550415039</v>
      </c>
    </row>
    <row r="127" spans="1:11" ht="14.4" customHeight="1" x14ac:dyDescent="0.3">
      <c r="A127" s="831" t="s">
        <v>552</v>
      </c>
      <c r="B127" s="832" t="s">
        <v>553</v>
      </c>
      <c r="C127" s="835" t="s">
        <v>574</v>
      </c>
      <c r="D127" s="863" t="s">
        <v>575</v>
      </c>
      <c r="E127" s="835" t="s">
        <v>1524</v>
      </c>
      <c r="F127" s="863" t="s">
        <v>1525</v>
      </c>
      <c r="G127" s="835" t="s">
        <v>1552</v>
      </c>
      <c r="H127" s="835" t="s">
        <v>1553</v>
      </c>
      <c r="I127" s="849">
        <v>260.2985621861049</v>
      </c>
      <c r="J127" s="849">
        <v>10</v>
      </c>
      <c r="K127" s="850">
        <v>2602.9898986816406</v>
      </c>
    </row>
    <row r="128" spans="1:11" ht="14.4" customHeight="1" x14ac:dyDescent="0.3">
      <c r="A128" s="831" t="s">
        <v>552</v>
      </c>
      <c r="B128" s="832" t="s">
        <v>553</v>
      </c>
      <c r="C128" s="835" t="s">
        <v>574</v>
      </c>
      <c r="D128" s="863" t="s">
        <v>575</v>
      </c>
      <c r="E128" s="835" t="s">
        <v>1558</v>
      </c>
      <c r="F128" s="863" t="s">
        <v>1559</v>
      </c>
      <c r="G128" s="835" t="s">
        <v>1678</v>
      </c>
      <c r="H128" s="835" t="s">
        <v>1679</v>
      </c>
      <c r="I128" s="849">
        <v>13.810000419616699</v>
      </c>
      <c r="J128" s="849">
        <v>20</v>
      </c>
      <c r="K128" s="850">
        <v>276.1199951171875</v>
      </c>
    </row>
    <row r="129" spans="1:11" ht="14.4" customHeight="1" x14ac:dyDescent="0.3">
      <c r="A129" s="831" t="s">
        <v>552</v>
      </c>
      <c r="B129" s="832" t="s">
        <v>553</v>
      </c>
      <c r="C129" s="835" t="s">
        <v>574</v>
      </c>
      <c r="D129" s="863" t="s">
        <v>575</v>
      </c>
      <c r="E129" s="835" t="s">
        <v>1558</v>
      </c>
      <c r="F129" s="863" t="s">
        <v>1559</v>
      </c>
      <c r="G129" s="835" t="s">
        <v>1680</v>
      </c>
      <c r="H129" s="835" t="s">
        <v>1681</v>
      </c>
      <c r="I129" s="849">
        <v>4404.39990234375</v>
      </c>
      <c r="J129" s="849">
        <v>1</v>
      </c>
      <c r="K129" s="850">
        <v>4404.39990234375</v>
      </c>
    </row>
    <row r="130" spans="1:11" ht="14.4" customHeight="1" x14ac:dyDescent="0.3">
      <c r="A130" s="831" t="s">
        <v>552</v>
      </c>
      <c r="B130" s="832" t="s">
        <v>553</v>
      </c>
      <c r="C130" s="835" t="s">
        <v>574</v>
      </c>
      <c r="D130" s="863" t="s">
        <v>575</v>
      </c>
      <c r="E130" s="835" t="s">
        <v>1558</v>
      </c>
      <c r="F130" s="863" t="s">
        <v>1559</v>
      </c>
      <c r="G130" s="835" t="s">
        <v>1616</v>
      </c>
      <c r="H130" s="835" t="s">
        <v>1617</v>
      </c>
      <c r="I130" s="849">
        <v>33.880001068115234</v>
      </c>
      <c r="J130" s="849">
        <v>6</v>
      </c>
      <c r="K130" s="850">
        <v>203.27999877929687</v>
      </c>
    </row>
    <row r="131" spans="1:11" ht="14.4" customHeight="1" x14ac:dyDescent="0.3">
      <c r="A131" s="831" t="s">
        <v>552</v>
      </c>
      <c r="B131" s="832" t="s">
        <v>553</v>
      </c>
      <c r="C131" s="835" t="s">
        <v>574</v>
      </c>
      <c r="D131" s="863" t="s">
        <v>575</v>
      </c>
      <c r="E131" s="835" t="s">
        <v>1558</v>
      </c>
      <c r="F131" s="863" t="s">
        <v>1559</v>
      </c>
      <c r="G131" s="835" t="s">
        <v>1682</v>
      </c>
      <c r="H131" s="835" t="s">
        <v>1683</v>
      </c>
      <c r="I131" s="849">
        <v>11.489999771118164</v>
      </c>
      <c r="J131" s="849">
        <v>6</v>
      </c>
      <c r="K131" s="850">
        <v>68.94000244140625</v>
      </c>
    </row>
    <row r="132" spans="1:11" ht="14.4" customHeight="1" x14ac:dyDescent="0.3">
      <c r="A132" s="831" t="s">
        <v>552</v>
      </c>
      <c r="B132" s="832" t="s">
        <v>553</v>
      </c>
      <c r="C132" s="835" t="s">
        <v>574</v>
      </c>
      <c r="D132" s="863" t="s">
        <v>575</v>
      </c>
      <c r="E132" s="835" t="s">
        <v>1558</v>
      </c>
      <c r="F132" s="863" t="s">
        <v>1559</v>
      </c>
      <c r="G132" s="835" t="s">
        <v>1618</v>
      </c>
      <c r="H132" s="835" t="s">
        <v>1619</v>
      </c>
      <c r="I132" s="849">
        <v>152.63999938964844</v>
      </c>
      <c r="J132" s="849">
        <v>120</v>
      </c>
      <c r="K132" s="850">
        <v>18317.099365234375</v>
      </c>
    </row>
    <row r="133" spans="1:11" ht="14.4" customHeight="1" x14ac:dyDescent="0.3">
      <c r="A133" s="831" t="s">
        <v>552</v>
      </c>
      <c r="B133" s="832" t="s">
        <v>553</v>
      </c>
      <c r="C133" s="835" t="s">
        <v>574</v>
      </c>
      <c r="D133" s="863" t="s">
        <v>575</v>
      </c>
      <c r="E133" s="835" t="s">
        <v>1558</v>
      </c>
      <c r="F133" s="863" t="s">
        <v>1559</v>
      </c>
      <c r="G133" s="835" t="s">
        <v>1620</v>
      </c>
      <c r="H133" s="835" t="s">
        <v>1621</v>
      </c>
      <c r="I133" s="849">
        <v>15.925000190734863</v>
      </c>
      <c r="J133" s="849">
        <v>300</v>
      </c>
      <c r="K133" s="850">
        <v>4777</v>
      </c>
    </row>
    <row r="134" spans="1:11" ht="14.4" customHeight="1" x14ac:dyDescent="0.3">
      <c r="A134" s="831" t="s">
        <v>552</v>
      </c>
      <c r="B134" s="832" t="s">
        <v>553</v>
      </c>
      <c r="C134" s="835" t="s">
        <v>574</v>
      </c>
      <c r="D134" s="863" t="s">
        <v>575</v>
      </c>
      <c r="E134" s="835" t="s">
        <v>1558</v>
      </c>
      <c r="F134" s="863" t="s">
        <v>1559</v>
      </c>
      <c r="G134" s="835" t="s">
        <v>1684</v>
      </c>
      <c r="H134" s="835" t="s">
        <v>1685</v>
      </c>
      <c r="I134" s="849">
        <v>11.144999980926514</v>
      </c>
      <c r="J134" s="849">
        <v>100</v>
      </c>
      <c r="K134" s="850">
        <v>1114.5</v>
      </c>
    </row>
    <row r="135" spans="1:11" ht="14.4" customHeight="1" x14ac:dyDescent="0.3">
      <c r="A135" s="831" t="s">
        <v>552</v>
      </c>
      <c r="B135" s="832" t="s">
        <v>553</v>
      </c>
      <c r="C135" s="835" t="s">
        <v>574</v>
      </c>
      <c r="D135" s="863" t="s">
        <v>575</v>
      </c>
      <c r="E135" s="835" t="s">
        <v>1558</v>
      </c>
      <c r="F135" s="863" t="s">
        <v>1559</v>
      </c>
      <c r="G135" s="835" t="s">
        <v>1686</v>
      </c>
      <c r="H135" s="835" t="s">
        <v>1687</v>
      </c>
      <c r="I135" s="849">
        <v>845.78997802734375</v>
      </c>
      <c r="J135" s="849">
        <v>220</v>
      </c>
      <c r="K135" s="850">
        <v>186073.80078125</v>
      </c>
    </row>
    <row r="136" spans="1:11" ht="14.4" customHeight="1" x14ac:dyDescent="0.3">
      <c r="A136" s="831" t="s">
        <v>552</v>
      </c>
      <c r="B136" s="832" t="s">
        <v>553</v>
      </c>
      <c r="C136" s="835" t="s">
        <v>574</v>
      </c>
      <c r="D136" s="863" t="s">
        <v>575</v>
      </c>
      <c r="E136" s="835" t="s">
        <v>1558</v>
      </c>
      <c r="F136" s="863" t="s">
        <v>1559</v>
      </c>
      <c r="G136" s="835" t="s">
        <v>1688</v>
      </c>
      <c r="H136" s="835" t="s">
        <v>1689</v>
      </c>
      <c r="I136" s="849">
        <v>6.1500000953674316</v>
      </c>
      <c r="J136" s="849">
        <v>2000</v>
      </c>
      <c r="K136" s="850">
        <v>12300</v>
      </c>
    </row>
    <row r="137" spans="1:11" ht="14.4" customHeight="1" x14ac:dyDescent="0.3">
      <c r="A137" s="831" t="s">
        <v>552</v>
      </c>
      <c r="B137" s="832" t="s">
        <v>553</v>
      </c>
      <c r="C137" s="835" t="s">
        <v>574</v>
      </c>
      <c r="D137" s="863" t="s">
        <v>575</v>
      </c>
      <c r="E137" s="835" t="s">
        <v>1558</v>
      </c>
      <c r="F137" s="863" t="s">
        <v>1559</v>
      </c>
      <c r="G137" s="835" t="s">
        <v>1622</v>
      </c>
      <c r="H137" s="835" t="s">
        <v>1623</v>
      </c>
      <c r="I137" s="849">
        <v>3.4550000429153442</v>
      </c>
      <c r="J137" s="849">
        <v>2400</v>
      </c>
      <c r="K137" s="850">
        <v>8298</v>
      </c>
    </row>
    <row r="138" spans="1:11" ht="14.4" customHeight="1" x14ac:dyDescent="0.3">
      <c r="A138" s="831" t="s">
        <v>552</v>
      </c>
      <c r="B138" s="832" t="s">
        <v>553</v>
      </c>
      <c r="C138" s="835" t="s">
        <v>574</v>
      </c>
      <c r="D138" s="863" t="s">
        <v>575</v>
      </c>
      <c r="E138" s="835" t="s">
        <v>1558</v>
      </c>
      <c r="F138" s="863" t="s">
        <v>1559</v>
      </c>
      <c r="G138" s="835" t="s">
        <v>1690</v>
      </c>
      <c r="H138" s="835" t="s">
        <v>1691</v>
      </c>
      <c r="I138" s="849">
        <v>5.4449999332427979</v>
      </c>
      <c r="J138" s="849">
        <v>1400</v>
      </c>
      <c r="K138" s="850">
        <v>7622</v>
      </c>
    </row>
    <row r="139" spans="1:11" ht="14.4" customHeight="1" x14ac:dyDescent="0.3">
      <c r="A139" s="831" t="s">
        <v>552</v>
      </c>
      <c r="B139" s="832" t="s">
        <v>553</v>
      </c>
      <c r="C139" s="835" t="s">
        <v>574</v>
      </c>
      <c r="D139" s="863" t="s">
        <v>575</v>
      </c>
      <c r="E139" s="835" t="s">
        <v>1558</v>
      </c>
      <c r="F139" s="863" t="s">
        <v>1559</v>
      </c>
      <c r="G139" s="835" t="s">
        <v>1692</v>
      </c>
      <c r="H139" s="835" t="s">
        <v>1693</v>
      </c>
      <c r="I139" s="849">
        <v>3.3900001049041748</v>
      </c>
      <c r="J139" s="849">
        <v>2000</v>
      </c>
      <c r="K139" s="850">
        <v>6780</v>
      </c>
    </row>
    <row r="140" spans="1:11" ht="14.4" customHeight="1" x14ac:dyDescent="0.3">
      <c r="A140" s="831" t="s">
        <v>552</v>
      </c>
      <c r="B140" s="832" t="s">
        <v>553</v>
      </c>
      <c r="C140" s="835" t="s">
        <v>574</v>
      </c>
      <c r="D140" s="863" t="s">
        <v>575</v>
      </c>
      <c r="E140" s="835" t="s">
        <v>1558</v>
      </c>
      <c r="F140" s="863" t="s">
        <v>1559</v>
      </c>
      <c r="G140" s="835" t="s">
        <v>1694</v>
      </c>
      <c r="H140" s="835" t="s">
        <v>1695</v>
      </c>
      <c r="I140" s="849">
        <v>17.96999979019165</v>
      </c>
      <c r="J140" s="849">
        <v>3325</v>
      </c>
      <c r="K140" s="850">
        <v>59733.33984375</v>
      </c>
    </row>
    <row r="141" spans="1:11" ht="14.4" customHeight="1" x14ac:dyDescent="0.3">
      <c r="A141" s="831" t="s">
        <v>552</v>
      </c>
      <c r="B141" s="832" t="s">
        <v>553</v>
      </c>
      <c r="C141" s="835" t="s">
        <v>574</v>
      </c>
      <c r="D141" s="863" t="s">
        <v>575</v>
      </c>
      <c r="E141" s="835" t="s">
        <v>1558</v>
      </c>
      <c r="F141" s="863" t="s">
        <v>1559</v>
      </c>
      <c r="G141" s="835" t="s">
        <v>1624</v>
      </c>
      <c r="H141" s="835" t="s">
        <v>1625</v>
      </c>
      <c r="I141" s="849">
        <v>17.981999588012695</v>
      </c>
      <c r="J141" s="849">
        <v>2400</v>
      </c>
      <c r="K141" s="850">
        <v>43157.18994140625</v>
      </c>
    </row>
    <row r="142" spans="1:11" ht="14.4" customHeight="1" x14ac:dyDescent="0.3">
      <c r="A142" s="831" t="s">
        <v>552</v>
      </c>
      <c r="B142" s="832" t="s">
        <v>553</v>
      </c>
      <c r="C142" s="835" t="s">
        <v>574</v>
      </c>
      <c r="D142" s="863" t="s">
        <v>575</v>
      </c>
      <c r="E142" s="835" t="s">
        <v>1558</v>
      </c>
      <c r="F142" s="863" t="s">
        <v>1559</v>
      </c>
      <c r="G142" s="835" t="s">
        <v>1696</v>
      </c>
      <c r="H142" s="835" t="s">
        <v>1697</v>
      </c>
      <c r="I142" s="849">
        <v>25.010000228881836</v>
      </c>
      <c r="J142" s="849">
        <v>525</v>
      </c>
      <c r="K142" s="850">
        <v>13128.5</v>
      </c>
    </row>
    <row r="143" spans="1:11" ht="14.4" customHeight="1" x14ac:dyDescent="0.3">
      <c r="A143" s="831" t="s">
        <v>552</v>
      </c>
      <c r="B143" s="832" t="s">
        <v>553</v>
      </c>
      <c r="C143" s="835" t="s">
        <v>574</v>
      </c>
      <c r="D143" s="863" t="s">
        <v>575</v>
      </c>
      <c r="E143" s="835" t="s">
        <v>1558</v>
      </c>
      <c r="F143" s="863" t="s">
        <v>1559</v>
      </c>
      <c r="G143" s="835" t="s">
        <v>1698</v>
      </c>
      <c r="H143" s="835" t="s">
        <v>1699</v>
      </c>
      <c r="I143" s="849">
        <v>1694</v>
      </c>
      <c r="J143" s="849">
        <v>40</v>
      </c>
      <c r="K143" s="850">
        <v>67760</v>
      </c>
    </row>
    <row r="144" spans="1:11" ht="14.4" customHeight="1" x14ac:dyDescent="0.3">
      <c r="A144" s="831" t="s">
        <v>552</v>
      </c>
      <c r="B144" s="832" t="s">
        <v>553</v>
      </c>
      <c r="C144" s="835" t="s">
        <v>574</v>
      </c>
      <c r="D144" s="863" t="s">
        <v>575</v>
      </c>
      <c r="E144" s="835" t="s">
        <v>1558</v>
      </c>
      <c r="F144" s="863" t="s">
        <v>1559</v>
      </c>
      <c r="G144" s="835" t="s">
        <v>1700</v>
      </c>
      <c r="H144" s="835" t="s">
        <v>1701</v>
      </c>
      <c r="I144" s="849">
        <v>2819.300048828125</v>
      </c>
      <c r="J144" s="849">
        <v>40</v>
      </c>
      <c r="K144" s="850">
        <v>112772</v>
      </c>
    </row>
    <row r="145" spans="1:11" ht="14.4" customHeight="1" x14ac:dyDescent="0.3">
      <c r="A145" s="831" t="s">
        <v>552</v>
      </c>
      <c r="B145" s="832" t="s">
        <v>553</v>
      </c>
      <c r="C145" s="835" t="s">
        <v>574</v>
      </c>
      <c r="D145" s="863" t="s">
        <v>575</v>
      </c>
      <c r="E145" s="835" t="s">
        <v>1558</v>
      </c>
      <c r="F145" s="863" t="s">
        <v>1559</v>
      </c>
      <c r="G145" s="835" t="s">
        <v>1626</v>
      </c>
      <c r="H145" s="835" t="s">
        <v>1627</v>
      </c>
      <c r="I145" s="849">
        <v>8.2299995422363281</v>
      </c>
      <c r="J145" s="849">
        <v>450</v>
      </c>
      <c r="K145" s="850">
        <v>3702.300048828125</v>
      </c>
    </row>
    <row r="146" spans="1:11" ht="14.4" customHeight="1" x14ac:dyDescent="0.3">
      <c r="A146" s="831" t="s">
        <v>552</v>
      </c>
      <c r="B146" s="832" t="s">
        <v>553</v>
      </c>
      <c r="C146" s="835" t="s">
        <v>574</v>
      </c>
      <c r="D146" s="863" t="s">
        <v>575</v>
      </c>
      <c r="E146" s="835" t="s">
        <v>1558</v>
      </c>
      <c r="F146" s="863" t="s">
        <v>1559</v>
      </c>
      <c r="G146" s="835" t="s">
        <v>1702</v>
      </c>
      <c r="H146" s="835" t="s">
        <v>1703</v>
      </c>
      <c r="I146" s="849">
        <v>3.869999885559082</v>
      </c>
      <c r="J146" s="849">
        <v>3000</v>
      </c>
      <c r="K146" s="850">
        <v>11616.000122070313</v>
      </c>
    </row>
    <row r="147" spans="1:11" ht="14.4" customHeight="1" x14ac:dyDescent="0.3">
      <c r="A147" s="831" t="s">
        <v>552</v>
      </c>
      <c r="B147" s="832" t="s">
        <v>553</v>
      </c>
      <c r="C147" s="835" t="s">
        <v>574</v>
      </c>
      <c r="D147" s="863" t="s">
        <v>575</v>
      </c>
      <c r="E147" s="835" t="s">
        <v>1558</v>
      </c>
      <c r="F147" s="863" t="s">
        <v>1559</v>
      </c>
      <c r="G147" s="835" t="s">
        <v>1657</v>
      </c>
      <c r="H147" s="835" t="s">
        <v>1658</v>
      </c>
      <c r="I147" s="849">
        <v>11.739999771118164</v>
      </c>
      <c r="J147" s="849">
        <v>50</v>
      </c>
      <c r="K147" s="850">
        <v>587.00001525878906</v>
      </c>
    </row>
    <row r="148" spans="1:11" ht="14.4" customHeight="1" x14ac:dyDescent="0.3">
      <c r="A148" s="831" t="s">
        <v>552</v>
      </c>
      <c r="B148" s="832" t="s">
        <v>553</v>
      </c>
      <c r="C148" s="835" t="s">
        <v>574</v>
      </c>
      <c r="D148" s="863" t="s">
        <v>575</v>
      </c>
      <c r="E148" s="835" t="s">
        <v>1558</v>
      </c>
      <c r="F148" s="863" t="s">
        <v>1559</v>
      </c>
      <c r="G148" s="835" t="s">
        <v>1564</v>
      </c>
      <c r="H148" s="835" t="s">
        <v>1565</v>
      </c>
      <c r="I148" s="849">
        <v>13.310000419616699</v>
      </c>
      <c r="J148" s="849">
        <v>30</v>
      </c>
      <c r="K148" s="850">
        <v>399.29998779296875</v>
      </c>
    </row>
    <row r="149" spans="1:11" ht="14.4" customHeight="1" x14ac:dyDescent="0.3">
      <c r="A149" s="831" t="s">
        <v>552</v>
      </c>
      <c r="B149" s="832" t="s">
        <v>553</v>
      </c>
      <c r="C149" s="835" t="s">
        <v>574</v>
      </c>
      <c r="D149" s="863" t="s">
        <v>575</v>
      </c>
      <c r="E149" s="835" t="s">
        <v>1558</v>
      </c>
      <c r="F149" s="863" t="s">
        <v>1559</v>
      </c>
      <c r="G149" s="835" t="s">
        <v>1628</v>
      </c>
      <c r="H149" s="835" t="s">
        <v>1629</v>
      </c>
      <c r="I149" s="849">
        <v>127.23000335693359</v>
      </c>
      <c r="J149" s="849">
        <v>120</v>
      </c>
      <c r="K149" s="850">
        <v>15267.89990234375</v>
      </c>
    </row>
    <row r="150" spans="1:11" ht="14.4" customHeight="1" x14ac:dyDescent="0.3">
      <c r="A150" s="831" t="s">
        <v>552</v>
      </c>
      <c r="B150" s="832" t="s">
        <v>553</v>
      </c>
      <c r="C150" s="835" t="s">
        <v>574</v>
      </c>
      <c r="D150" s="863" t="s">
        <v>575</v>
      </c>
      <c r="E150" s="835" t="s">
        <v>1558</v>
      </c>
      <c r="F150" s="863" t="s">
        <v>1559</v>
      </c>
      <c r="G150" s="835" t="s">
        <v>1704</v>
      </c>
      <c r="H150" s="835" t="s">
        <v>1705</v>
      </c>
      <c r="I150" s="849">
        <v>9.1999998092651367</v>
      </c>
      <c r="J150" s="849">
        <v>3800</v>
      </c>
      <c r="K150" s="850">
        <v>34960</v>
      </c>
    </row>
    <row r="151" spans="1:11" ht="14.4" customHeight="1" x14ac:dyDescent="0.3">
      <c r="A151" s="831" t="s">
        <v>552</v>
      </c>
      <c r="B151" s="832" t="s">
        <v>553</v>
      </c>
      <c r="C151" s="835" t="s">
        <v>574</v>
      </c>
      <c r="D151" s="863" t="s">
        <v>575</v>
      </c>
      <c r="E151" s="835" t="s">
        <v>1558</v>
      </c>
      <c r="F151" s="863" t="s">
        <v>1559</v>
      </c>
      <c r="G151" s="835" t="s">
        <v>1706</v>
      </c>
      <c r="H151" s="835" t="s">
        <v>1707</v>
      </c>
      <c r="I151" s="849">
        <v>172.5</v>
      </c>
      <c r="J151" s="849">
        <v>2</v>
      </c>
      <c r="K151" s="850">
        <v>345</v>
      </c>
    </row>
    <row r="152" spans="1:11" ht="14.4" customHeight="1" x14ac:dyDescent="0.3">
      <c r="A152" s="831" t="s">
        <v>552</v>
      </c>
      <c r="B152" s="832" t="s">
        <v>553</v>
      </c>
      <c r="C152" s="835" t="s">
        <v>574</v>
      </c>
      <c r="D152" s="863" t="s">
        <v>575</v>
      </c>
      <c r="E152" s="835" t="s">
        <v>1558</v>
      </c>
      <c r="F152" s="863" t="s">
        <v>1559</v>
      </c>
      <c r="G152" s="835" t="s">
        <v>1708</v>
      </c>
      <c r="H152" s="835" t="s">
        <v>1709</v>
      </c>
      <c r="I152" s="849">
        <v>205.69999694824219</v>
      </c>
      <c r="J152" s="849">
        <v>3300</v>
      </c>
      <c r="K152" s="850">
        <v>678810</v>
      </c>
    </row>
    <row r="153" spans="1:11" ht="14.4" customHeight="1" x14ac:dyDescent="0.3">
      <c r="A153" s="831" t="s">
        <v>552</v>
      </c>
      <c r="B153" s="832" t="s">
        <v>553</v>
      </c>
      <c r="C153" s="835" t="s">
        <v>574</v>
      </c>
      <c r="D153" s="863" t="s">
        <v>575</v>
      </c>
      <c r="E153" s="835" t="s">
        <v>1558</v>
      </c>
      <c r="F153" s="863" t="s">
        <v>1559</v>
      </c>
      <c r="G153" s="835" t="s">
        <v>1710</v>
      </c>
      <c r="H153" s="835" t="s">
        <v>1711</v>
      </c>
      <c r="I153" s="849">
        <v>157.30000305175781</v>
      </c>
      <c r="J153" s="849">
        <v>200</v>
      </c>
      <c r="K153" s="850">
        <v>31460</v>
      </c>
    </row>
    <row r="154" spans="1:11" ht="14.4" customHeight="1" x14ac:dyDescent="0.3">
      <c r="A154" s="831" t="s">
        <v>552</v>
      </c>
      <c r="B154" s="832" t="s">
        <v>553</v>
      </c>
      <c r="C154" s="835" t="s">
        <v>574</v>
      </c>
      <c r="D154" s="863" t="s">
        <v>575</v>
      </c>
      <c r="E154" s="835" t="s">
        <v>1558</v>
      </c>
      <c r="F154" s="863" t="s">
        <v>1559</v>
      </c>
      <c r="G154" s="835" t="s">
        <v>1712</v>
      </c>
      <c r="H154" s="835" t="s">
        <v>1713</v>
      </c>
      <c r="I154" s="849">
        <v>4513.2998046875</v>
      </c>
      <c r="J154" s="849">
        <v>210</v>
      </c>
      <c r="K154" s="850">
        <v>947793</v>
      </c>
    </row>
    <row r="155" spans="1:11" ht="14.4" customHeight="1" x14ac:dyDescent="0.3">
      <c r="A155" s="831" t="s">
        <v>552</v>
      </c>
      <c r="B155" s="832" t="s">
        <v>553</v>
      </c>
      <c r="C155" s="835" t="s">
        <v>574</v>
      </c>
      <c r="D155" s="863" t="s">
        <v>575</v>
      </c>
      <c r="E155" s="835" t="s">
        <v>1558</v>
      </c>
      <c r="F155" s="863" t="s">
        <v>1559</v>
      </c>
      <c r="G155" s="835" t="s">
        <v>1630</v>
      </c>
      <c r="H155" s="835" t="s">
        <v>1631</v>
      </c>
      <c r="I155" s="849">
        <v>1.0900000333786011</v>
      </c>
      <c r="J155" s="849">
        <v>2000</v>
      </c>
      <c r="K155" s="850">
        <v>2180</v>
      </c>
    </row>
    <row r="156" spans="1:11" ht="14.4" customHeight="1" x14ac:dyDescent="0.3">
      <c r="A156" s="831" t="s">
        <v>552</v>
      </c>
      <c r="B156" s="832" t="s">
        <v>553</v>
      </c>
      <c r="C156" s="835" t="s">
        <v>574</v>
      </c>
      <c r="D156" s="863" t="s">
        <v>575</v>
      </c>
      <c r="E156" s="835" t="s">
        <v>1558</v>
      </c>
      <c r="F156" s="863" t="s">
        <v>1559</v>
      </c>
      <c r="G156" s="835" t="s">
        <v>1632</v>
      </c>
      <c r="H156" s="835" t="s">
        <v>1633</v>
      </c>
      <c r="I156" s="849">
        <v>0.47333332896232605</v>
      </c>
      <c r="J156" s="849">
        <v>2200</v>
      </c>
      <c r="K156" s="850">
        <v>1042</v>
      </c>
    </row>
    <row r="157" spans="1:11" ht="14.4" customHeight="1" x14ac:dyDescent="0.3">
      <c r="A157" s="831" t="s">
        <v>552</v>
      </c>
      <c r="B157" s="832" t="s">
        <v>553</v>
      </c>
      <c r="C157" s="835" t="s">
        <v>574</v>
      </c>
      <c r="D157" s="863" t="s">
        <v>575</v>
      </c>
      <c r="E157" s="835" t="s">
        <v>1558</v>
      </c>
      <c r="F157" s="863" t="s">
        <v>1559</v>
      </c>
      <c r="G157" s="835" t="s">
        <v>1661</v>
      </c>
      <c r="H157" s="835" t="s">
        <v>1662</v>
      </c>
      <c r="I157" s="849">
        <v>4.309999942779541</v>
      </c>
      <c r="J157" s="849">
        <v>200</v>
      </c>
      <c r="K157" s="850">
        <v>861.03997802734375</v>
      </c>
    </row>
    <row r="158" spans="1:11" ht="14.4" customHeight="1" x14ac:dyDescent="0.3">
      <c r="A158" s="831" t="s">
        <v>552</v>
      </c>
      <c r="B158" s="832" t="s">
        <v>553</v>
      </c>
      <c r="C158" s="835" t="s">
        <v>574</v>
      </c>
      <c r="D158" s="863" t="s">
        <v>575</v>
      </c>
      <c r="E158" s="835" t="s">
        <v>1558</v>
      </c>
      <c r="F158" s="863" t="s">
        <v>1559</v>
      </c>
      <c r="G158" s="835" t="s">
        <v>1636</v>
      </c>
      <c r="H158" s="835" t="s">
        <v>1637</v>
      </c>
      <c r="I158" s="849">
        <v>35.090000152587891</v>
      </c>
      <c r="J158" s="849">
        <v>2</v>
      </c>
      <c r="K158" s="850">
        <v>70.180000305175781</v>
      </c>
    </row>
    <row r="159" spans="1:11" ht="14.4" customHeight="1" x14ac:dyDescent="0.3">
      <c r="A159" s="831" t="s">
        <v>552</v>
      </c>
      <c r="B159" s="832" t="s">
        <v>553</v>
      </c>
      <c r="C159" s="835" t="s">
        <v>574</v>
      </c>
      <c r="D159" s="863" t="s">
        <v>575</v>
      </c>
      <c r="E159" s="835" t="s">
        <v>1558</v>
      </c>
      <c r="F159" s="863" t="s">
        <v>1559</v>
      </c>
      <c r="G159" s="835" t="s">
        <v>1714</v>
      </c>
      <c r="H159" s="835" t="s">
        <v>1715</v>
      </c>
      <c r="I159" s="849">
        <v>173.63999938964844</v>
      </c>
      <c r="J159" s="849">
        <v>10</v>
      </c>
      <c r="K159" s="850">
        <v>1736.3499755859375</v>
      </c>
    </row>
    <row r="160" spans="1:11" ht="14.4" customHeight="1" x14ac:dyDescent="0.3">
      <c r="A160" s="831" t="s">
        <v>552</v>
      </c>
      <c r="B160" s="832" t="s">
        <v>553</v>
      </c>
      <c r="C160" s="835" t="s">
        <v>574</v>
      </c>
      <c r="D160" s="863" t="s">
        <v>575</v>
      </c>
      <c r="E160" s="835" t="s">
        <v>1558</v>
      </c>
      <c r="F160" s="863" t="s">
        <v>1559</v>
      </c>
      <c r="G160" s="835" t="s">
        <v>1716</v>
      </c>
      <c r="H160" s="835" t="s">
        <v>1717</v>
      </c>
      <c r="I160" s="849">
        <v>173.63999938964844</v>
      </c>
      <c r="J160" s="849">
        <v>10</v>
      </c>
      <c r="K160" s="850">
        <v>1736.3499755859375</v>
      </c>
    </row>
    <row r="161" spans="1:11" ht="14.4" customHeight="1" x14ac:dyDescent="0.3">
      <c r="A161" s="831" t="s">
        <v>552</v>
      </c>
      <c r="B161" s="832" t="s">
        <v>553</v>
      </c>
      <c r="C161" s="835" t="s">
        <v>574</v>
      </c>
      <c r="D161" s="863" t="s">
        <v>575</v>
      </c>
      <c r="E161" s="835" t="s">
        <v>1558</v>
      </c>
      <c r="F161" s="863" t="s">
        <v>1559</v>
      </c>
      <c r="G161" s="835" t="s">
        <v>1638</v>
      </c>
      <c r="H161" s="835" t="s">
        <v>1639</v>
      </c>
      <c r="I161" s="849">
        <v>0.47142856887408663</v>
      </c>
      <c r="J161" s="849">
        <v>9200</v>
      </c>
      <c r="K161" s="850">
        <v>4334</v>
      </c>
    </row>
    <row r="162" spans="1:11" ht="14.4" customHeight="1" x14ac:dyDescent="0.3">
      <c r="A162" s="831" t="s">
        <v>552</v>
      </c>
      <c r="B162" s="832" t="s">
        <v>553</v>
      </c>
      <c r="C162" s="835" t="s">
        <v>574</v>
      </c>
      <c r="D162" s="863" t="s">
        <v>575</v>
      </c>
      <c r="E162" s="835" t="s">
        <v>1718</v>
      </c>
      <c r="F162" s="863" t="s">
        <v>1719</v>
      </c>
      <c r="G162" s="835" t="s">
        <v>1720</v>
      </c>
      <c r="H162" s="835" t="s">
        <v>1721</v>
      </c>
      <c r="I162" s="849">
        <v>10.170000076293945</v>
      </c>
      <c r="J162" s="849">
        <v>5</v>
      </c>
      <c r="K162" s="850">
        <v>50.849998474121094</v>
      </c>
    </row>
    <row r="163" spans="1:11" ht="14.4" customHeight="1" x14ac:dyDescent="0.3">
      <c r="A163" s="831" t="s">
        <v>552</v>
      </c>
      <c r="B163" s="832" t="s">
        <v>553</v>
      </c>
      <c r="C163" s="835" t="s">
        <v>574</v>
      </c>
      <c r="D163" s="863" t="s">
        <v>575</v>
      </c>
      <c r="E163" s="835" t="s">
        <v>1586</v>
      </c>
      <c r="F163" s="863" t="s">
        <v>1587</v>
      </c>
      <c r="G163" s="835" t="s">
        <v>1640</v>
      </c>
      <c r="H163" s="835" t="s">
        <v>1641</v>
      </c>
      <c r="I163" s="849">
        <v>0.27000001072883606</v>
      </c>
      <c r="J163" s="849">
        <v>800</v>
      </c>
      <c r="K163" s="850">
        <v>216</v>
      </c>
    </row>
    <row r="164" spans="1:11" ht="14.4" customHeight="1" x14ac:dyDescent="0.3">
      <c r="A164" s="831" t="s">
        <v>552</v>
      </c>
      <c r="B164" s="832" t="s">
        <v>553</v>
      </c>
      <c r="C164" s="835" t="s">
        <v>574</v>
      </c>
      <c r="D164" s="863" t="s">
        <v>575</v>
      </c>
      <c r="E164" s="835" t="s">
        <v>1586</v>
      </c>
      <c r="F164" s="863" t="s">
        <v>1587</v>
      </c>
      <c r="G164" s="835" t="s">
        <v>1592</v>
      </c>
      <c r="H164" s="835" t="s">
        <v>1593</v>
      </c>
      <c r="I164" s="849">
        <v>0.95999997854232788</v>
      </c>
      <c r="J164" s="849">
        <v>600</v>
      </c>
      <c r="K164" s="850">
        <v>576</v>
      </c>
    </row>
    <row r="165" spans="1:11" ht="14.4" customHeight="1" x14ac:dyDescent="0.3">
      <c r="A165" s="831" t="s">
        <v>552</v>
      </c>
      <c r="B165" s="832" t="s">
        <v>553</v>
      </c>
      <c r="C165" s="835" t="s">
        <v>574</v>
      </c>
      <c r="D165" s="863" t="s">
        <v>575</v>
      </c>
      <c r="E165" s="835" t="s">
        <v>1596</v>
      </c>
      <c r="F165" s="863" t="s">
        <v>1597</v>
      </c>
      <c r="G165" s="835" t="s">
        <v>1598</v>
      </c>
      <c r="H165" s="835" t="s">
        <v>1599</v>
      </c>
      <c r="I165" s="849">
        <v>1.2200000286102295</v>
      </c>
      <c r="J165" s="849">
        <v>1500</v>
      </c>
      <c r="K165" s="850">
        <v>1827.7400207519531</v>
      </c>
    </row>
    <row r="166" spans="1:11" ht="14.4" customHeight="1" x14ac:dyDescent="0.3">
      <c r="A166" s="831" t="s">
        <v>552</v>
      </c>
      <c r="B166" s="832" t="s">
        <v>553</v>
      </c>
      <c r="C166" s="835" t="s">
        <v>574</v>
      </c>
      <c r="D166" s="863" t="s">
        <v>575</v>
      </c>
      <c r="E166" s="835" t="s">
        <v>1596</v>
      </c>
      <c r="F166" s="863" t="s">
        <v>1597</v>
      </c>
      <c r="G166" s="835" t="s">
        <v>1600</v>
      </c>
      <c r="H166" s="835" t="s">
        <v>1601</v>
      </c>
      <c r="I166" s="849">
        <v>0.62999999523162842</v>
      </c>
      <c r="J166" s="849">
        <v>1000</v>
      </c>
      <c r="K166" s="850">
        <v>630</v>
      </c>
    </row>
    <row r="167" spans="1:11" ht="14.4" customHeight="1" x14ac:dyDescent="0.3">
      <c r="A167" s="831" t="s">
        <v>552</v>
      </c>
      <c r="B167" s="832" t="s">
        <v>553</v>
      </c>
      <c r="C167" s="835" t="s">
        <v>574</v>
      </c>
      <c r="D167" s="863" t="s">
        <v>575</v>
      </c>
      <c r="E167" s="835" t="s">
        <v>1596</v>
      </c>
      <c r="F167" s="863" t="s">
        <v>1597</v>
      </c>
      <c r="G167" s="835" t="s">
        <v>1602</v>
      </c>
      <c r="H167" s="835" t="s">
        <v>1603</v>
      </c>
      <c r="I167" s="849">
        <v>0.63249999284744263</v>
      </c>
      <c r="J167" s="849">
        <v>5400</v>
      </c>
      <c r="K167" s="850">
        <v>3414</v>
      </c>
    </row>
    <row r="168" spans="1:11" ht="14.4" customHeight="1" x14ac:dyDescent="0.3">
      <c r="A168" s="831" t="s">
        <v>552</v>
      </c>
      <c r="B168" s="832" t="s">
        <v>553</v>
      </c>
      <c r="C168" s="835" t="s">
        <v>574</v>
      </c>
      <c r="D168" s="863" t="s">
        <v>575</v>
      </c>
      <c r="E168" s="835" t="s">
        <v>1596</v>
      </c>
      <c r="F168" s="863" t="s">
        <v>1597</v>
      </c>
      <c r="G168" s="835" t="s">
        <v>1604</v>
      </c>
      <c r="H168" s="835" t="s">
        <v>1605</v>
      </c>
      <c r="I168" s="849">
        <v>0.62999999523162842</v>
      </c>
      <c r="J168" s="849">
        <v>400</v>
      </c>
      <c r="K168" s="850">
        <v>252</v>
      </c>
    </row>
    <row r="169" spans="1:11" ht="14.4" customHeight="1" x14ac:dyDescent="0.3">
      <c r="A169" s="831" t="s">
        <v>552</v>
      </c>
      <c r="B169" s="832" t="s">
        <v>553</v>
      </c>
      <c r="C169" s="835" t="s">
        <v>574</v>
      </c>
      <c r="D169" s="863" t="s">
        <v>575</v>
      </c>
      <c r="E169" s="835" t="s">
        <v>1596</v>
      </c>
      <c r="F169" s="863" t="s">
        <v>1597</v>
      </c>
      <c r="G169" s="835" t="s">
        <v>1646</v>
      </c>
      <c r="H169" s="835" t="s">
        <v>1647</v>
      </c>
      <c r="I169" s="849">
        <v>0.62999999523162842</v>
      </c>
      <c r="J169" s="849">
        <v>680</v>
      </c>
      <c r="K169" s="850">
        <v>428.39999389648437</v>
      </c>
    </row>
    <row r="170" spans="1:11" ht="14.4" customHeight="1" x14ac:dyDescent="0.3">
      <c r="A170" s="831" t="s">
        <v>552</v>
      </c>
      <c r="B170" s="832" t="s">
        <v>553</v>
      </c>
      <c r="C170" s="835" t="s">
        <v>574</v>
      </c>
      <c r="D170" s="863" t="s">
        <v>575</v>
      </c>
      <c r="E170" s="835" t="s">
        <v>1596</v>
      </c>
      <c r="F170" s="863" t="s">
        <v>1597</v>
      </c>
      <c r="G170" s="835" t="s">
        <v>1606</v>
      </c>
      <c r="H170" s="835" t="s">
        <v>1607</v>
      </c>
      <c r="I170" s="849">
        <v>0.68000000715255737</v>
      </c>
      <c r="J170" s="849">
        <v>800</v>
      </c>
      <c r="K170" s="850">
        <v>544</v>
      </c>
    </row>
    <row r="171" spans="1:11" ht="14.4" customHeight="1" x14ac:dyDescent="0.3">
      <c r="A171" s="831" t="s">
        <v>552</v>
      </c>
      <c r="B171" s="832" t="s">
        <v>553</v>
      </c>
      <c r="C171" s="835" t="s">
        <v>574</v>
      </c>
      <c r="D171" s="863" t="s">
        <v>575</v>
      </c>
      <c r="E171" s="835" t="s">
        <v>1596</v>
      </c>
      <c r="F171" s="863" t="s">
        <v>1597</v>
      </c>
      <c r="G171" s="835" t="s">
        <v>1648</v>
      </c>
      <c r="H171" s="835" t="s">
        <v>1649</v>
      </c>
      <c r="I171" s="849">
        <v>0.68999999761581421</v>
      </c>
      <c r="J171" s="849">
        <v>720</v>
      </c>
      <c r="K171" s="850">
        <v>496.79998779296875</v>
      </c>
    </row>
    <row r="172" spans="1:11" ht="14.4" customHeight="1" x14ac:dyDescent="0.3">
      <c r="A172" s="831" t="s">
        <v>552</v>
      </c>
      <c r="B172" s="832" t="s">
        <v>553</v>
      </c>
      <c r="C172" s="835" t="s">
        <v>574</v>
      </c>
      <c r="D172" s="863" t="s">
        <v>575</v>
      </c>
      <c r="E172" s="835" t="s">
        <v>1596</v>
      </c>
      <c r="F172" s="863" t="s">
        <v>1597</v>
      </c>
      <c r="G172" s="835" t="s">
        <v>1598</v>
      </c>
      <c r="H172" s="835" t="s">
        <v>1650</v>
      </c>
      <c r="I172" s="849">
        <v>1.2200000286102295</v>
      </c>
      <c r="J172" s="849">
        <v>2400</v>
      </c>
      <c r="K172" s="850">
        <v>2924.7100524902344</v>
      </c>
    </row>
    <row r="173" spans="1:11" ht="14.4" customHeight="1" x14ac:dyDescent="0.3">
      <c r="A173" s="831" t="s">
        <v>552</v>
      </c>
      <c r="B173" s="832" t="s">
        <v>553</v>
      </c>
      <c r="C173" s="835" t="s">
        <v>574</v>
      </c>
      <c r="D173" s="863" t="s">
        <v>575</v>
      </c>
      <c r="E173" s="835" t="s">
        <v>1596</v>
      </c>
      <c r="F173" s="863" t="s">
        <v>1597</v>
      </c>
      <c r="G173" s="835" t="s">
        <v>1600</v>
      </c>
      <c r="H173" s="835" t="s">
        <v>1608</v>
      </c>
      <c r="I173" s="849">
        <v>0.62833333015441895</v>
      </c>
      <c r="J173" s="849">
        <v>7400</v>
      </c>
      <c r="K173" s="850">
        <v>4656</v>
      </c>
    </row>
    <row r="174" spans="1:11" ht="14.4" customHeight="1" x14ac:dyDescent="0.3">
      <c r="A174" s="831" t="s">
        <v>552</v>
      </c>
      <c r="B174" s="832" t="s">
        <v>553</v>
      </c>
      <c r="C174" s="835" t="s">
        <v>574</v>
      </c>
      <c r="D174" s="863" t="s">
        <v>575</v>
      </c>
      <c r="E174" s="835" t="s">
        <v>1596</v>
      </c>
      <c r="F174" s="863" t="s">
        <v>1597</v>
      </c>
      <c r="G174" s="835" t="s">
        <v>1602</v>
      </c>
      <c r="H174" s="835" t="s">
        <v>1609</v>
      </c>
      <c r="I174" s="849">
        <v>0.62799999713897703</v>
      </c>
      <c r="J174" s="849">
        <v>8800</v>
      </c>
      <c r="K174" s="850">
        <v>5528</v>
      </c>
    </row>
    <row r="175" spans="1:11" ht="14.4" customHeight="1" x14ac:dyDescent="0.3">
      <c r="A175" s="831" t="s">
        <v>552</v>
      </c>
      <c r="B175" s="832" t="s">
        <v>553</v>
      </c>
      <c r="C175" s="835" t="s">
        <v>574</v>
      </c>
      <c r="D175" s="863" t="s">
        <v>575</v>
      </c>
      <c r="E175" s="835" t="s">
        <v>1596</v>
      </c>
      <c r="F175" s="863" t="s">
        <v>1597</v>
      </c>
      <c r="G175" s="835" t="s">
        <v>1646</v>
      </c>
      <c r="H175" s="835" t="s">
        <v>1651</v>
      </c>
      <c r="I175" s="849">
        <v>0.62999999523162842</v>
      </c>
      <c r="J175" s="849">
        <v>2210</v>
      </c>
      <c r="K175" s="850">
        <v>1392.2999572753906</v>
      </c>
    </row>
    <row r="176" spans="1:11" ht="14.4" customHeight="1" x14ac:dyDescent="0.3">
      <c r="A176" s="831" t="s">
        <v>552</v>
      </c>
      <c r="B176" s="832" t="s">
        <v>553</v>
      </c>
      <c r="C176" s="835" t="s">
        <v>574</v>
      </c>
      <c r="D176" s="863" t="s">
        <v>575</v>
      </c>
      <c r="E176" s="835" t="s">
        <v>1596</v>
      </c>
      <c r="F176" s="863" t="s">
        <v>1597</v>
      </c>
      <c r="G176" s="835" t="s">
        <v>1602</v>
      </c>
      <c r="H176" s="835" t="s">
        <v>1652</v>
      </c>
      <c r="I176" s="849">
        <v>0.62999999523162842</v>
      </c>
      <c r="J176" s="849">
        <v>2200</v>
      </c>
      <c r="K176" s="850">
        <v>1386</v>
      </c>
    </row>
    <row r="177" spans="1:11" ht="14.4" customHeight="1" thickBot="1" x14ac:dyDescent="0.35">
      <c r="A177" s="839" t="s">
        <v>552</v>
      </c>
      <c r="B177" s="840" t="s">
        <v>553</v>
      </c>
      <c r="C177" s="843" t="s">
        <v>574</v>
      </c>
      <c r="D177" s="864" t="s">
        <v>575</v>
      </c>
      <c r="E177" s="843" t="s">
        <v>1653</v>
      </c>
      <c r="F177" s="864" t="s">
        <v>1654</v>
      </c>
      <c r="G177" s="843" t="s">
        <v>1722</v>
      </c>
      <c r="H177" s="843" t="s">
        <v>1723</v>
      </c>
      <c r="I177" s="851">
        <v>36.830001831054687</v>
      </c>
      <c r="J177" s="851">
        <v>6</v>
      </c>
      <c r="K177" s="852">
        <v>220.97999572753906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38.53</v>
      </c>
      <c r="D6" s="491"/>
      <c r="E6" s="491"/>
      <c r="F6" s="490"/>
      <c r="G6" s="492">
        <f ca="1">SUM(Tabulka[05 h_vram])/2</f>
        <v>57556.7</v>
      </c>
      <c r="H6" s="491">
        <f ca="1">SUM(Tabulka[06 h_naduv])/2</f>
        <v>3985.4</v>
      </c>
      <c r="I6" s="491">
        <f ca="1">SUM(Tabulka[07 h_nadzk])/2</f>
        <v>825.25</v>
      </c>
      <c r="J6" s="490">
        <f ca="1">SUM(Tabulka[08 h_oon])/2</f>
        <v>96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893027</v>
      </c>
      <c r="N6" s="491">
        <f ca="1">SUM(Tabulka[12 m_oc])/2</f>
        <v>893027</v>
      </c>
      <c r="O6" s="490">
        <f ca="1">SUM(Tabulka[13 m_sk])/2</f>
        <v>19857163</v>
      </c>
      <c r="P6" s="489">
        <f ca="1">SUM(Tabulka[14_vzsk])/2</f>
        <v>76009.98000000001</v>
      </c>
      <c r="Q6" s="489">
        <f ca="1">SUM(Tabulka[15_vzpl])/2</f>
        <v>44832.8831859317</v>
      </c>
      <c r="R6" s="488">
        <f ca="1">IF(Q6=0,0,P6/Q6)</f>
        <v>1.6954069111453332</v>
      </c>
      <c r="S6" s="487">
        <f ca="1">Q6-P6</f>
        <v>-31177.096814068311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13.129999999999999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19480.2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1855.4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615.20000000000005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563732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563732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10046720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42194.44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28166.216519265035</v>
      </c>
      <c r="R8" s="471">
        <f ca="1">IF(Tabulka[[#This Row],[15_vzpl]]=0,"",Tabulka[[#This Row],[14_vzsk]]/Tabulka[[#This Row],[15_vzpl]])</f>
        <v>1.4980513968264069</v>
      </c>
      <c r="S8" s="470">
        <f ca="1">IF(Tabulka[[#This Row],[15_vzpl]]-Tabulka[[#This Row],[14_vzsk]]=0,"",Tabulka[[#This Row],[15_vzpl]]-Tabulka[[#This Row],[14_vzsk]])</f>
        <v>-14028.223480734967</v>
      </c>
    </row>
    <row r="9" spans="1:19" x14ac:dyDescent="0.3">
      <c r="A9" s="469">
        <v>99</v>
      </c>
      <c r="B9" s="468" t="s">
        <v>1738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0.88000000000000012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1393.6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371346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42194.44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28166.216519265035</v>
      </c>
      <c r="R9" s="471">
        <f ca="1">IF(Tabulka[[#This Row],[15_vzpl]]=0,"",Tabulka[[#This Row],[14_vzsk]]/Tabulka[[#This Row],[15_vzpl]])</f>
        <v>1.4980513968264069</v>
      </c>
      <c r="S9" s="470">
        <f ca="1">IF(Tabulka[[#This Row],[15_vzpl]]-Tabulka[[#This Row],[14_vzsk]]=0,"",Tabulka[[#This Row],[15_vzpl]]-Tabulka[[#This Row],[14_vzsk]])</f>
        <v>-14028.223480734967</v>
      </c>
    </row>
    <row r="10" spans="1:19" x14ac:dyDescent="0.3">
      <c r="A10" s="469">
        <v>100</v>
      </c>
      <c r="B10" s="468" t="s">
        <v>1739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0.29999999999999993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69.599999999999994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5787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5787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159400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1740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9.9499999999999993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14614.599999999999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1638.4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461.6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522500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522500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8433453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>
        <v>203</v>
      </c>
      <c r="B12" s="468" t="s">
        <v>1741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3040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26445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26445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1082521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 t="s">
        <v>1725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21.400000000000002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32043.5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210.05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288769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288769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8763320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16666.666666666664</v>
      </c>
      <c r="R13" s="471">
        <f ca="1">IF(Tabulka[[#This Row],[15_vzpl]]=0,"",Tabulka[[#This Row],[14_vzsk]]/Tabulka[[#This Row],[15_vzpl]])</f>
        <v>2.0289324000000004</v>
      </c>
      <c r="S13" s="470">
        <f ca="1">IF(Tabulka[[#This Row],[15_vzpl]]-Tabulka[[#This Row],[14_vzsk]]=0,"",Tabulka[[#This Row],[15_vzpl]]-Tabulka[[#This Row],[14_vzsk]])</f>
        <v>-17148.873333333337</v>
      </c>
    </row>
    <row r="14" spans="1:19" x14ac:dyDescent="0.3">
      <c r="A14" s="469">
        <v>303</v>
      </c>
      <c r="B14" s="468" t="s">
        <v>1742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541978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16666.666666666664</v>
      </c>
      <c r="R14" s="471">
        <f ca="1">IF(Tabulka[[#This Row],[15_vzpl]]=0,"",Tabulka[[#This Row],[14_vzsk]]/Tabulka[[#This Row],[15_vzpl]])</f>
        <v>2.0289324000000004</v>
      </c>
      <c r="S14" s="470">
        <f ca="1">IF(Tabulka[[#This Row],[15_vzpl]]-Tabulka[[#This Row],[14_vzsk]]=0,"",Tabulka[[#This Row],[15_vzpl]]-Tabulka[[#This Row],[14_vzsk]])</f>
        <v>-17148.873333333337</v>
      </c>
    </row>
    <row r="15" spans="1:19" x14ac:dyDescent="0.3">
      <c r="A15" s="469">
        <v>304</v>
      </c>
      <c r="B15" s="468" t="s">
        <v>1743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4107.5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28710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28710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1372210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1744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1534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18772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18772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444955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408</v>
      </c>
      <c r="B17" s="468" t="s">
        <v>1745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12.400000000000002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18550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1934.5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210.05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187184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187184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5219381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409</v>
      </c>
      <c r="B18" s="468" t="s">
        <v>1746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13071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13071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399487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419</v>
      </c>
      <c r="B19" s="468" t="s">
        <v>1747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11316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11316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338515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1748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3047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23202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23202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446794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1726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6033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40526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40526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1047123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1749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6033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40526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40526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1047123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71079.120532885572</v>
      </c>
      <c r="D4" s="280">
        <f ca="1">IF(ISERROR(VLOOKUP("Náklady celkem",INDIRECT("HI!$A:$G"),5,0)),0,VLOOKUP("Náklady celkem",INDIRECT("HI!$A:$G"),5,0))</f>
        <v>74750.694449999981</v>
      </c>
      <c r="E4" s="281">
        <f ca="1">IF(C4=0,0,D4/C4)</f>
        <v>1.0516547460011934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26791.664488418584</v>
      </c>
      <c r="D7" s="288">
        <f>IF(ISERROR(HI!E5),"",HI!E5)</f>
        <v>26482.583779999997</v>
      </c>
      <c r="E7" s="285">
        <f t="shared" ref="E7:E15" si="0">IF(C7=0,0,D7/C7)</f>
        <v>0.98846354960319116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0.99974385792644849</v>
      </c>
      <c r="E8" s="285">
        <f t="shared" si="0"/>
        <v>1.1108265088071649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6.269592476489028E-3</v>
      </c>
      <c r="E9" s="285">
        <f>IF(C9=0,0,D9/C9)</f>
        <v>2.0898641588296761E-2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0.52698033979054981</v>
      </c>
      <c r="E11" s="285">
        <f t="shared" si="0"/>
        <v>0.87830056631758302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0.81102779028323646</v>
      </c>
      <c r="E12" s="285">
        <f t="shared" si="0"/>
        <v>1.0137847378540454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2520.9247487182615</v>
      </c>
      <c r="D15" s="288">
        <f>IF(ISERROR(HI!E6),"",HI!E6)</f>
        <v>2486.3142300000004</v>
      </c>
      <c r="E15" s="285">
        <f t="shared" si="0"/>
        <v>0.98627070532912242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25039.235903320314</v>
      </c>
      <c r="D16" s="284">
        <f ca="1">IF(ISERROR(VLOOKUP("Osobní náklady (Kč) *",INDIRECT("HI!$A:$G"),5,0)),0,VLOOKUP("Osobní náklady (Kč) *",INDIRECT("HI!$A:$G"),5,0))</f>
        <v>27029.70681</v>
      </c>
      <c r="E16" s="285">
        <f ca="1">IF(C16=0,0,D16/C16)</f>
        <v>1.0794940753929212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68537.90466</v>
      </c>
      <c r="D18" s="303">
        <f ca="1">IF(ISERROR(VLOOKUP("Výnosy celkem",INDIRECT("HI!$A:$G"),5,0)),0,VLOOKUP("Výnosy celkem",INDIRECT("HI!$A:$G"),5,0))</f>
        <v>67629.367339999997</v>
      </c>
      <c r="E18" s="304">
        <f t="shared" ref="E18:E31" ca="1" si="1">IF(C18=0,0,D18/C18)</f>
        <v>0.98674401669401712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63482.664660000002</v>
      </c>
      <c r="D19" s="284">
        <f ca="1">IF(ISERROR(VLOOKUP("Ambulance *",INDIRECT("HI!$A:$G"),5,0)),0,VLOOKUP("Ambulance *",INDIRECT("HI!$A:$G"),5,0))</f>
        <v>62175.067340000001</v>
      </c>
      <c r="E19" s="285">
        <f t="shared" ca="1" si="1"/>
        <v>0.979402293098388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0.979402293098388</v>
      </c>
      <c r="E20" s="285">
        <f t="shared" si="1"/>
        <v>0.979402293098388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0.97940229309838811</v>
      </c>
      <c r="E21" s="285">
        <f t="shared" si="1"/>
        <v>0.97940229309838811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1.0534753912809385</v>
      </c>
      <c r="E23" s="285">
        <f t="shared" si="1"/>
        <v>1.2393828132716924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5055.24</v>
      </c>
      <c r="D24" s="284">
        <f ca="1">IF(ISERROR(VLOOKUP("Hospitalizace *",INDIRECT("HI!$A:$G"),5,0)),0,VLOOKUP("Hospitalizace *",INDIRECT("HI!$A:$G"),5,0))</f>
        <v>5454.3</v>
      </c>
      <c r="E24" s="285">
        <f ca="1">IF(C24=0,0,D24/C24)</f>
        <v>1.0789398722909298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1.07893987229093</v>
      </c>
      <c r="E25" s="285">
        <f t="shared" si="1"/>
        <v>1.07893987229093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1.07893987229093</v>
      </c>
      <c r="E26" s="285">
        <f t="shared" si="1"/>
        <v>1.07893987229093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1.0622406639004149</v>
      </c>
      <c r="E29" s="285">
        <f t="shared" si="1"/>
        <v>1.1181480672635946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1.0219020172910662</v>
      </c>
      <c r="E30" s="285">
        <f t="shared" si="1"/>
        <v>1.0219020172910662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1.1340040509666407</v>
      </c>
      <c r="E31" s="285">
        <f t="shared" si="1"/>
        <v>1.1936884747017271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1737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12.65</v>
      </c>
      <c r="F4" s="498"/>
      <c r="G4" s="498"/>
      <c r="H4" s="498"/>
      <c r="I4" s="498">
        <v>2100.8000000000002</v>
      </c>
      <c r="J4" s="498">
        <v>205</v>
      </c>
      <c r="K4" s="498">
        <v>57.6</v>
      </c>
      <c r="L4" s="498">
        <v>12</v>
      </c>
      <c r="M4" s="498"/>
      <c r="N4" s="498"/>
      <c r="O4" s="498"/>
      <c r="P4" s="498"/>
      <c r="Q4" s="498">
        <v>975510</v>
      </c>
      <c r="R4" s="498">
        <v>900</v>
      </c>
      <c r="S4" s="498">
        <v>2816.6216519265035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0.8</v>
      </c>
      <c r="I5">
        <v>140.80000000000001</v>
      </c>
      <c r="Q5">
        <v>28388</v>
      </c>
      <c r="R5">
        <v>900</v>
      </c>
      <c r="S5">
        <v>2816.6216519265035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5.6</v>
      </c>
      <c r="Q6">
        <v>14965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9.5500000000000007</v>
      </c>
      <c r="I7">
        <v>1540</v>
      </c>
      <c r="J7">
        <v>188</v>
      </c>
      <c r="K7">
        <v>52</v>
      </c>
      <c r="L7">
        <v>12</v>
      </c>
      <c r="Q7">
        <v>825365</v>
      </c>
    </row>
    <row r="8" spans="1:19" x14ac:dyDescent="0.3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17</v>
      </c>
      <c r="Q8">
        <v>106792</v>
      </c>
    </row>
    <row r="9" spans="1:19" x14ac:dyDescent="0.3">
      <c r="A9" s="503" t="s">
        <v>216</v>
      </c>
      <c r="B9" s="502">
        <v>6</v>
      </c>
      <c r="C9">
        <v>1</v>
      </c>
      <c r="D9" t="s">
        <v>1725</v>
      </c>
      <c r="E9">
        <v>21.4</v>
      </c>
      <c r="I9">
        <v>3562</v>
      </c>
      <c r="J9">
        <v>254</v>
      </c>
      <c r="K9">
        <v>6</v>
      </c>
      <c r="O9">
        <v>2090</v>
      </c>
      <c r="P9">
        <v>2090</v>
      </c>
      <c r="Q9">
        <v>835566</v>
      </c>
      <c r="S9">
        <v>1666.6666666666667</v>
      </c>
    </row>
    <row r="10" spans="1:19" x14ac:dyDescent="0.3">
      <c r="A10" s="505" t="s">
        <v>217</v>
      </c>
      <c r="B10" s="504">
        <v>7</v>
      </c>
      <c r="C10">
        <v>1</v>
      </c>
      <c r="D10">
        <v>303</v>
      </c>
      <c r="E10">
        <v>2</v>
      </c>
      <c r="I10">
        <v>330</v>
      </c>
      <c r="Q10">
        <v>86486</v>
      </c>
      <c r="S10">
        <v>1666.6666666666667</v>
      </c>
    </row>
    <row r="11" spans="1:19" x14ac:dyDescent="0.3">
      <c r="A11" s="503" t="s">
        <v>218</v>
      </c>
      <c r="B11" s="502">
        <v>8</v>
      </c>
      <c r="C11">
        <v>1</v>
      </c>
      <c r="D11">
        <v>304</v>
      </c>
      <c r="E11">
        <v>2</v>
      </c>
      <c r="I11">
        <v>337.5</v>
      </c>
      <c r="Q11">
        <v>94750</v>
      </c>
    </row>
    <row r="12" spans="1:19" x14ac:dyDescent="0.3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42726</v>
      </c>
    </row>
    <row r="13" spans="1:19" x14ac:dyDescent="0.3">
      <c r="A13" s="503" t="s">
        <v>220</v>
      </c>
      <c r="B13" s="502">
        <v>10</v>
      </c>
      <c r="C13">
        <v>1</v>
      </c>
      <c r="D13">
        <v>408</v>
      </c>
      <c r="E13">
        <v>12.4</v>
      </c>
      <c r="I13">
        <v>2052.5</v>
      </c>
      <c r="J13">
        <v>228</v>
      </c>
      <c r="K13">
        <v>6</v>
      </c>
      <c r="O13">
        <v>1000</v>
      </c>
      <c r="P13">
        <v>1000</v>
      </c>
      <c r="Q13">
        <v>496133</v>
      </c>
    </row>
    <row r="14" spans="1:19" x14ac:dyDescent="0.3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160</v>
      </c>
      <c r="J14">
        <v>14</v>
      </c>
      <c r="O14">
        <v>500</v>
      </c>
      <c r="P14">
        <v>500</v>
      </c>
      <c r="Q14">
        <v>39599</v>
      </c>
    </row>
    <row r="15" spans="1:19" x14ac:dyDescent="0.3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170</v>
      </c>
      <c r="J15">
        <v>12</v>
      </c>
      <c r="Q15">
        <v>32918</v>
      </c>
    </row>
    <row r="16" spans="1:19" x14ac:dyDescent="0.3">
      <c r="A16" s="501" t="s">
        <v>210</v>
      </c>
      <c r="B16" s="500">
        <v>2018</v>
      </c>
      <c r="C16">
        <v>1</v>
      </c>
      <c r="D16">
        <v>642</v>
      </c>
      <c r="E16">
        <v>2</v>
      </c>
      <c r="I16">
        <v>344</v>
      </c>
      <c r="O16">
        <v>590</v>
      </c>
      <c r="P16">
        <v>590</v>
      </c>
      <c r="Q16">
        <v>42954</v>
      </c>
    </row>
    <row r="17" spans="3:19" x14ac:dyDescent="0.3">
      <c r="C17">
        <v>1</v>
      </c>
      <c r="D17" t="s">
        <v>1726</v>
      </c>
      <c r="E17">
        <v>4</v>
      </c>
      <c r="I17">
        <v>688</v>
      </c>
      <c r="Q17">
        <v>100667</v>
      </c>
    </row>
    <row r="18" spans="3:19" x14ac:dyDescent="0.3">
      <c r="C18">
        <v>1</v>
      </c>
      <c r="D18">
        <v>30</v>
      </c>
      <c r="E18">
        <v>4</v>
      </c>
      <c r="I18">
        <v>688</v>
      </c>
      <c r="Q18">
        <v>100667</v>
      </c>
    </row>
    <row r="19" spans="3:19" x14ac:dyDescent="0.3">
      <c r="C19" t="s">
        <v>1727</v>
      </c>
      <c r="E19">
        <v>38.049999999999997</v>
      </c>
      <c r="I19">
        <v>6350.8</v>
      </c>
      <c r="J19">
        <v>459</v>
      </c>
      <c r="K19">
        <v>63.6</v>
      </c>
      <c r="L19">
        <v>12</v>
      </c>
      <c r="O19">
        <v>2090</v>
      </c>
      <c r="P19">
        <v>2090</v>
      </c>
      <c r="Q19">
        <v>1911743</v>
      </c>
      <c r="R19">
        <v>900</v>
      </c>
      <c r="S19">
        <v>4483.2883185931705</v>
      </c>
    </row>
    <row r="20" spans="3:19" x14ac:dyDescent="0.3">
      <c r="C20">
        <v>2</v>
      </c>
      <c r="D20" t="s">
        <v>272</v>
      </c>
      <c r="E20">
        <v>12.65</v>
      </c>
      <c r="I20">
        <v>1812</v>
      </c>
      <c r="J20">
        <v>182</v>
      </c>
      <c r="K20">
        <v>64</v>
      </c>
      <c r="L20">
        <v>12</v>
      </c>
      <c r="O20">
        <v>7611</v>
      </c>
      <c r="P20">
        <v>7611</v>
      </c>
      <c r="Q20">
        <v>951461</v>
      </c>
      <c r="R20">
        <v>14990</v>
      </c>
      <c r="S20">
        <v>2816.6216519265035</v>
      </c>
    </row>
    <row r="21" spans="3:19" x14ac:dyDescent="0.3">
      <c r="C21">
        <v>2</v>
      </c>
      <c r="D21">
        <v>99</v>
      </c>
      <c r="E21">
        <v>0.8</v>
      </c>
      <c r="I21">
        <v>128</v>
      </c>
      <c r="K21">
        <v>8</v>
      </c>
      <c r="Q21">
        <v>30239</v>
      </c>
      <c r="R21">
        <v>14990</v>
      </c>
      <c r="S21">
        <v>2816.6216519265035</v>
      </c>
    </row>
    <row r="22" spans="3:19" x14ac:dyDescent="0.3">
      <c r="C22">
        <v>2</v>
      </c>
      <c r="D22">
        <v>100</v>
      </c>
      <c r="E22">
        <v>0.3</v>
      </c>
      <c r="I22">
        <v>48</v>
      </c>
      <c r="K22">
        <v>8</v>
      </c>
      <c r="Q22">
        <v>15921</v>
      </c>
    </row>
    <row r="23" spans="3:19" x14ac:dyDescent="0.3">
      <c r="C23">
        <v>2</v>
      </c>
      <c r="D23">
        <v>101</v>
      </c>
      <c r="E23">
        <v>9.5500000000000007</v>
      </c>
      <c r="I23">
        <v>1324</v>
      </c>
      <c r="J23">
        <v>172</v>
      </c>
      <c r="K23">
        <v>48</v>
      </c>
      <c r="L23">
        <v>12</v>
      </c>
      <c r="O23">
        <v>7611</v>
      </c>
      <c r="P23">
        <v>7611</v>
      </c>
      <c r="Q23">
        <v>803279</v>
      </c>
    </row>
    <row r="24" spans="3:19" x14ac:dyDescent="0.3">
      <c r="C24">
        <v>2</v>
      </c>
      <c r="D24">
        <v>203</v>
      </c>
      <c r="E24">
        <v>2</v>
      </c>
      <c r="I24">
        <v>312</v>
      </c>
      <c r="J24">
        <v>10</v>
      </c>
      <c r="Q24">
        <v>102022</v>
      </c>
    </row>
    <row r="25" spans="3:19" x14ac:dyDescent="0.3">
      <c r="C25">
        <v>2</v>
      </c>
      <c r="D25" t="s">
        <v>1725</v>
      </c>
      <c r="E25">
        <v>21.4</v>
      </c>
      <c r="I25">
        <v>3000.25</v>
      </c>
      <c r="J25">
        <v>221.5</v>
      </c>
      <c r="K25">
        <v>23</v>
      </c>
      <c r="O25">
        <v>2090</v>
      </c>
      <c r="P25">
        <v>2090</v>
      </c>
      <c r="Q25">
        <v>833861</v>
      </c>
      <c r="R25">
        <v>220</v>
      </c>
      <c r="S25">
        <v>1666.6666666666667</v>
      </c>
    </row>
    <row r="26" spans="3:19" x14ac:dyDescent="0.3">
      <c r="C26">
        <v>2</v>
      </c>
      <c r="D26">
        <v>303</v>
      </c>
      <c r="E26">
        <v>2</v>
      </c>
      <c r="I26">
        <v>288.25</v>
      </c>
      <c r="Q26">
        <v>87089</v>
      </c>
      <c r="R26">
        <v>220</v>
      </c>
      <c r="S26">
        <v>1666.6666666666667</v>
      </c>
    </row>
    <row r="27" spans="3:19" x14ac:dyDescent="0.3">
      <c r="C27">
        <v>2</v>
      </c>
      <c r="D27">
        <v>304</v>
      </c>
      <c r="E27">
        <v>2</v>
      </c>
      <c r="I27">
        <v>300</v>
      </c>
      <c r="Q27">
        <v>92947</v>
      </c>
    </row>
    <row r="28" spans="3:19" x14ac:dyDescent="0.3">
      <c r="C28">
        <v>2</v>
      </c>
      <c r="D28">
        <v>305</v>
      </c>
      <c r="E28">
        <v>1</v>
      </c>
      <c r="I28">
        <v>160</v>
      </c>
      <c r="J28">
        <v>4</v>
      </c>
      <c r="O28">
        <v>750</v>
      </c>
      <c r="P28">
        <v>750</v>
      </c>
      <c r="Q28">
        <v>44331</v>
      </c>
    </row>
    <row r="29" spans="3:19" x14ac:dyDescent="0.3">
      <c r="C29">
        <v>2</v>
      </c>
      <c r="D29">
        <v>408</v>
      </c>
      <c r="E29">
        <v>12.4</v>
      </c>
      <c r="I29">
        <v>1664</v>
      </c>
      <c r="J29">
        <v>195.5</v>
      </c>
      <c r="K29">
        <v>23</v>
      </c>
      <c r="O29">
        <v>750</v>
      </c>
      <c r="P29">
        <v>750</v>
      </c>
      <c r="Q29">
        <v>496290</v>
      </c>
    </row>
    <row r="30" spans="3:19" x14ac:dyDescent="0.3">
      <c r="C30">
        <v>2</v>
      </c>
      <c r="D30">
        <v>409</v>
      </c>
      <c r="E30">
        <v>1</v>
      </c>
      <c r="I30">
        <v>140</v>
      </c>
      <c r="J30">
        <v>11</v>
      </c>
      <c r="Q30">
        <v>38003</v>
      </c>
    </row>
    <row r="31" spans="3:19" x14ac:dyDescent="0.3">
      <c r="C31">
        <v>2</v>
      </c>
      <c r="D31">
        <v>419</v>
      </c>
      <c r="E31">
        <v>1</v>
      </c>
      <c r="I31">
        <v>144</v>
      </c>
      <c r="J31">
        <v>11</v>
      </c>
      <c r="Q31">
        <v>32640</v>
      </c>
    </row>
    <row r="32" spans="3:19" x14ac:dyDescent="0.3">
      <c r="C32">
        <v>2</v>
      </c>
      <c r="D32">
        <v>642</v>
      </c>
      <c r="E32">
        <v>2</v>
      </c>
      <c r="I32">
        <v>304</v>
      </c>
      <c r="O32">
        <v>590</v>
      </c>
      <c r="P32">
        <v>590</v>
      </c>
      <c r="Q32">
        <v>42561</v>
      </c>
    </row>
    <row r="33" spans="3:19" x14ac:dyDescent="0.3">
      <c r="C33">
        <v>2</v>
      </c>
      <c r="D33" t="s">
        <v>1726</v>
      </c>
      <c r="E33">
        <v>4</v>
      </c>
      <c r="I33">
        <v>614</v>
      </c>
      <c r="Q33">
        <v>100102</v>
      </c>
    </row>
    <row r="34" spans="3:19" x14ac:dyDescent="0.3">
      <c r="C34">
        <v>2</v>
      </c>
      <c r="D34">
        <v>30</v>
      </c>
      <c r="E34">
        <v>4</v>
      </c>
      <c r="I34">
        <v>614</v>
      </c>
      <c r="Q34">
        <v>100102</v>
      </c>
    </row>
    <row r="35" spans="3:19" x14ac:dyDescent="0.3">
      <c r="C35" t="s">
        <v>1728</v>
      </c>
      <c r="E35">
        <v>38.049999999999997</v>
      </c>
      <c r="I35">
        <v>5426.25</v>
      </c>
      <c r="J35">
        <v>403.5</v>
      </c>
      <c r="K35">
        <v>87</v>
      </c>
      <c r="L35">
        <v>12</v>
      </c>
      <c r="O35">
        <v>9701</v>
      </c>
      <c r="P35">
        <v>9701</v>
      </c>
      <c r="Q35">
        <v>1885424</v>
      </c>
      <c r="R35">
        <v>15210</v>
      </c>
      <c r="S35">
        <v>4483.2883185931705</v>
      </c>
    </row>
    <row r="36" spans="3:19" x14ac:dyDescent="0.3">
      <c r="C36">
        <v>3</v>
      </c>
      <c r="D36" t="s">
        <v>272</v>
      </c>
      <c r="E36">
        <v>13.15</v>
      </c>
      <c r="I36">
        <v>1973.8</v>
      </c>
      <c r="J36">
        <v>195</v>
      </c>
      <c r="K36">
        <v>88</v>
      </c>
      <c r="Q36">
        <v>936470</v>
      </c>
      <c r="S36">
        <v>2816.6216519265035</v>
      </c>
    </row>
    <row r="37" spans="3:19" x14ac:dyDescent="0.3">
      <c r="C37">
        <v>3</v>
      </c>
      <c r="D37">
        <v>99</v>
      </c>
      <c r="E37">
        <v>0.8</v>
      </c>
      <c r="I37">
        <v>121.6</v>
      </c>
      <c r="K37">
        <v>20</v>
      </c>
      <c r="Q37">
        <v>32664</v>
      </c>
      <c r="S37">
        <v>2816.6216519265035</v>
      </c>
    </row>
    <row r="38" spans="3:19" x14ac:dyDescent="0.3">
      <c r="C38">
        <v>3</v>
      </c>
      <c r="D38">
        <v>100</v>
      </c>
      <c r="E38">
        <v>0.3</v>
      </c>
      <c r="I38">
        <v>24</v>
      </c>
      <c r="K38">
        <v>12</v>
      </c>
      <c r="Q38">
        <v>16198</v>
      </c>
    </row>
    <row r="39" spans="3:19" x14ac:dyDescent="0.3">
      <c r="C39">
        <v>3</v>
      </c>
      <c r="D39">
        <v>101</v>
      </c>
      <c r="E39">
        <v>10.050000000000001</v>
      </c>
      <c r="I39">
        <v>1492.2</v>
      </c>
      <c r="J39">
        <v>176</v>
      </c>
      <c r="K39">
        <v>56</v>
      </c>
      <c r="Q39">
        <v>779730</v>
      </c>
    </row>
    <row r="40" spans="3:19" x14ac:dyDescent="0.3">
      <c r="C40">
        <v>3</v>
      </c>
      <c r="D40">
        <v>203</v>
      </c>
      <c r="E40">
        <v>2</v>
      </c>
      <c r="I40">
        <v>336</v>
      </c>
      <c r="J40">
        <v>19</v>
      </c>
      <c r="Q40">
        <v>107878</v>
      </c>
    </row>
    <row r="41" spans="3:19" x14ac:dyDescent="0.3">
      <c r="C41">
        <v>3</v>
      </c>
      <c r="D41" t="s">
        <v>1725</v>
      </c>
      <c r="E41">
        <v>21.4</v>
      </c>
      <c r="I41">
        <v>3480.5</v>
      </c>
      <c r="J41">
        <v>211.5</v>
      </c>
      <c r="K41">
        <v>18</v>
      </c>
      <c r="O41">
        <v>2090</v>
      </c>
      <c r="P41">
        <v>2090</v>
      </c>
      <c r="Q41">
        <v>856326</v>
      </c>
      <c r="S41">
        <v>1666.6666666666667</v>
      </c>
    </row>
    <row r="42" spans="3:19" x14ac:dyDescent="0.3">
      <c r="C42">
        <v>3</v>
      </c>
      <c r="D42">
        <v>303</v>
      </c>
      <c r="E42">
        <v>1</v>
      </c>
      <c r="I42">
        <v>165</v>
      </c>
      <c r="Q42">
        <v>43371</v>
      </c>
      <c r="S42">
        <v>1666.6666666666667</v>
      </c>
    </row>
    <row r="43" spans="3:19" x14ac:dyDescent="0.3">
      <c r="C43">
        <v>3</v>
      </c>
      <c r="D43">
        <v>304</v>
      </c>
      <c r="E43">
        <v>3</v>
      </c>
      <c r="I43">
        <v>495</v>
      </c>
      <c r="Q43">
        <v>149088</v>
      </c>
    </row>
    <row r="44" spans="3:19" x14ac:dyDescent="0.3">
      <c r="C44">
        <v>3</v>
      </c>
      <c r="D44">
        <v>305</v>
      </c>
      <c r="E44">
        <v>1</v>
      </c>
      <c r="I44">
        <v>176</v>
      </c>
      <c r="Q44">
        <v>42320</v>
      </c>
    </row>
    <row r="45" spans="3:19" x14ac:dyDescent="0.3">
      <c r="C45">
        <v>3</v>
      </c>
      <c r="D45">
        <v>408</v>
      </c>
      <c r="E45">
        <v>12.4</v>
      </c>
      <c r="I45">
        <v>2004.5</v>
      </c>
      <c r="J45">
        <v>188.5</v>
      </c>
      <c r="K45">
        <v>18</v>
      </c>
      <c r="O45">
        <v>500</v>
      </c>
      <c r="P45">
        <v>500</v>
      </c>
      <c r="Q45">
        <v>504948</v>
      </c>
    </row>
    <row r="46" spans="3:19" x14ac:dyDescent="0.3">
      <c r="C46">
        <v>3</v>
      </c>
      <c r="D46">
        <v>409</v>
      </c>
      <c r="E46">
        <v>1</v>
      </c>
      <c r="I46">
        <v>140</v>
      </c>
      <c r="J46">
        <v>11</v>
      </c>
      <c r="Q46">
        <v>39828</v>
      </c>
    </row>
    <row r="47" spans="3:19" x14ac:dyDescent="0.3">
      <c r="C47">
        <v>3</v>
      </c>
      <c r="D47">
        <v>419</v>
      </c>
      <c r="E47">
        <v>1</v>
      </c>
      <c r="I47">
        <v>148</v>
      </c>
      <c r="J47">
        <v>12</v>
      </c>
      <c r="O47">
        <v>500</v>
      </c>
      <c r="P47">
        <v>500</v>
      </c>
      <c r="Q47">
        <v>33621</v>
      </c>
    </row>
    <row r="48" spans="3:19" x14ac:dyDescent="0.3">
      <c r="C48">
        <v>3</v>
      </c>
      <c r="D48">
        <v>642</v>
      </c>
      <c r="E48">
        <v>2</v>
      </c>
      <c r="I48">
        <v>352</v>
      </c>
      <c r="O48">
        <v>1090</v>
      </c>
      <c r="P48">
        <v>1090</v>
      </c>
      <c r="Q48">
        <v>43150</v>
      </c>
    </row>
    <row r="49" spans="3:19" x14ac:dyDescent="0.3">
      <c r="C49">
        <v>3</v>
      </c>
      <c r="D49" t="s">
        <v>1726</v>
      </c>
      <c r="E49">
        <v>4</v>
      </c>
      <c r="I49">
        <v>595</v>
      </c>
      <c r="Q49">
        <v>96533</v>
      </c>
    </row>
    <row r="50" spans="3:19" x14ac:dyDescent="0.3">
      <c r="C50">
        <v>3</v>
      </c>
      <c r="D50">
        <v>30</v>
      </c>
      <c r="E50">
        <v>4</v>
      </c>
      <c r="I50">
        <v>595</v>
      </c>
      <c r="Q50">
        <v>96533</v>
      </c>
    </row>
    <row r="51" spans="3:19" x14ac:dyDescent="0.3">
      <c r="C51" t="s">
        <v>1729</v>
      </c>
      <c r="E51">
        <v>38.549999999999997</v>
      </c>
      <c r="I51">
        <v>6049.3</v>
      </c>
      <c r="J51">
        <v>406.5</v>
      </c>
      <c r="K51">
        <v>106</v>
      </c>
      <c r="O51">
        <v>2090</v>
      </c>
      <c r="P51">
        <v>2090</v>
      </c>
      <c r="Q51">
        <v>1889329</v>
      </c>
      <c r="S51">
        <v>4483.2883185931705</v>
      </c>
    </row>
    <row r="52" spans="3:19" x14ac:dyDescent="0.3">
      <c r="C52">
        <v>4</v>
      </c>
      <c r="D52" t="s">
        <v>272</v>
      </c>
      <c r="E52">
        <v>13.15</v>
      </c>
      <c r="I52">
        <v>1896</v>
      </c>
      <c r="J52">
        <v>169</v>
      </c>
      <c r="K52">
        <v>76</v>
      </c>
      <c r="L52">
        <v>12</v>
      </c>
      <c r="O52">
        <v>21372</v>
      </c>
      <c r="P52">
        <v>21372</v>
      </c>
      <c r="Q52">
        <v>907939</v>
      </c>
      <c r="S52">
        <v>2816.6216519265035</v>
      </c>
    </row>
    <row r="53" spans="3:19" x14ac:dyDescent="0.3">
      <c r="C53">
        <v>4</v>
      </c>
      <c r="D53">
        <v>99</v>
      </c>
      <c r="E53">
        <v>0.8</v>
      </c>
      <c r="I53">
        <v>128</v>
      </c>
      <c r="K53">
        <v>24</v>
      </c>
      <c r="Q53">
        <v>33555</v>
      </c>
      <c r="S53">
        <v>2816.6216519265035</v>
      </c>
    </row>
    <row r="54" spans="3:19" x14ac:dyDescent="0.3">
      <c r="C54">
        <v>4</v>
      </c>
      <c r="D54">
        <v>100</v>
      </c>
      <c r="E54">
        <v>0.3</v>
      </c>
      <c r="I54">
        <v>44</v>
      </c>
      <c r="O54">
        <v>1000</v>
      </c>
      <c r="P54">
        <v>1000</v>
      </c>
      <c r="Q54">
        <v>14029</v>
      </c>
    </row>
    <row r="55" spans="3:19" x14ac:dyDescent="0.3">
      <c r="C55">
        <v>4</v>
      </c>
      <c r="D55">
        <v>101</v>
      </c>
      <c r="E55">
        <v>10.050000000000001</v>
      </c>
      <c r="I55">
        <v>1428</v>
      </c>
      <c r="J55">
        <v>152</v>
      </c>
      <c r="K55">
        <v>52</v>
      </c>
      <c r="L55">
        <v>12</v>
      </c>
      <c r="O55">
        <v>20372</v>
      </c>
      <c r="P55">
        <v>20372</v>
      </c>
      <c r="Q55">
        <v>753227</v>
      </c>
    </row>
    <row r="56" spans="3:19" x14ac:dyDescent="0.3">
      <c r="C56">
        <v>4</v>
      </c>
      <c r="D56">
        <v>203</v>
      </c>
      <c r="E56">
        <v>2</v>
      </c>
      <c r="I56">
        <v>296</v>
      </c>
      <c r="J56">
        <v>17</v>
      </c>
      <c r="Q56">
        <v>107128</v>
      </c>
    </row>
    <row r="57" spans="3:19" x14ac:dyDescent="0.3">
      <c r="C57">
        <v>4</v>
      </c>
      <c r="D57" t="s">
        <v>1725</v>
      </c>
      <c r="E57">
        <v>21.4</v>
      </c>
      <c r="I57">
        <v>3426.5</v>
      </c>
      <c r="J57">
        <v>212</v>
      </c>
      <c r="K57">
        <v>3</v>
      </c>
      <c r="O57">
        <v>2840</v>
      </c>
      <c r="P57">
        <v>2840</v>
      </c>
      <c r="Q57">
        <v>855558</v>
      </c>
      <c r="S57">
        <v>1666.6666666666667</v>
      </c>
    </row>
    <row r="58" spans="3:19" x14ac:dyDescent="0.3">
      <c r="C58">
        <v>4</v>
      </c>
      <c r="D58">
        <v>303</v>
      </c>
      <c r="E58">
        <v>1</v>
      </c>
      <c r="I58">
        <v>157.5</v>
      </c>
      <c r="Q58">
        <v>47421</v>
      </c>
      <c r="S58">
        <v>1666.6666666666667</v>
      </c>
    </row>
    <row r="59" spans="3:19" x14ac:dyDescent="0.3">
      <c r="C59">
        <v>4</v>
      </c>
      <c r="D59">
        <v>304</v>
      </c>
      <c r="E59">
        <v>3</v>
      </c>
      <c r="I59">
        <v>472.5</v>
      </c>
      <c r="Q59">
        <v>145469</v>
      </c>
    </row>
    <row r="60" spans="3:19" x14ac:dyDescent="0.3">
      <c r="C60">
        <v>4</v>
      </c>
      <c r="D60">
        <v>305</v>
      </c>
      <c r="E60">
        <v>1</v>
      </c>
      <c r="I60">
        <v>160</v>
      </c>
      <c r="O60">
        <v>500</v>
      </c>
      <c r="P60">
        <v>500</v>
      </c>
      <c r="Q60">
        <v>42882</v>
      </c>
    </row>
    <row r="61" spans="3:19" x14ac:dyDescent="0.3">
      <c r="C61">
        <v>4</v>
      </c>
      <c r="D61">
        <v>408</v>
      </c>
      <c r="E61">
        <v>12.4</v>
      </c>
      <c r="I61">
        <v>1989.5</v>
      </c>
      <c r="J61">
        <v>197.5</v>
      </c>
      <c r="K61">
        <v>3</v>
      </c>
      <c r="O61">
        <v>1750</v>
      </c>
      <c r="P61">
        <v>1750</v>
      </c>
      <c r="Q61">
        <v>507355</v>
      </c>
    </row>
    <row r="62" spans="3:19" x14ac:dyDescent="0.3">
      <c r="C62">
        <v>4</v>
      </c>
      <c r="D62">
        <v>409</v>
      </c>
      <c r="E62">
        <v>1</v>
      </c>
      <c r="I62">
        <v>164</v>
      </c>
      <c r="J62">
        <v>12.5</v>
      </c>
      <c r="Q62">
        <v>39818</v>
      </c>
    </row>
    <row r="63" spans="3:19" x14ac:dyDescent="0.3">
      <c r="C63">
        <v>4</v>
      </c>
      <c r="D63">
        <v>419</v>
      </c>
      <c r="E63">
        <v>1</v>
      </c>
      <c r="I63">
        <v>156</v>
      </c>
      <c r="J63">
        <v>2</v>
      </c>
      <c r="Q63">
        <v>29912</v>
      </c>
    </row>
    <row r="64" spans="3:19" x14ac:dyDescent="0.3">
      <c r="C64">
        <v>4</v>
      </c>
      <c r="D64">
        <v>642</v>
      </c>
      <c r="E64">
        <v>2</v>
      </c>
      <c r="I64">
        <v>327</v>
      </c>
      <c r="O64">
        <v>590</v>
      </c>
      <c r="P64">
        <v>590</v>
      </c>
      <c r="Q64">
        <v>42701</v>
      </c>
    </row>
    <row r="65" spans="3:19" x14ac:dyDescent="0.3">
      <c r="C65">
        <v>4</v>
      </c>
      <c r="D65" t="s">
        <v>1726</v>
      </c>
      <c r="E65">
        <v>4</v>
      </c>
      <c r="I65">
        <v>620</v>
      </c>
      <c r="Q65">
        <v>101854</v>
      </c>
    </row>
    <row r="66" spans="3:19" x14ac:dyDescent="0.3">
      <c r="C66">
        <v>4</v>
      </c>
      <c r="D66">
        <v>30</v>
      </c>
      <c r="E66">
        <v>4</v>
      </c>
      <c r="I66">
        <v>620</v>
      </c>
      <c r="Q66">
        <v>101854</v>
      </c>
    </row>
    <row r="67" spans="3:19" x14ac:dyDescent="0.3">
      <c r="C67" t="s">
        <v>1730</v>
      </c>
      <c r="E67">
        <v>38.549999999999997</v>
      </c>
      <c r="I67">
        <v>5942.5</v>
      </c>
      <c r="J67">
        <v>381</v>
      </c>
      <c r="K67">
        <v>79</v>
      </c>
      <c r="L67">
        <v>12</v>
      </c>
      <c r="O67">
        <v>24212</v>
      </c>
      <c r="P67">
        <v>24212</v>
      </c>
      <c r="Q67">
        <v>1865351</v>
      </c>
      <c r="S67">
        <v>4483.2883185931705</v>
      </c>
    </row>
    <row r="68" spans="3:19" x14ac:dyDescent="0.3">
      <c r="C68">
        <v>5</v>
      </c>
      <c r="D68" t="s">
        <v>272</v>
      </c>
      <c r="E68">
        <v>13.15</v>
      </c>
      <c r="I68">
        <v>2123.1999999999998</v>
      </c>
      <c r="J68">
        <v>176.4</v>
      </c>
      <c r="K68">
        <v>93.6</v>
      </c>
      <c r="L68">
        <v>12</v>
      </c>
      <c r="O68">
        <v>21372</v>
      </c>
      <c r="P68">
        <v>21372</v>
      </c>
      <c r="Q68">
        <v>946491</v>
      </c>
      <c r="R68">
        <v>9484.44</v>
      </c>
      <c r="S68">
        <v>2816.6216519265035</v>
      </c>
    </row>
    <row r="69" spans="3:19" x14ac:dyDescent="0.3">
      <c r="C69">
        <v>5</v>
      </c>
      <c r="D69">
        <v>99</v>
      </c>
      <c r="E69">
        <v>0.8</v>
      </c>
      <c r="I69">
        <v>140.80000000000001</v>
      </c>
      <c r="K69">
        <v>16</v>
      </c>
      <c r="Q69">
        <v>31685</v>
      </c>
      <c r="R69">
        <v>9484.44</v>
      </c>
      <c r="S69">
        <v>2816.6216519265035</v>
      </c>
    </row>
    <row r="70" spans="3:19" x14ac:dyDescent="0.3">
      <c r="C70">
        <v>5</v>
      </c>
      <c r="D70">
        <v>100</v>
      </c>
      <c r="E70">
        <v>0.3</v>
      </c>
      <c r="I70">
        <v>60</v>
      </c>
      <c r="K70">
        <v>20</v>
      </c>
      <c r="O70">
        <v>1000</v>
      </c>
      <c r="P70">
        <v>1000</v>
      </c>
      <c r="Q70">
        <v>19190</v>
      </c>
    </row>
    <row r="71" spans="3:19" x14ac:dyDescent="0.3">
      <c r="C71">
        <v>5</v>
      </c>
      <c r="D71">
        <v>101</v>
      </c>
      <c r="E71">
        <v>10.050000000000001</v>
      </c>
      <c r="I71">
        <v>1642.4</v>
      </c>
      <c r="J71">
        <v>158.4</v>
      </c>
      <c r="K71">
        <v>57.6</v>
      </c>
      <c r="L71">
        <v>12</v>
      </c>
      <c r="O71">
        <v>20372</v>
      </c>
      <c r="P71">
        <v>20372</v>
      </c>
      <c r="Q71">
        <v>786317</v>
      </c>
    </row>
    <row r="72" spans="3:19" x14ac:dyDescent="0.3">
      <c r="C72">
        <v>5</v>
      </c>
      <c r="D72">
        <v>203</v>
      </c>
      <c r="E72">
        <v>2</v>
      </c>
      <c r="I72">
        <v>280</v>
      </c>
      <c r="J72">
        <v>18</v>
      </c>
      <c r="Q72">
        <v>109299</v>
      </c>
    </row>
    <row r="73" spans="3:19" x14ac:dyDescent="0.3">
      <c r="C73">
        <v>5</v>
      </c>
      <c r="D73" t="s">
        <v>1725</v>
      </c>
      <c r="E73">
        <v>21.4</v>
      </c>
      <c r="I73">
        <v>3753.5</v>
      </c>
      <c r="J73">
        <v>214</v>
      </c>
      <c r="K73">
        <v>11.5</v>
      </c>
      <c r="O73">
        <v>9590</v>
      </c>
      <c r="P73">
        <v>9590</v>
      </c>
      <c r="Q73">
        <v>864993</v>
      </c>
      <c r="R73">
        <v>33595.54</v>
      </c>
      <c r="S73">
        <v>1666.6666666666667</v>
      </c>
    </row>
    <row r="74" spans="3:19" x14ac:dyDescent="0.3">
      <c r="C74">
        <v>5</v>
      </c>
      <c r="D74">
        <v>303</v>
      </c>
      <c r="E74">
        <v>1</v>
      </c>
      <c r="I74">
        <v>172.5</v>
      </c>
      <c r="Q74">
        <v>47201</v>
      </c>
      <c r="R74">
        <v>33595.54</v>
      </c>
      <c r="S74">
        <v>1666.6666666666667</v>
      </c>
    </row>
    <row r="75" spans="3:19" x14ac:dyDescent="0.3">
      <c r="C75">
        <v>5</v>
      </c>
      <c r="D75">
        <v>304</v>
      </c>
      <c r="E75">
        <v>3</v>
      </c>
      <c r="I75">
        <v>493.5</v>
      </c>
      <c r="O75">
        <v>7500</v>
      </c>
      <c r="P75">
        <v>7500</v>
      </c>
      <c r="Q75">
        <v>153355</v>
      </c>
    </row>
    <row r="76" spans="3:19" x14ac:dyDescent="0.3">
      <c r="C76">
        <v>5</v>
      </c>
      <c r="D76">
        <v>305</v>
      </c>
      <c r="E76">
        <v>1</v>
      </c>
      <c r="I76">
        <v>184</v>
      </c>
      <c r="O76">
        <v>750</v>
      </c>
      <c r="P76">
        <v>750</v>
      </c>
      <c r="Q76">
        <v>43070</v>
      </c>
    </row>
    <row r="77" spans="3:19" x14ac:dyDescent="0.3">
      <c r="C77">
        <v>5</v>
      </c>
      <c r="D77">
        <v>408</v>
      </c>
      <c r="E77">
        <v>12.4</v>
      </c>
      <c r="I77">
        <v>2175.5</v>
      </c>
      <c r="J77">
        <v>198</v>
      </c>
      <c r="K77">
        <v>11.5</v>
      </c>
      <c r="O77">
        <v>750</v>
      </c>
      <c r="P77">
        <v>750</v>
      </c>
      <c r="Q77">
        <v>509539</v>
      </c>
    </row>
    <row r="78" spans="3:19" x14ac:dyDescent="0.3">
      <c r="C78">
        <v>5</v>
      </c>
      <c r="D78">
        <v>409</v>
      </c>
      <c r="E78">
        <v>1</v>
      </c>
      <c r="I78">
        <v>184</v>
      </c>
      <c r="J78">
        <v>3</v>
      </c>
      <c r="Q78">
        <v>36204</v>
      </c>
    </row>
    <row r="79" spans="3:19" x14ac:dyDescent="0.3">
      <c r="C79">
        <v>5</v>
      </c>
      <c r="D79">
        <v>419</v>
      </c>
      <c r="E79">
        <v>1</v>
      </c>
      <c r="I79">
        <v>184</v>
      </c>
      <c r="J79">
        <v>13</v>
      </c>
      <c r="Q79">
        <v>32839</v>
      </c>
    </row>
    <row r="80" spans="3:19" x14ac:dyDescent="0.3">
      <c r="C80">
        <v>5</v>
      </c>
      <c r="D80">
        <v>642</v>
      </c>
      <c r="E80">
        <v>2</v>
      </c>
      <c r="I80">
        <v>360</v>
      </c>
      <c r="O80">
        <v>590</v>
      </c>
      <c r="P80">
        <v>590</v>
      </c>
      <c r="Q80">
        <v>42785</v>
      </c>
    </row>
    <row r="81" spans="3:19" x14ac:dyDescent="0.3">
      <c r="C81">
        <v>5</v>
      </c>
      <c r="D81" t="s">
        <v>1726</v>
      </c>
      <c r="E81">
        <v>4</v>
      </c>
      <c r="I81">
        <v>706</v>
      </c>
      <c r="O81">
        <v>750</v>
      </c>
      <c r="P81">
        <v>750</v>
      </c>
      <c r="Q81">
        <v>105847</v>
      </c>
    </row>
    <row r="82" spans="3:19" x14ac:dyDescent="0.3">
      <c r="C82">
        <v>5</v>
      </c>
      <c r="D82">
        <v>30</v>
      </c>
      <c r="E82">
        <v>4</v>
      </c>
      <c r="I82">
        <v>706</v>
      </c>
      <c r="O82">
        <v>750</v>
      </c>
      <c r="P82">
        <v>750</v>
      </c>
      <c r="Q82">
        <v>105847</v>
      </c>
    </row>
    <row r="83" spans="3:19" x14ac:dyDescent="0.3">
      <c r="C83" t="s">
        <v>1731</v>
      </c>
      <c r="E83">
        <v>38.549999999999997</v>
      </c>
      <c r="I83">
        <v>6582.7</v>
      </c>
      <c r="J83">
        <v>390.4</v>
      </c>
      <c r="K83">
        <v>105.1</v>
      </c>
      <c r="L83">
        <v>12</v>
      </c>
      <c r="O83">
        <v>31712</v>
      </c>
      <c r="P83">
        <v>31712</v>
      </c>
      <c r="Q83">
        <v>1917331</v>
      </c>
      <c r="R83">
        <v>43079.98</v>
      </c>
      <c r="S83">
        <v>4483.2883185931705</v>
      </c>
    </row>
    <row r="84" spans="3:19" x14ac:dyDescent="0.3">
      <c r="C84">
        <v>6</v>
      </c>
      <c r="D84" t="s">
        <v>272</v>
      </c>
      <c r="E84">
        <v>13.15</v>
      </c>
      <c r="I84">
        <v>1990</v>
      </c>
      <c r="J84">
        <v>170.6</v>
      </c>
      <c r="K84">
        <v>66.400000000000006</v>
      </c>
      <c r="L84">
        <v>24</v>
      </c>
      <c r="Q84">
        <v>963705</v>
      </c>
      <c r="R84">
        <v>10420</v>
      </c>
      <c r="S84">
        <v>2816.6216519265035</v>
      </c>
    </row>
    <row r="85" spans="3:19" x14ac:dyDescent="0.3">
      <c r="C85">
        <v>6</v>
      </c>
      <c r="D85">
        <v>99</v>
      </c>
      <c r="E85">
        <v>0.8</v>
      </c>
      <c r="I85">
        <v>134.4</v>
      </c>
      <c r="K85">
        <v>16</v>
      </c>
      <c r="Q85">
        <v>31849</v>
      </c>
      <c r="R85">
        <v>10420</v>
      </c>
      <c r="S85">
        <v>2816.6216519265035</v>
      </c>
    </row>
    <row r="86" spans="3:19" x14ac:dyDescent="0.3">
      <c r="C86">
        <v>6</v>
      </c>
      <c r="D86">
        <v>100</v>
      </c>
      <c r="E86">
        <v>0.3</v>
      </c>
      <c r="I86">
        <v>24</v>
      </c>
      <c r="Q86">
        <v>12998</v>
      </c>
    </row>
    <row r="87" spans="3:19" x14ac:dyDescent="0.3">
      <c r="C87">
        <v>6</v>
      </c>
      <c r="D87">
        <v>101</v>
      </c>
      <c r="E87">
        <v>10.050000000000001</v>
      </c>
      <c r="I87">
        <v>1511.6</v>
      </c>
      <c r="J87">
        <v>161.6</v>
      </c>
      <c r="K87">
        <v>50.4</v>
      </c>
      <c r="L87">
        <v>24</v>
      </c>
      <c r="Q87">
        <v>817051</v>
      </c>
    </row>
    <row r="88" spans="3:19" x14ac:dyDescent="0.3">
      <c r="C88">
        <v>6</v>
      </c>
      <c r="D88">
        <v>203</v>
      </c>
      <c r="E88">
        <v>2</v>
      </c>
      <c r="I88">
        <v>320</v>
      </c>
      <c r="J88">
        <v>9</v>
      </c>
      <c r="Q88">
        <v>101807</v>
      </c>
    </row>
    <row r="89" spans="3:19" x14ac:dyDescent="0.3">
      <c r="C89">
        <v>6</v>
      </c>
      <c r="D89" t="s">
        <v>1725</v>
      </c>
      <c r="E89">
        <v>21.4</v>
      </c>
      <c r="I89">
        <v>3239.25</v>
      </c>
      <c r="J89">
        <v>233.5</v>
      </c>
      <c r="O89">
        <v>2090</v>
      </c>
      <c r="P89">
        <v>2090</v>
      </c>
      <c r="Q89">
        <v>856264</v>
      </c>
      <c r="S89">
        <v>1666.6666666666667</v>
      </c>
    </row>
    <row r="90" spans="3:19" x14ac:dyDescent="0.3">
      <c r="C90">
        <v>6</v>
      </c>
      <c r="D90">
        <v>303</v>
      </c>
      <c r="E90">
        <v>1</v>
      </c>
      <c r="I90">
        <v>138.75</v>
      </c>
      <c r="Q90">
        <v>43895</v>
      </c>
      <c r="S90">
        <v>1666.6666666666667</v>
      </c>
    </row>
    <row r="91" spans="3:19" x14ac:dyDescent="0.3">
      <c r="C91">
        <v>6</v>
      </c>
      <c r="D91">
        <v>304</v>
      </c>
      <c r="E91">
        <v>3</v>
      </c>
      <c r="I91">
        <v>432.5</v>
      </c>
      <c r="Q91">
        <v>141103</v>
      </c>
    </row>
    <row r="92" spans="3:19" x14ac:dyDescent="0.3">
      <c r="C92">
        <v>6</v>
      </c>
      <c r="D92">
        <v>305</v>
      </c>
      <c r="E92">
        <v>1</v>
      </c>
      <c r="I92">
        <v>152</v>
      </c>
      <c r="Q92">
        <v>42444</v>
      </c>
    </row>
    <row r="93" spans="3:19" x14ac:dyDescent="0.3">
      <c r="C93">
        <v>6</v>
      </c>
      <c r="D93">
        <v>408</v>
      </c>
      <c r="E93">
        <v>12.4</v>
      </c>
      <c r="I93">
        <v>1872</v>
      </c>
      <c r="J93">
        <v>207</v>
      </c>
      <c r="O93">
        <v>590</v>
      </c>
      <c r="P93">
        <v>590</v>
      </c>
      <c r="Q93">
        <v>510973</v>
      </c>
    </row>
    <row r="94" spans="3:19" x14ac:dyDescent="0.3">
      <c r="C94">
        <v>6</v>
      </c>
      <c r="D94">
        <v>409</v>
      </c>
      <c r="E94">
        <v>1</v>
      </c>
      <c r="I94">
        <v>164</v>
      </c>
      <c r="J94">
        <v>13</v>
      </c>
      <c r="Q94">
        <v>39952</v>
      </c>
    </row>
    <row r="95" spans="3:19" x14ac:dyDescent="0.3">
      <c r="C95">
        <v>6</v>
      </c>
      <c r="D95">
        <v>419</v>
      </c>
      <c r="E95">
        <v>1</v>
      </c>
      <c r="I95">
        <v>160</v>
      </c>
      <c r="J95">
        <v>13.5</v>
      </c>
      <c r="Q95">
        <v>34289</v>
      </c>
    </row>
    <row r="96" spans="3:19" x14ac:dyDescent="0.3">
      <c r="C96">
        <v>6</v>
      </c>
      <c r="D96">
        <v>642</v>
      </c>
      <c r="E96">
        <v>2</v>
      </c>
      <c r="I96">
        <v>320</v>
      </c>
      <c r="O96">
        <v>1500</v>
      </c>
      <c r="P96">
        <v>1500</v>
      </c>
      <c r="Q96">
        <v>43608</v>
      </c>
    </row>
    <row r="97" spans="3:19" x14ac:dyDescent="0.3">
      <c r="C97">
        <v>6</v>
      </c>
      <c r="D97" t="s">
        <v>1726</v>
      </c>
      <c r="E97">
        <v>4</v>
      </c>
      <c r="I97">
        <v>616</v>
      </c>
      <c r="Q97">
        <v>105412</v>
      </c>
    </row>
    <row r="98" spans="3:19" x14ac:dyDescent="0.3">
      <c r="C98">
        <v>6</v>
      </c>
      <c r="D98">
        <v>30</v>
      </c>
      <c r="E98">
        <v>4</v>
      </c>
      <c r="I98">
        <v>616</v>
      </c>
      <c r="Q98">
        <v>105412</v>
      </c>
    </row>
    <row r="99" spans="3:19" x14ac:dyDescent="0.3">
      <c r="C99" t="s">
        <v>1732</v>
      </c>
      <c r="E99">
        <v>38.549999999999997</v>
      </c>
      <c r="I99">
        <v>5845.25</v>
      </c>
      <c r="J99">
        <v>404.1</v>
      </c>
      <c r="K99">
        <v>66.400000000000006</v>
      </c>
      <c r="L99">
        <v>24</v>
      </c>
      <c r="O99">
        <v>2090</v>
      </c>
      <c r="P99">
        <v>2090</v>
      </c>
      <c r="Q99">
        <v>1925381</v>
      </c>
      <c r="R99">
        <v>10420</v>
      </c>
      <c r="S99">
        <v>4483.2883185931705</v>
      </c>
    </row>
    <row r="100" spans="3:19" x14ac:dyDescent="0.3">
      <c r="C100">
        <v>7</v>
      </c>
      <c r="D100" t="s">
        <v>272</v>
      </c>
      <c r="E100">
        <v>13.350000000000001</v>
      </c>
      <c r="I100">
        <v>1648.8</v>
      </c>
      <c r="J100">
        <v>155.80000000000001</v>
      </c>
      <c r="K100">
        <v>35.200000000000003</v>
      </c>
      <c r="O100">
        <v>488377</v>
      </c>
      <c r="P100">
        <v>488377</v>
      </c>
      <c r="Q100">
        <v>1433669</v>
      </c>
      <c r="R100">
        <v>5000</v>
      </c>
      <c r="S100">
        <v>2816.6216519265035</v>
      </c>
    </row>
    <row r="101" spans="3:19" x14ac:dyDescent="0.3">
      <c r="C101">
        <v>7</v>
      </c>
      <c r="D101">
        <v>99</v>
      </c>
      <c r="E101">
        <v>1</v>
      </c>
      <c r="I101">
        <v>96</v>
      </c>
      <c r="J101">
        <v>8</v>
      </c>
      <c r="O101">
        <v>9000</v>
      </c>
      <c r="P101">
        <v>9000</v>
      </c>
      <c r="Q101">
        <v>47861</v>
      </c>
      <c r="R101">
        <v>5000</v>
      </c>
      <c r="S101">
        <v>2816.6216519265035</v>
      </c>
    </row>
    <row r="102" spans="3:19" x14ac:dyDescent="0.3">
      <c r="C102">
        <v>7</v>
      </c>
      <c r="D102">
        <v>100</v>
      </c>
      <c r="E102">
        <v>0.3</v>
      </c>
      <c r="I102">
        <v>24</v>
      </c>
      <c r="O102">
        <v>3787</v>
      </c>
      <c r="P102">
        <v>3787</v>
      </c>
      <c r="Q102">
        <v>17874</v>
      </c>
    </row>
    <row r="103" spans="3:19" x14ac:dyDescent="0.3">
      <c r="C103">
        <v>7</v>
      </c>
      <c r="D103">
        <v>101</v>
      </c>
      <c r="E103">
        <v>10.050000000000001</v>
      </c>
      <c r="I103">
        <v>1256.8</v>
      </c>
      <c r="J103">
        <v>136.80000000000001</v>
      </c>
      <c r="K103">
        <v>35.200000000000003</v>
      </c>
      <c r="O103">
        <v>449145</v>
      </c>
      <c r="P103">
        <v>449145</v>
      </c>
      <c r="Q103">
        <v>1238340</v>
      </c>
    </row>
    <row r="104" spans="3:19" x14ac:dyDescent="0.3">
      <c r="C104">
        <v>7</v>
      </c>
      <c r="D104">
        <v>203</v>
      </c>
      <c r="E104">
        <v>2</v>
      </c>
      <c r="I104">
        <v>272</v>
      </c>
      <c r="J104">
        <v>11</v>
      </c>
      <c r="O104">
        <v>26445</v>
      </c>
      <c r="P104">
        <v>26445</v>
      </c>
      <c r="Q104">
        <v>129594</v>
      </c>
    </row>
    <row r="105" spans="3:19" x14ac:dyDescent="0.3">
      <c r="C105">
        <v>7</v>
      </c>
      <c r="D105" t="s">
        <v>1725</v>
      </c>
      <c r="E105">
        <v>21.4</v>
      </c>
      <c r="I105">
        <v>2046.5</v>
      </c>
      <c r="J105">
        <v>162.5</v>
      </c>
      <c r="K105">
        <v>63</v>
      </c>
      <c r="O105">
        <v>248027</v>
      </c>
      <c r="P105">
        <v>248027</v>
      </c>
      <c r="Q105">
        <v>1102639</v>
      </c>
      <c r="S105">
        <v>1666.6666666666667</v>
      </c>
    </row>
    <row r="106" spans="3:19" x14ac:dyDescent="0.3">
      <c r="C106">
        <v>7</v>
      </c>
      <c r="D106">
        <v>303</v>
      </c>
      <c r="E106">
        <v>1</v>
      </c>
      <c r="I106">
        <v>39</v>
      </c>
      <c r="O106">
        <v>6514</v>
      </c>
      <c r="P106">
        <v>6514</v>
      </c>
      <c r="Q106">
        <v>51197</v>
      </c>
      <c r="S106">
        <v>1666.6666666666667</v>
      </c>
    </row>
    <row r="107" spans="3:19" x14ac:dyDescent="0.3">
      <c r="C107">
        <v>7</v>
      </c>
      <c r="D107">
        <v>304</v>
      </c>
      <c r="E107">
        <v>3</v>
      </c>
      <c r="I107">
        <v>91.5</v>
      </c>
      <c r="O107">
        <v>20710</v>
      </c>
      <c r="P107">
        <v>20710</v>
      </c>
      <c r="Q107">
        <v>164310</v>
      </c>
    </row>
    <row r="108" spans="3:19" x14ac:dyDescent="0.3">
      <c r="C108">
        <v>7</v>
      </c>
      <c r="D108">
        <v>305</v>
      </c>
      <c r="E108">
        <v>1</v>
      </c>
      <c r="I108">
        <v>16</v>
      </c>
      <c r="O108">
        <v>16022</v>
      </c>
      <c r="P108">
        <v>16022</v>
      </c>
      <c r="Q108">
        <v>59278</v>
      </c>
    </row>
    <row r="109" spans="3:19" x14ac:dyDescent="0.3">
      <c r="C109">
        <v>7</v>
      </c>
      <c r="D109">
        <v>408</v>
      </c>
      <c r="E109">
        <v>12.4</v>
      </c>
      <c r="I109">
        <v>1508</v>
      </c>
      <c r="J109">
        <v>154.5</v>
      </c>
      <c r="K109">
        <v>63</v>
      </c>
      <c r="O109">
        <v>165412</v>
      </c>
      <c r="P109">
        <v>165412</v>
      </c>
      <c r="Q109">
        <v>677325</v>
      </c>
    </row>
    <row r="110" spans="3:19" x14ac:dyDescent="0.3">
      <c r="C110">
        <v>7</v>
      </c>
      <c r="D110">
        <v>409</v>
      </c>
      <c r="E110">
        <v>1</v>
      </c>
      <c r="I110">
        <v>96</v>
      </c>
      <c r="J110">
        <v>5</v>
      </c>
      <c r="O110">
        <v>12571</v>
      </c>
      <c r="P110">
        <v>12571</v>
      </c>
      <c r="Q110">
        <v>50090</v>
      </c>
    </row>
    <row r="111" spans="3:19" x14ac:dyDescent="0.3">
      <c r="C111">
        <v>7</v>
      </c>
      <c r="D111">
        <v>419</v>
      </c>
      <c r="E111">
        <v>1</v>
      </c>
      <c r="I111">
        <v>112</v>
      </c>
      <c r="J111">
        <v>3</v>
      </c>
      <c r="O111">
        <v>10316</v>
      </c>
      <c r="P111">
        <v>10316</v>
      </c>
      <c r="Q111">
        <v>41566</v>
      </c>
    </row>
    <row r="112" spans="3:19" x14ac:dyDescent="0.3">
      <c r="C112">
        <v>7</v>
      </c>
      <c r="D112">
        <v>642</v>
      </c>
      <c r="E112">
        <v>2</v>
      </c>
      <c r="I112">
        <v>184</v>
      </c>
      <c r="O112">
        <v>16482</v>
      </c>
      <c r="P112">
        <v>16482</v>
      </c>
      <c r="Q112">
        <v>58873</v>
      </c>
    </row>
    <row r="113" spans="3:19" x14ac:dyDescent="0.3">
      <c r="C113">
        <v>7</v>
      </c>
      <c r="D113" t="s">
        <v>1726</v>
      </c>
      <c r="E113">
        <v>4</v>
      </c>
      <c r="I113">
        <v>528</v>
      </c>
      <c r="O113">
        <v>31144</v>
      </c>
      <c r="P113">
        <v>31144</v>
      </c>
      <c r="Q113">
        <v>136804</v>
      </c>
    </row>
    <row r="114" spans="3:19" x14ac:dyDescent="0.3">
      <c r="C114">
        <v>7</v>
      </c>
      <c r="D114">
        <v>30</v>
      </c>
      <c r="E114">
        <v>4</v>
      </c>
      <c r="I114">
        <v>528</v>
      </c>
      <c r="O114">
        <v>31144</v>
      </c>
      <c r="P114">
        <v>31144</v>
      </c>
      <c r="Q114">
        <v>136804</v>
      </c>
    </row>
    <row r="115" spans="3:19" x14ac:dyDescent="0.3">
      <c r="C115" t="s">
        <v>1733</v>
      </c>
      <c r="E115">
        <v>38.75</v>
      </c>
      <c r="I115">
        <v>4223.3</v>
      </c>
      <c r="J115">
        <v>318.3</v>
      </c>
      <c r="K115">
        <v>98.2</v>
      </c>
      <c r="O115">
        <v>767548</v>
      </c>
      <c r="P115">
        <v>767548</v>
      </c>
      <c r="Q115">
        <v>2673112</v>
      </c>
      <c r="R115">
        <v>5000</v>
      </c>
      <c r="S115">
        <v>4483.2883185931705</v>
      </c>
    </row>
    <row r="116" spans="3:19" x14ac:dyDescent="0.3">
      <c r="C116">
        <v>8</v>
      </c>
      <c r="D116" t="s">
        <v>272</v>
      </c>
      <c r="E116">
        <v>13.350000000000001</v>
      </c>
      <c r="I116">
        <v>1730.8</v>
      </c>
      <c r="J116">
        <v>158.80000000000001</v>
      </c>
      <c r="K116">
        <v>35.200000000000003</v>
      </c>
      <c r="Q116">
        <v>965972</v>
      </c>
      <c r="S116">
        <v>2816.6216519265035</v>
      </c>
    </row>
    <row r="117" spans="3:19" x14ac:dyDescent="0.3">
      <c r="C117">
        <v>8</v>
      </c>
      <c r="D117">
        <v>99</v>
      </c>
      <c r="E117">
        <v>1</v>
      </c>
      <c r="I117">
        <v>176</v>
      </c>
      <c r="J117">
        <v>16</v>
      </c>
      <c r="Q117">
        <v>42327</v>
      </c>
      <c r="S117">
        <v>2816.6216519265035</v>
      </c>
    </row>
    <row r="118" spans="3:19" x14ac:dyDescent="0.3">
      <c r="C118">
        <v>8</v>
      </c>
      <c r="D118">
        <v>100</v>
      </c>
      <c r="E118">
        <v>0.3</v>
      </c>
      <c r="I118">
        <v>48</v>
      </c>
      <c r="Q118">
        <v>13382</v>
      </c>
    </row>
    <row r="119" spans="3:19" x14ac:dyDescent="0.3">
      <c r="C119">
        <v>8</v>
      </c>
      <c r="D119">
        <v>101</v>
      </c>
      <c r="E119">
        <v>10.050000000000001</v>
      </c>
      <c r="I119">
        <v>1226.8</v>
      </c>
      <c r="J119">
        <v>136.80000000000001</v>
      </c>
      <c r="K119">
        <v>35.200000000000003</v>
      </c>
      <c r="Q119">
        <v>808043</v>
      </c>
    </row>
    <row r="120" spans="3:19" x14ac:dyDescent="0.3">
      <c r="C120">
        <v>8</v>
      </c>
      <c r="D120">
        <v>203</v>
      </c>
      <c r="E120">
        <v>2</v>
      </c>
      <c r="I120">
        <v>280</v>
      </c>
      <c r="J120">
        <v>6</v>
      </c>
      <c r="Q120">
        <v>102220</v>
      </c>
    </row>
    <row r="121" spans="3:19" x14ac:dyDescent="0.3">
      <c r="C121">
        <v>8</v>
      </c>
      <c r="D121" t="s">
        <v>1725</v>
      </c>
      <c r="E121">
        <v>21.4</v>
      </c>
      <c r="I121">
        <v>3012</v>
      </c>
      <c r="J121">
        <v>122</v>
      </c>
      <c r="K121">
        <v>44</v>
      </c>
      <c r="O121">
        <v>2090</v>
      </c>
      <c r="P121">
        <v>2090</v>
      </c>
      <c r="Q121">
        <v>825763</v>
      </c>
      <c r="S121">
        <v>1666.6666666666667</v>
      </c>
    </row>
    <row r="122" spans="3:19" x14ac:dyDescent="0.3">
      <c r="C122">
        <v>8</v>
      </c>
      <c r="D122">
        <v>303</v>
      </c>
      <c r="E122">
        <v>1</v>
      </c>
      <c r="I122">
        <v>172.5</v>
      </c>
      <c r="Q122">
        <v>42157</v>
      </c>
      <c r="S122">
        <v>1666.6666666666667</v>
      </c>
    </row>
    <row r="123" spans="3:19" x14ac:dyDescent="0.3">
      <c r="C123">
        <v>8</v>
      </c>
      <c r="D123">
        <v>304</v>
      </c>
      <c r="E123">
        <v>3</v>
      </c>
      <c r="I123">
        <v>517.5</v>
      </c>
      <c r="Q123">
        <v>136555</v>
      </c>
    </row>
    <row r="124" spans="3:19" x14ac:dyDescent="0.3">
      <c r="C124">
        <v>8</v>
      </c>
      <c r="D124">
        <v>305</v>
      </c>
      <c r="E124">
        <v>1</v>
      </c>
      <c r="I124">
        <v>176</v>
      </c>
      <c r="Q124">
        <v>42451</v>
      </c>
    </row>
    <row r="125" spans="3:19" x14ac:dyDescent="0.3">
      <c r="C125">
        <v>8</v>
      </c>
      <c r="D125">
        <v>408</v>
      </c>
      <c r="E125">
        <v>12.4</v>
      </c>
      <c r="I125">
        <v>1673</v>
      </c>
      <c r="J125">
        <v>117</v>
      </c>
      <c r="K125">
        <v>44</v>
      </c>
      <c r="O125">
        <v>1500</v>
      </c>
      <c r="P125">
        <v>1500</v>
      </c>
      <c r="Q125">
        <v>491846</v>
      </c>
    </row>
    <row r="126" spans="3:19" x14ac:dyDescent="0.3">
      <c r="C126">
        <v>8</v>
      </c>
      <c r="D126">
        <v>409</v>
      </c>
      <c r="E126">
        <v>1</v>
      </c>
      <c r="I126">
        <v>172</v>
      </c>
      <c r="J126">
        <v>2</v>
      </c>
      <c r="Q126">
        <v>36174</v>
      </c>
    </row>
    <row r="127" spans="3:19" x14ac:dyDescent="0.3">
      <c r="C127">
        <v>8</v>
      </c>
      <c r="D127">
        <v>419</v>
      </c>
      <c r="E127">
        <v>1</v>
      </c>
      <c r="I127">
        <v>109</v>
      </c>
      <c r="J127">
        <v>3</v>
      </c>
      <c r="Q127">
        <v>31835</v>
      </c>
    </row>
    <row r="128" spans="3:19" x14ac:dyDescent="0.3">
      <c r="C128">
        <v>8</v>
      </c>
      <c r="D128">
        <v>642</v>
      </c>
      <c r="E128">
        <v>2</v>
      </c>
      <c r="I128">
        <v>192</v>
      </c>
      <c r="O128">
        <v>590</v>
      </c>
      <c r="P128">
        <v>590</v>
      </c>
      <c r="Q128">
        <v>44745</v>
      </c>
    </row>
    <row r="129" spans="3:19" x14ac:dyDescent="0.3">
      <c r="C129">
        <v>8</v>
      </c>
      <c r="D129" t="s">
        <v>1726</v>
      </c>
      <c r="E129">
        <v>4</v>
      </c>
      <c r="I129">
        <v>548</v>
      </c>
      <c r="Q129">
        <v>106885</v>
      </c>
    </row>
    <row r="130" spans="3:19" x14ac:dyDescent="0.3">
      <c r="C130">
        <v>8</v>
      </c>
      <c r="D130">
        <v>30</v>
      </c>
      <c r="E130">
        <v>4</v>
      </c>
      <c r="I130">
        <v>548</v>
      </c>
      <c r="Q130">
        <v>106885</v>
      </c>
    </row>
    <row r="131" spans="3:19" x14ac:dyDescent="0.3">
      <c r="C131" t="s">
        <v>1734</v>
      </c>
      <c r="E131">
        <v>38.75</v>
      </c>
      <c r="I131">
        <v>5290.8</v>
      </c>
      <c r="J131">
        <v>280.8</v>
      </c>
      <c r="K131">
        <v>79.2</v>
      </c>
      <c r="O131">
        <v>2090</v>
      </c>
      <c r="P131">
        <v>2090</v>
      </c>
      <c r="Q131">
        <v>1898620</v>
      </c>
      <c r="S131">
        <v>4483.2883185931705</v>
      </c>
    </row>
    <row r="132" spans="3:19" x14ac:dyDescent="0.3">
      <c r="C132">
        <v>9</v>
      </c>
      <c r="D132" t="s">
        <v>272</v>
      </c>
      <c r="E132">
        <v>13.350000000000001</v>
      </c>
      <c r="I132">
        <v>1900.4</v>
      </c>
      <c r="J132">
        <v>212.4</v>
      </c>
      <c r="K132">
        <v>45.6</v>
      </c>
      <c r="L132">
        <v>12</v>
      </c>
      <c r="Q132">
        <v>964264</v>
      </c>
      <c r="S132">
        <v>2816.6216519265035</v>
      </c>
    </row>
    <row r="133" spans="3:19" x14ac:dyDescent="0.3">
      <c r="C133">
        <v>9</v>
      </c>
      <c r="D133">
        <v>99</v>
      </c>
      <c r="E133">
        <v>1</v>
      </c>
      <c r="I133">
        <v>160</v>
      </c>
      <c r="J133">
        <v>20</v>
      </c>
      <c r="Q133">
        <v>45235</v>
      </c>
      <c r="S133">
        <v>2816.6216519265035</v>
      </c>
    </row>
    <row r="134" spans="3:19" x14ac:dyDescent="0.3">
      <c r="C134">
        <v>9</v>
      </c>
      <c r="D134">
        <v>100</v>
      </c>
      <c r="E134">
        <v>0.3</v>
      </c>
      <c r="I134">
        <v>48</v>
      </c>
      <c r="K134">
        <v>12</v>
      </c>
      <c r="Q134">
        <v>17491</v>
      </c>
    </row>
    <row r="135" spans="3:19" x14ac:dyDescent="0.3">
      <c r="C135">
        <v>9</v>
      </c>
      <c r="D135">
        <v>101</v>
      </c>
      <c r="E135">
        <v>10.050000000000001</v>
      </c>
      <c r="I135">
        <v>1428.4</v>
      </c>
      <c r="J135">
        <v>174.4</v>
      </c>
      <c r="K135">
        <v>33.6</v>
      </c>
      <c r="L135">
        <v>12</v>
      </c>
      <c r="Q135">
        <v>795055</v>
      </c>
    </row>
    <row r="136" spans="3:19" x14ac:dyDescent="0.3">
      <c r="C136">
        <v>9</v>
      </c>
      <c r="D136">
        <v>203</v>
      </c>
      <c r="E136">
        <v>2</v>
      </c>
      <c r="I136">
        <v>264</v>
      </c>
      <c r="J136">
        <v>18</v>
      </c>
      <c r="Q136">
        <v>106483</v>
      </c>
    </row>
    <row r="137" spans="3:19" x14ac:dyDescent="0.3">
      <c r="C137">
        <v>9</v>
      </c>
      <c r="D137" t="s">
        <v>1725</v>
      </c>
      <c r="E137">
        <v>21.4</v>
      </c>
      <c r="I137">
        <v>2971</v>
      </c>
      <c r="J137">
        <v>245.5</v>
      </c>
      <c r="K137">
        <v>30.55</v>
      </c>
      <c r="O137">
        <v>15022</v>
      </c>
      <c r="P137">
        <v>15022</v>
      </c>
      <c r="Q137">
        <v>860691</v>
      </c>
      <c r="S137">
        <v>1666.6666666666667</v>
      </c>
    </row>
    <row r="138" spans="3:19" x14ac:dyDescent="0.3">
      <c r="C138">
        <v>9</v>
      </c>
      <c r="D138">
        <v>303</v>
      </c>
      <c r="E138">
        <v>1</v>
      </c>
      <c r="I138">
        <v>150</v>
      </c>
      <c r="Q138">
        <v>48564</v>
      </c>
      <c r="S138">
        <v>1666.6666666666667</v>
      </c>
    </row>
    <row r="139" spans="3:19" x14ac:dyDescent="0.3">
      <c r="C139">
        <v>9</v>
      </c>
      <c r="D139">
        <v>304</v>
      </c>
      <c r="E139">
        <v>3</v>
      </c>
      <c r="I139">
        <v>450</v>
      </c>
      <c r="O139">
        <v>500</v>
      </c>
      <c r="P139">
        <v>500</v>
      </c>
      <c r="Q139">
        <v>147221</v>
      </c>
    </row>
    <row r="140" spans="3:19" x14ac:dyDescent="0.3">
      <c r="C140">
        <v>9</v>
      </c>
      <c r="D140">
        <v>305</v>
      </c>
      <c r="E140">
        <v>1</v>
      </c>
      <c r="I140">
        <v>160</v>
      </c>
      <c r="Q140">
        <v>42320</v>
      </c>
    </row>
    <row r="141" spans="3:19" x14ac:dyDescent="0.3">
      <c r="C141">
        <v>9</v>
      </c>
      <c r="D141">
        <v>408</v>
      </c>
      <c r="E141">
        <v>12.4</v>
      </c>
      <c r="I141">
        <v>1619</v>
      </c>
      <c r="J141">
        <v>222</v>
      </c>
      <c r="K141">
        <v>30.55</v>
      </c>
      <c r="O141">
        <v>13432</v>
      </c>
      <c r="P141">
        <v>13432</v>
      </c>
      <c r="Q141">
        <v>506327</v>
      </c>
    </row>
    <row r="142" spans="3:19" x14ac:dyDescent="0.3">
      <c r="C142">
        <v>9</v>
      </c>
      <c r="D142">
        <v>409</v>
      </c>
      <c r="E142">
        <v>1</v>
      </c>
      <c r="I142">
        <v>128</v>
      </c>
      <c r="J142">
        <v>12</v>
      </c>
      <c r="Q142">
        <v>39373</v>
      </c>
    </row>
    <row r="143" spans="3:19" x14ac:dyDescent="0.3">
      <c r="C143">
        <v>9</v>
      </c>
      <c r="D143">
        <v>419</v>
      </c>
      <c r="E143">
        <v>1</v>
      </c>
      <c r="I143">
        <v>160</v>
      </c>
      <c r="J143">
        <v>11.5</v>
      </c>
      <c r="O143">
        <v>500</v>
      </c>
      <c r="P143">
        <v>500</v>
      </c>
      <c r="Q143">
        <v>34312</v>
      </c>
    </row>
    <row r="144" spans="3:19" x14ac:dyDescent="0.3">
      <c r="C144">
        <v>9</v>
      </c>
      <c r="D144">
        <v>642</v>
      </c>
      <c r="E144">
        <v>2</v>
      </c>
      <c r="I144">
        <v>304</v>
      </c>
      <c r="O144">
        <v>590</v>
      </c>
      <c r="P144">
        <v>590</v>
      </c>
      <c r="Q144">
        <v>42574</v>
      </c>
    </row>
    <row r="145" spans="3:19" x14ac:dyDescent="0.3">
      <c r="C145">
        <v>9</v>
      </c>
      <c r="D145" t="s">
        <v>1726</v>
      </c>
      <c r="E145">
        <v>4</v>
      </c>
      <c r="I145">
        <v>456</v>
      </c>
      <c r="Q145">
        <v>83934</v>
      </c>
    </row>
    <row r="146" spans="3:19" x14ac:dyDescent="0.3">
      <c r="C146">
        <v>9</v>
      </c>
      <c r="D146">
        <v>30</v>
      </c>
      <c r="E146">
        <v>4</v>
      </c>
      <c r="I146">
        <v>456</v>
      </c>
      <c r="Q146">
        <v>83934</v>
      </c>
    </row>
    <row r="147" spans="3:19" x14ac:dyDescent="0.3">
      <c r="C147" t="s">
        <v>1735</v>
      </c>
      <c r="E147">
        <v>38.75</v>
      </c>
      <c r="I147">
        <v>5327.4</v>
      </c>
      <c r="J147">
        <v>457.9</v>
      </c>
      <c r="K147">
        <v>76.150000000000006</v>
      </c>
      <c r="L147">
        <v>12</v>
      </c>
      <c r="O147">
        <v>15022</v>
      </c>
      <c r="P147">
        <v>15022</v>
      </c>
      <c r="Q147">
        <v>1908889</v>
      </c>
      <c r="S147">
        <v>4483.2883185931705</v>
      </c>
    </row>
    <row r="148" spans="3:19" x14ac:dyDescent="0.3">
      <c r="C148">
        <v>10</v>
      </c>
      <c r="D148" t="s">
        <v>272</v>
      </c>
      <c r="E148">
        <v>13.350000000000001</v>
      </c>
      <c r="I148">
        <v>2304.4</v>
      </c>
      <c r="J148">
        <v>230.4</v>
      </c>
      <c r="K148">
        <v>53.6</v>
      </c>
      <c r="L148">
        <v>12</v>
      </c>
      <c r="O148">
        <v>25000</v>
      </c>
      <c r="P148">
        <v>25000</v>
      </c>
      <c r="Q148">
        <v>1001239</v>
      </c>
      <c r="R148">
        <v>1400</v>
      </c>
      <c r="S148">
        <v>2816.6216519265035</v>
      </c>
    </row>
    <row r="149" spans="3:19" x14ac:dyDescent="0.3">
      <c r="C149">
        <v>10</v>
      </c>
      <c r="D149">
        <v>99</v>
      </c>
      <c r="E149">
        <v>1</v>
      </c>
      <c r="I149">
        <v>168</v>
      </c>
      <c r="J149">
        <v>28</v>
      </c>
      <c r="Q149">
        <v>47543</v>
      </c>
      <c r="R149">
        <v>1400</v>
      </c>
      <c r="S149">
        <v>2816.6216519265035</v>
      </c>
    </row>
    <row r="150" spans="3:19" x14ac:dyDescent="0.3">
      <c r="C150">
        <v>10</v>
      </c>
      <c r="D150">
        <v>100</v>
      </c>
      <c r="E150">
        <v>0.3</v>
      </c>
      <c r="I150">
        <v>52</v>
      </c>
      <c r="K150">
        <v>12</v>
      </c>
      <c r="Q150">
        <v>17352</v>
      </c>
    </row>
    <row r="151" spans="3:19" x14ac:dyDescent="0.3">
      <c r="C151">
        <v>10</v>
      </c>
      <c r="D151">
        <v>101</v>
      </c>
      <c r="E151">
        <v>10.050000000000001</v>
      </c>
      <c r="I151">
        <v>1764.4</v>
      </c>
      <c r="J151">
        <v>182.4</v>
      </c>
      <c r="K151">
        <v>41.6</v>
      </c>
      <c r="L151">
        <v>12</v>
      </c>
      <c r="O151">
        <v>25000</v>
      </c>
      <c r="P151">
        <v>25000</v>
      </c>
      <c r="Q151">
        <v>827046</v>
      </c>
    </row>
    <row r="152" spans="3:19" x14ac:dyDescent="0.3">
      <c r="C152">
        <v>10</v>
      </c>
      <c r="D152">
        <v>203</v>
      </c>
      <c r="E152">
        <v>2</v>
      </c>
      <c r="I152">
        <v>320</v>
      </c>
      <c r="J152">
        <v>20</v>
      </c>
      <c r="Q152">
        <v>109298</v>
      </c>
    </row>
    <row r="153" spans="3:19" x14ac:dyDescent="0.3">
      <c r="C153">
        <v>10</v>
      </c>
      <c r="D153" t="s">
        <v>1725</v>
      </c>
      <c r="E153">
        <v>21.4</v>
      </c>
      <c r="I153">
        <v>3552</v>
      </c>
      <c r="J153">
        <v>253.5</v>
      </c>
      <c r="K153">
        <v>11</v>
      </c>
      <c r="O153">
        <v>2840</v>
      </c>
      <c r="P153">
        <v>2840</v>
      </c>
      <c r="Q153">
        <v>871659</v>
      </c>
      <c r="S153">
        <v>1666.6666666666667</v>
      </c>
    </row>
    <row r="154" spans="3:19" x14ac:dyDescent="0.3">
      <c r="C154">
        <v>10</v>
      </c>
      <c r="D154">
        <v>303</v>
      </c>
      <c r="E154">
        <v>1</v>
      </c>
      <c r="I154">
        <v>172.5</v>
      </c>
      <c r="Q154">
        <v>44597</v>
      </c>
      <c r="S154">
        <v>1666.6666666666667</v>
      </c>
    </row>
    <row r="155" spans="3:19" x14ac:dyDescent="0.3">
      <c r="C155">
        <v>10</v>
      </c>
      <c r="D155">
        <v>304</v>
      </c>
      <c r="E155">
        <v>3</v>
      </c>
      <c r="I155">
        <v>517.5</v>
      </c>
      <c r="Q155">
        <v>147412</v>
      </c>
    </row>
    <row r="156" spans="3:19" x14ac:dyDescent="0.3">
      <c r="C156">
        <v>10</v>
      </c>
      <c r="D156">
        <v>305</v>
      </c>
      <c r="E156">
        <v>1</v>
      </c>
      <c r="I156">
        <v>182</v>
      </c>
      <c r="O156">
        <v>750</v>
      </c>
      <c r="P156">
        <v>750</v>
      </c>
      <c r="Q156">
        <v>43133</v>
      </c>
    </row>
    <row r="157" spans="3:19" x14ac:dyDescent="0.3">
      <c r="C157">
        <v>10</v>
      </c>
      <c r="D157">
        <v>408</v>
      </c>
      <c r="E157">
        <v>12.4</v>
      </c>
      <c r="I157">
        <v>1992</v>
      </c>
      <c r="J157">
        <v>226.5</v>
      </c>
      <c r="K157">
        <v>11</v>
      </c>
      <c r="O157">
        <v>1500</v>
      </c>
      <c r="P157">
        <v>1500</v>
      </c>
      <c r="Q157">
        <v>518645</v>
      </c>
    </row>
    <row r="158" spans="3:19" x14ac:dyDescent="0.3">
      <c r="C158">
        <v>10</v>
      </c>
      <c r="D158">
        <v>409</v>
      </c>
      <c r="E158">
        <v>1</v>
      </c>
      <c r="I158">
        <v>166</v>
      </c>
      <c r="J158">
        <v>14</v>
      </c>
      <c r="Q158">
        <v>40446</v>
      </c>
    </row>
    <row r="159" spans="3:19" x14ac:dyDescent="0.3">
      <c r="C159">
        <v>10</v>
      </c>
      <c r="D159">
        <v>419</v>
      </c>
      <c r="E159">
        <v>1</v>
      </c>
      <c r="I159">
        <v>162</v>
      </c>
      <c r="J159">
        <v>13</v>
      </c>
      <c r="Q159">
        <v>34583</v>
      </c>
    </row>
    <row r="160" spans="3:19" x14ac:dyDescent="0.3">
      <c r="C160">
        <v>10</v>
      </c>
      <c r="D160">
        <v>642</v>
      </c>
      <c r="E160">
        <v>2</v>
      </c>
      <c r="I160">
        <v>360</v>
      </c>
      <c r="O160">
        <v>590</v>
      </c>
      <c r="P160">
        <v>590</v>
      </c>
      <c r="Q160">
        <v>42843</v>
      </c>
    </row>
    <row r="161" spans="3:19" x14ac:dyDescent="0.3">
      <c r="C161">
        <v>10</v>
      </c>
      <c r="D161" t="s">
        <v>1726</v>
      </c>
      <c r="E161">
        <v>4</v>
      </c>
      <c r="I161">
        <v>662</v>
      </c>
      <c r="O161">
        <v>8632</v>
      </c>
      <c r="P161">
        <v>8632</v>
      </c>
      <c r="Q161">
        <v>109085</v>
      </c>
    </row>
    <row r="162" spans="3:19" x14ac:dyDescent="0.3">
      <c r="C162">
        <v>10</v>
      </c>
      <c r="D162">
        <v>30</v>
      </c>
      <c r="E162">
        <v>4</v>
      </c>
      <c r="I162">
        <v>662</v>
      </c>
      <c r="O162">
        <v>8632</v>
      </c>
      <c r="P162">
        <v>8632</v>
      </c>
      <c r="Q162">
        <v>109085</v>
      </c>
    </row>
    <row r="163" spans="3:19" x14ac:dyDescent="0.3">
      <c r="C163" t="s">
        <v>1736</v>
      </c>
      <c r="E163">
        <v>38.75</v>
      </c>
      <c r="I163">
        <v>6518.4</v>
      </c>
      <c r="J163">
        <v>483.9</v>
      </c>
      <c r="K163">
        <v>64.599999999999994</v>
      </c>
      <c r="L163">
        <v>12</v>
      </c>
      <c r="O163">
        <v>36472</v>
      </c>
      <c r="P163">
        <v>36472</v>
      </c>
      <c r="Q163">
        <v>1981983</v>
      </c>
      <c r="R163">
        <v>1400</v>
      </c>
      <c r="S163">
        <v>4483.2883185931705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1752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62885868</v>
      </c>
      <c r="C3" s="344">
        <f t="shared" ref="C3:Z3" si="0">SUBTOTAL(9,C6:C1048576)</f>
        <v>7</v>
      </c>
      <c r="D3" s="344"/>
      <c r="E3" s="344">
        <f>SUBTOTAL(9,E6:E1048576)/4</f>
        <v>63482664.660000004</v>
      </c>
      <c r="F3" s="344"/>
      <c r="G3" s="344">
        <f t="shared" si="0"/>
        <v>7</v>
      </c>
      <c r="H3" s="344">
        <f>SUBTOTAL(9,H6:H1048576)/4</f>
        <v>62175067.340000004</v>
      </c>
      <c r="I3" s="347">
        <f>IF(B3&lt;&gt;0,H3/B3,"")</f>
        <v>0.98869697306237392</v>
      </c>
      <c r="J3" s="345">
        <f>IF(E3&lt;&gt;0,H3/E3,"")</f>
        <v>0.979402293098388</v>
      </c>
      <c r="K3" s="346">
        <f t="shared" si="0"/>
        <v>86275582.759999409</v>
      </c>
      <c r="L3" s="346"/>
      <c r="M3" s="344">
        <f t="shared" si="0"/>
        <v>2.0334053469549125</v>
      </c>
      <c r="N3" s="344">
        <f t="shared" si="0"/>
        <v>84858223.559999749</v>
      </c>
      <c r="O3" s="344"/>
      <c r="P3" s="344">
        <f t="shared" si="0"/>
        <v>2</v>
      </c>
      <c r="Q3" s="344">
        <f t="shared" si="0"/>
        <v>83575682.119999811</v>
      </c>
      <c r="R3" s="347">
        <f>IF(K3&lt;&gt;0,Q3/K3,"")</f>
        <v>0.96870608631517263</v>
      </c>
      <c r="S3" s="347">
        <f>IF(N3&lt;&gt;0,Q3/N3,"")</f>
        <v>0.98488606777051957</v>
      </c>
      <c r="T3" s="343">
        <f t="shared" si="0"/>
        <v>1302746.3999999999</v>
      </c>
      <c r="U3" s="346"/>
      <c r="V3" s="344">
        <f t="shared" si="0"/>
        <v>1</v>
      </c>
      <c r="W3" s="344">
        <f t="shared" si="0"/>
        <v>2605492.7999999998</v>
      </c>
      <c r="X3" s="344"/>
      <c r="Y3" s="344">
        <f t="shared" si="0"/>
        <v>2</v>
      </c>
      <c r="Z3" s="344">
        <f t="shared" si="0"/>
        <v>4993861.2</v>
      </c>
      <c r="AA3" s="347">
        <f>IF(T3&lt;&gt;0,Z3/T3,"")</f>
        <v>3.8333333333333339</v>
      </c>
      <c r="AB3" s="345">
        <f>IF(W3&lt;&gt;0,Z3/W3,"")</f>
        <v>1.916666666666667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1750</v>
      </c>
      <c r="B6" s="871">
        <v>62885867.999999993</v>
      </c>
      <c r="C6" s="872">
        <v>1</v>
      </c>
      <c r="D6" s="872">
        <v>0.99059906096890671</v>
      </c>
      <c r="E6" s="871">
        <v>63482664.659999996</v>
      </c>
      <c r="F6" s="872">
        <v>1.0094901554034366</v>
      </c>
      <c r="G6" s="872">
        <v>1</v>
      </c>
      <c r="H6" s="871">
        <v>62175067.340000004</v>
      </c>
      <c r="I6" s="872">
        <v>0.98869697306237403</v>
      </c>
      <c r="J6" s="872">
        <v>0.97940229309838811</v>
      </c>
      <c r="K6" s="871">
        <v>43137791.379999705</v>
      </c>
      <c r="L6" s="872">
        <v>1</v>
      </c>
      <c r="M6" s="872">
        <v>1.0167026734774562</v>
      </c>
      <c r="N6" s="871">
        <v>42429111.779999875</v>
      </c>
      <c r="O6" s="872">
        <v>0.98357172267450854</v>
      </c>
      <c r="P6" s="872">
        <v>1</v>
      </c>
      <c r="Q6" s="871">
        <v>41787841.059999906</v>
      </c>
      <c r="R6" s="872">
        <v>0.96870608631517263</v>
      </c>
      <c r="S6" s="872">
        <v>0.98488606777051957</v>
      </c>
      <c r="T6" s="871">
        <v>651373.19999999995</v>
      </c>
      <c r="U6" s="872">
        <v>1</v>
      </c>
      <c r="V6" s="872">
        <v>0.5</v>
      </c>
      <c r="W6" s="871">
        <v>1302746.3999999999</v>
      </c>
      <c r="X6" s="872">
        <v>2</v>
      </c>
      <c r="Y6" s="872">
        <v>1</v>
      </c>
      <c r="Z6" s="871">
        <v>2496930.6</v>
      </c>
      <c r="AA6" s="872">
        <v>3.8333333333333339</v>
      </c>
      <c r="AB6" s="873">
        <v>1.916666666666667</v>
      </c>
    </row>
    <row r="7" spans="1:28" ht="14.4" customHeight="1" thickBot="1" x14ac:dyDescent="0.35">
      <c r="A7" s="877" t="s">
        <v>1751</v>
      </c>
      <c r="B7" s="874">
        <v>62885867.999999993</v>
      </c>
      <c r="C7" s="875">
        <v>1</v>
      </c>
      <c r="D7" s="875">
        <v>0.99059906096890671</v>
      </c>
      <c r="E7" s="874">
        <v>63482664.659999996</v>
      </c>
      <c r="F7" s="875">
        <v>1.0094901554034366</v>
      </c>
      <c r="G7" s="875">
        <v>1</v>
      </c>
      <c r="H7" s="874">
        <v>62175067.340000004</v>
      </c>
      <c r="I7" s="875">
        <v>0.98869697306237403</v>
      </c>
      <c r="J7" s="875">
        <v>0.97940229309838811</v>
      </c>
      <c r="K7" s="874">
        <v>43137791.379999705</v>
      </c>
      <c r="L7" s="875">
        <v>1</v>
      </c>
      <c r="M7" s="875">
        <v>1.0167026734774562</v>
      </c>
      <c r="N7" s="874">
        <v>42429111.779999875</v>
      </c>
      <c r="O7" s="875">
        <v>0.98357172267450854</v>
      </c>
      <c r="P7" s="875">
        <v>1</v>
      </c>
      <c r="Q7" s="874">
        <v>41787841.059999906</v>
      </c>
      <c r="R7" s="875">
        <v>0.96870608631517263</v>
      </c>
      <c r="S7" s="875">
        <v>0.98488606777051957</v>
      </c>
      <c r="T7" s="874">
        <v>651373.19999999995</v>
      </c>
      <c r="U7" s="875">
        <v>1</v>
      </c>
      <c r="V7" s="875">
        <v>0.5</v>
      </c>
      <c r="W7" s="874">
        <v>1302746.3999999999</v>
      </c>
      <c r="X7" s="875">
        <v>2</v>
      </c>
      <c r="Y7" s="875">
        <v>1</v>
      </c>
      <c r="Z7" s="874">
        <v>2496930.6</v>
      </c>
      <c r="AA7" s="875">
        <v>3.8333333333333339</v>
      </c>
      <c r="AB7" s="876">
        <v>1.916666666666667</v>
      </c>
    </row>
    <row r="8" spans="1:28" ht="14.4" customHeight="1" thickBot="1" x14ac:dyDescent="0.35"/>
    <row r="9" spans="1:28" ht="14.4" customHeight="1" x14ac:dyDescent="0.3">
      <c r="A9" s="870" t="s">
        <v>568</v>
      </c>
      <c r="B9" s="871">
        <v>15533704</v>
      </c>
      <c r="C9" s="872">
        <v>1</v>
      </c>
      <c r="D9" s="872">
        <v>1.0059781745100704</v>
      </c>
      <c r="E9" s="871">
        <v>15441392.66</v>
      </c>
      <c r="F9" s="872">
        <v>0.99405735167864662</v>
      </c>
      <c r="G9" s="872">
        <v>1</v>
      </c>
      <c r="H9" s="871">
        <v>14766221.34</v>
      </c>
      <c r="I9" s="872">
        <v>0.9505924240606104</v>
      </c>
      <c r="J9" s="873">
        <v>0.95627523145959559</v>
      </c>
    </row>
    <row r="10" spans="1:28" ht="14.4" customHeight="1" x14ac:dyDescent="0.3">
      <c r="A10" s="885" t="s">
        <v>1753</v>
      </c>
      <c r="B10" s="878">
        <v>42050</v>
      </c>
      <c r="C10" s="879">
        <v>1</v>
      </c>
      <c r="D10" s="879">
        <v>1.038160611470428</v>
      </c>
      <c r="E10" s="878">
        <v>40504.33</v>
      </c>
      <c r="F10" s="879">
        <v>0.96324209274673012</v>
      </c>
      <c r="G10" s="879">
        <v>1</v>
      </c>
      <c r="H10" s="878">
        <v>44586.66</v>
      </c>
      <c r="I10" s="879">
        <v>1.0603248513674197</v>
      </c>
      <c r="J10" s="880">
        <v>1.1007874960528912</v>
      </c>
    </row>
    <row r="11" spans="1:28" ht="14.4" customHeight="1" x14ac:dyDescent="0.3">
      <c r="A11" s="885" t="s">
        <v>1754</v>
      </c>
      <c r="B11" s="878">
        <v>15491654</v>
      </c>
      <c r="C11" s="879">
        <v>1</v>
      </c>
      <c r="D11" s="879">
        <v>1.0058935347140459</v>
      </c>
      <c r="E11" s="878">
        <v>15400888.33</v>
      </c>
      <c r="F11" s="879">
        <v>0.99414099553217494</v>
      </c>
      <c r="G11" s="879">
        <v>1</v>
      </c>
      <c r="H11" s="878">
        <v>14721634.68</v>
      </c>
      <c r="I11" s="879">
        <v>0.95029457022471586</v>
      </c>
      <c r="J11" s="880">
        <v>0.95589516426290455</v>
      </c>
    </row>
    <row r="12" spans="1:28" ht="14.4" customHeight="1" x14ac:dyDescent="0.3">
      <c r="A12" s="881" t="s">
        <v>574</v>
      </c>
      <c r="B12" s="882">
        <v>47352164</v>
      </c>
      <c r="C12" s="883">
        <v>1</v>
      </c>
      <c r="D12" s="883">
        <v>0.98565591685415821</v>
      </c>
      <c r="E12" s="882">
        <v>48041272</v>
      </c>
      <c r="F12" s="883">
        <v>1.0145528301515427</v>
      </c>
      <c r="G12" s="883">
        <v>1</v>
      </c>
      <c r="H12" s="882">
        <v>47408846</v>
      </c>
      <c r="I12" s="883">
        <v>1.0011970308262996</v>
      </c>
      <c r="J12" s="884">
        <v>0.98683577737075734</v>
      </c>
    </row>
    <row r="13" spans="1:28" ht="14.4" customHeight="1" thickBot="1" x14ac:dyDescent="0.35">
      <c r="A13" s="877" t="s">
        <v>1754</v>
      </c>
      <c r="B13" s="874">
        <v>47352164</v>
      </c>
      <c r="C13" s="875">
        <v>1</v>
      </c>
      <c r="D13" s="875">
        <v>0.98565591685415821</v>
      </c>
      <c r="E13" s="874">
        <v>48041272</v>
      </c>
      <c r="F13" s="875">
        <v>1.0145528301515427</v>
      </c>
      <c r="G13" s="875">
        <v>1</v>
      </c>
      <c r="H13" s="874">
        <v>47408846</v>
      </c>
      <c r="I13" s="875">
        <v>1.0011970308262996</v>
      </c>
      <c r="J13" s="876">
        <v>0.98683577737075734</v>
      </c>
    </row>
    <row r="14" spans="1:28" ht="14.4" customHeight="1" x14ac:dyDescent="0.3">
      <c r="A14" s="804" t="s">
        <v>301</v>
      </c>
    </row>
    <row r="15" spans="1:28" ht="14.4" customHeight="1" x14ac:dyDescent="0.3">
      <c r="A15" s="805" t="s">
        <v>952</v>
      </c>
    </row>
    <row r="16" spans="1:28" ht="14.4" customHeight="1" x14ac:dyDescent="0.3">
      <c r="A16" s="804" t="s">
        <v>1755</v>
      </c>
    </row>
    <row r="17" spans="1:1" ht="14.4" customHeight="1" x14ac:dyDescent="0.3">
      <c r="A17" s="804" t="s">
        <v>1756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1763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19727</v>
      </c>
      <c r="C3" s="404">
        <f t="shared" si="0"/>
        <v>19379</v>
      </c>
      <c r="D3" s="438">
        <f t="shared" si="0"/>
        <v>18765</v>
      </c>
      <c r="E3" s="346">
        <f t="shared" si="0"/>
        <v>62885867.999999993</v>
      </c>
      <c r="F3" s="344">
        <f t="shared" si="0"/>
        <v>63482664.660000004</v>
      </c>
      <c r="G3" s="405">
        <f t="shared" si="0"/>
        <v>62175067.340000004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1753</v>
      </c>
      <c r="B6" s="225">
        <v>40</v>
      </c>
      <c r="C6" s="225">
        <v>38</v>
      </c>
      <c r="D6" s="225">
        <v>51</v>
      </c>
      <c r="E6" s="887">
        <v>42050</v>
      </c>
      <c r="F6" s="887">
        <v>40504.33</v>
      </c>
      <c r="G6" s="888">
        <v>44586.66</v>
      </c>
    </row>
    <row r="7" spans="1:7" ht="14.4" customHeight="1" x14ac:dyDescent="0.3">
      <c r="A7" s="857" t="s">
        <v>954</v>
      </c>
      <c r="B7" s="849">
        <v>2789</v>
      </c>
      <c r="C7" s="849">
        <v>2217</v>
      </c>
      <c r="D7" s="849">
        <v>2696</v>
      </c>
      <c r="E7" s="889">
        <v>4526932.34</v>
      </c>
      <c r="F7" s="889">
        <v>3454963.66</v>
      </c>
      <c r="G7" s="890">
        <v>4403641.68</v>
      </c>
    </row>
    <row r="8" spans="1:7" ht="14.4" customHeight="1" x14ac:dyDescent="0.3">
      <c r="A8" s="857" t="s">
        <v>1757</v>
      </c>
      <c r="B8" s="849">
        <v>860</v>
      </c>
      <c r="C8" s="849">
        <v>936</v>
      </c>
      <c r="D8" s="849">
        <v>755</v>
      </c>
      <c r="E8" s="889">
        <v>12475160</v>
      </c>
      <c r="F8" s="889">
        <v>13578552</v>
      </c>
      <c r="G8" s="890">
        <v>10954182</v>
      </c>
    </row>
    <row r="9" spans="1:7" ht="14.4" customHeight="1" x14ac:dyDescent="0.3">
      <c r="A9" s="857" t="s">
        <v>1758</v>
      </c>
      <c r="B9" s="849">
        <v>755</v>
      </c>
      <c r="C9" s="849"/>
      <c r="D9" s="849"/>
      <c r="E9" s="889">
        <v>706625</v>
      </c>
      <c r="F9" s="889"/>
      <c r="G9" s="890"/>
    </row>
    <row r="10" spans="1:7" ht="14.4" customHeight="1" x14ac:dyDescent="0.3">
      <c r="A10" s="857" t="s">
        <v>955</v>
      </c>
      <c r="B10" s="849">
        <v>1001</v>
      </c>
      <c r="C10" s="849">
        <v>220</v>
      </c>
      <c r="D10" s="849">
        <v>917</v>
      </c>
      <c r="E10" s="889">
        <v>437728.67</v>
      </c>
      <c r="F10" s="889">
        <v>364654.99000000005</v>
      </c>
      <c r="G10" s="890">
        <v>1105352.33</v>
      </c>
    </row>
    <row r="11" spans="1:7" ht="14.4" customHeight="1" x14ac:dyDescent="0.3">
      <c r="A11" s="857" t="s">
        <v>956</v>
      </c>
      <c r="B11" s="849">
        <v>963</v>
      </c>
      <c r="C11" s="849">
        <v>866</v>
      </c>
      <c r="D11" s="849">
        <v>969</v>
      </c>
      <c r="E11" s="889">
        <v>13645049</v>
      </c>
      <c r="F11" s="889">
        <v>12389422</v>
      </c>
      <c r="G11" s="890">
        <v>13807066</v>
      </c>
    </row>
    <row r="12" spans="1:7" ht="14.4" customHeight="1" x14ac:dyDescent="0.3">
      <c r="A12" s="857" t="s">
        <v>1759</v>
      </c>
      <c r="B12" s="849">
        <v>93</v>
      </c>
      <c r="C12" s="849">
        <v>98</v>
      </c>
      <c r="D12" s="849">
        <v>52</v>
      </c>
      <c r="E12" s="889">
        <v>1349058</v>
      </c>
      <c r="F12" s="889">
        <v>1421686</v>
      </c>
      <c r="G12" s="890">
        <v>754455</v>
      </c>
    </row>
    <row r="13" spans="1:7" ht="14.4" customHeight="1" x14ac:dyDescent="0.3">
      <c r="A13" s="857" t="s">
        <v>957</v>
      </c>
      <c r="B13" s="849">
        <v>2443</v>
      </c>
      <c r="C13" s="849">
        <v>2536</v>
      </c>
      <c r="D13" s="849">
        <v>2645</v>
      </c>
      <c r="E13" s="889">
        <v>4265491.34</v>
      </c>
      <c r="F13" s="889">
        <v>2938748</v>
      </c>
      <c r="G13" s="890">
        <v>3830811.34</v>
      </c>
    </row>
    <row r="14" spans="1:7" ht="14.4" customHeight="1" x14ac:dyDescent="0.3">
      <c r="A14" s="857" t="s">
        <v>958</v>
      </c>
      <c r="B14" s="849"/>
      <c r="C14" s="849">
        <v>143</v>
      </c>
      <c r="D14" s="849">
        <v>235</v>
      </c>
      <c r="E14" s="889"/>
      <c r="F14" s="889">
        <v>266266</v>
      </c>
      <c r="G14" s="890">
        <v>2085359</v>
      </c>
    </row>
    <row r="15" spans="1:7" ht="14.4" customHeight="1" x14ac:dyDescent="0.3">
      <c r="A15" s="857" t="s">
        <v>959</v>
      </c>
      <c r="B15" s="849">
        <v>3408</v>
      </c>
      <c r="C15" s="849">
        <v>3141</v>
      </c>
      <c r="D15" s="849">
        <v>3005</v>
      </c>
      <c r="E15" s="889">
        <v>4069847</v>
      </c>
      <c r="F15" s="889">
        <v>3725260</v>
      </c>
      <c r="G15" s="890">
        <v>3605701</v>
      </c>
    </row>
    <row r="16" spans="1:7" ht="14.4" customHeight="1" x14ac:dyDescent="0.3">
      <c r="A16" s="857" t="s">
        <v>1760</v>
      </c>
      <c r="B16" s="849"/>
      <c r="C16" s="849">
        <v>1</v>
      </c>
      <c r="D16" s="849"/>
      <c r="E16" s="889"/>
      <c r="F16" s="889">
        <v>14507</v>
      </c>
      <c r="G16" s="890"/>
    </row>
    <row r="17" spans="1:7" ht="14.4" customHeight="1" x14ac:dyDescent="0.3">
      <c r="A17" s="857" t="s">
        <v>960</v>
      </c>
      <c r="B17" s="849">
        <v>660</v>
      </c>
      <c r="C17" s="849">
        <v>421</v>
      </c>
      <c r="D17" s="849">
        <v>330</v>
      </c>
      <c r="E17" s="889">
        <v>1555647.33</v>
      </c>
      <c r="F17" s="889">
        <v>1143803</v>
      </c>
      <c r="G17" s="890">
        <v>1158234.3299999998</v>
      </c>
    </row>
    <row r="18" spans="1:7" ht="14.4" customHeight="1" x14ac:dyDescent="0.3">
      <c r="A18" s="857" t="s">
        <v>961</v>
      </c>
      <c r="B18" s="849">
        <v>3349</v>
      </c>
      <c r="C18" s="849">
        <v>3047</v>
      </c>
      <c r="D18" s="849">
        <v>1560</v>
      </c>
      <c r="E18" s="889">
        <v>4331737.33</v>
      </c>
      <c r="F18" s="889">
        <v>4137828</v>
      </c>
      <c r="G18" s="890">
        <v>1676278.66</v>
      </c>
    </row>
    <row r="19" spans="1:7" ht="14.4" customHeight="1" x14ac:dyDescent="0.3">
      <c r="A19" s="857" t="s">
        <v>1761</v>
      </c>
      <c r="B19" s="849">
        <v>743</v>
      </c>
      <c r="C19" s="849">
        <v>612</v>
      </c>
      <c r="D19" s="849">
        <v>644</v>
      </c>
      <c r="E19" s="889">
        <v>10714171</v>
      </c>
      <c r="F19" s="889">
        <v>8851524</v>
      </c>
      <c r="G19" s="890">
        <v>9343694</v>
      </c>
    </row>
    <row r="20" spans="1:7" ht="14.4" customHeight="1" x14ac:dyDescent="0.3">
      <c r="A20" s="857" t="s">
        <v>1762</v>
      </c>
      <c r="B20" s="849">
        <v>1</v>
      </c>
      <c r="C20" s="849">
        <v>1</v>
      </c>
      <c r="D20" s="849"/>
      <c r="E20" s="889">
        <v>14506</v>
      </c>
      <c r="F20" s="889">
        <v>14507</v>
      </c>
      <c r="G20" s="890"/>
    </row>
    <row r="21" spans="1:7" ht="14.4" customHeight="1" x14ac:dyDescent="0.3">
      <c r="A21" s="857" t="s">
        <v>962</v>
      </c>
      <c r="B21" s="849"/>
      <c r="C21" s="849">
        <v>1314</v>
      </c>
      <c r="D21" s="849">
        <v>1440</v>
      </c>
      <c r="E21" s="889"/>
      <c r="F21" s="889">
        <v>4922879</v>
      </c>
      <c r="G21" s="890">
        <v>3904113</v>
      </c>
    </row>
    <row r="22" spans="1:7" ht="14.4" customHeight="1" x14ac:dyDescent="0.3">
      <c r="A22" s="857" t="s">
        <v>963</v>
      </c>
      <c r="B22" s="849">
        <v>850</v>
      </c>
      <c r="C22" s="849">
        <v>1010</v>
      </c>
      <c r="D22" s="849">
        <v>1430</v>
      </c>
      <c r="E22" s="889">
        <v>1314053.6599999999</v>
      </c>
      <c r="F22" s="889">
        <v>2057590</v>
      </c>
      <c r="G22" s="890">
        <v>2267621</v>
      </c>
    </row>
    <row r="23" spans="1:7" ht="14.4" customHeight="1" thickBot="1" x14ac:dyDescent="0.35">
      <c r="A23" s="893" t="s">
        <v>964</v>
      </c>
      <c r="B23" s="851">
        <v>1772</v>
      </c>
      <c r="C23" s="851">
        <v>2778</v>
      </c>
      <c r="D23" s="851">
        <v>2036</v>
      </c>
      <c r="E23" s="891">
        <v>3437811.33</v>
      </c>
      <c r="F23" s="891">
        <v>4159969.6799999997</v>
      </c>
      <c r="G23" s="892">
        <v>3233971.34</v>
      </c>
    </row>
    <row r="24" spans="1:7" ht="14.4" customHeight="1" x14ac:dyDescent="0.3">
      <c r="A24" s="804" t="s">
        <v>301</v>
      </c>
    </row>
    <row r="25" spans="1:7" ht="14.4" customHeight="1" x14ac:dyDescent="0.3">
      <c r="A25" s="805" t="s">
        <v>952</v>
      </c>
    </row>
    <row r="26" spans="1:7" ht="14.4" customHeight="1" x14ac:dyDescent="0.3">
      <c r="A26" s="804" t="s">
        <v>1755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2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1966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2733564.33</v>
      </c>
      <c r="H3" s="208">
        <f t="shared" si="0"/>
        <v>106675032.57999998</v>
      </c>
      <c r="I3" s="78"/>
      <c r="J3" s="78"/>
      <c r="K3" s="208">
        <f t="shared" si="0"/>
        <v>2743149.99</v>
      </c>
      <c r="L3" s="208">
        <f t="shared" si="0"/>
        <v>107214522.84</v>
      </c>
      <c r="M3" s="78"/>
      <c r="N3" s="78"/>
      <c r="O3" s="208">
        <f t="shared" si="0"/>
        <v>2657440.85</v>
      </c>
      <c r="P3" s="208">
        <f t="shared" si="0"/>
        <v>106459839</v>
      </c>
      <c r="Q3" s="79">
        <f>IF(L3=0,0,P3/L3)</f>
        <v>0.99296099241027036</v>
      </c>
      <c r="R3" s="209">
        <f>IF(O3=0,0,P3/O3)</f>
        <v>40.061038047187388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1764</v>
      </c>
      <c r="B6" s="825" t="s">
        <v>1765</v>
      </c>
      <c r="C6" s="825" t="s">
        <v>568</v>
      </c>
      <c r="D6" s="825" t="s">
        <v>1766</v>
      </c>
      <c r="E6" s="825" t="s">
        <v>1767</v>
      </c>
      <c r="F6" s="825" t="s">
        <v>1768</v>
      </c>
      <c r="G6" s="225">
        <v>2561</v>
      </c>
      <c r="H6" s="225">
        <v>49767.75</v>
      </c>
      <c r="I6" s="825">
        <v>1.2376465994887045</v>
      </c>
      <c r="J6" s="825">
        <v>19.432936352987113</v>
      </c>
      <c r="K6" s="225">
        <v>1760</v>
      </c>
      <c r="L6" s="225">
        <v>40211.600000000006</v>
      </c>
      <c r="M6" s="825">
        <v>1</v>
      </c>
      <c r="N6" s="825">
        <v>22.847500000000004</v>
      </c>
      <c r="O6" s="225">
        <v>3204</v>
      </c>
      <c r="P6" s="225">
        <v>76458</v>
      </c>
      <c r="Q6" s="830">
        <v>1.9013916382337432</v>
      </c>
      <c r="R6" s="848">
        <v>23.863295880149813</v>
      </c>
    </row>
    <row r="7" spans="1:18" ht="14.4" customHeight="1" x14ac:dyDescent="0.3">
      <c r="A7" s="831" t="s">
        <v>1764</v>
      </c>
      <c r="B7" s="832" t="s">
        <v>1765</v>
      </c>
      <c r="C7" s="832" t="s">
        <v>568</v>
      </c>
      <c r="D7" s="832" t="s">
        <v>1766</v>
      </c>
      <c r="E7" s="832" t="s">
        <v>1769</v>
      </c>
      <c r="F7" s="832" t="s">
        <v>1770</v>
      </c>
      <c r="G7" s="849">
        <v>18976</v>
      </c>
      <c r="H7" s="849">
        <v>49607.519999999982</v>
      </c>
      <c r="I7" s="832">
        <v>0.94336395568611042</v>
      </c>
      <c r="J7" s="832">
        <v>2.6142242833052269</v>
      </c>
      <c r="K7" s="849">
        <v>20334</v>
      </c>
      <c r="L7" s="849">
        <v>52585.76999999999</v>
      </c>
      <c r="M7" s="832">
        <v>1</v>
      </c>
      <c r="N7" s="832">
        <v>2.5861006196518144</v>
      </c>
      <c r="O7" s="849">
        <v>19357</v>
      </c>
      <c r="P7" s="849">
        <v>50083.54000000003</v>
      </c>
      <c r="Q7" s="837">
        <v>0.95241621450061564</v>
      </c>
      <c r="R7" s="850">
        <v>2.5873606447280069</v>
      </c>
    </row>
    <row r="8" spans="1:18" ht="14.4" customHeight="1" x14ac:dyDescent="0.3">
      <c r="A8" s="831" t="s">
        <v>1764</v>
      </c>
      <c r="B8" s="832" t="s">
        <v>1765</v>
      </c>
      <c r="C8" s="832" t="s">
        <v>568</v>
      </c>
      <c r="D8" s="832" t="s">
        <v>1766</v>
      </c>
      <c r="E8" s="832" t="s">
        <v>1771</v>
      </c>
      <c r="F8" s="832" t="s">
        <v>1772</v>
      </c>
      <c r="G8" s="849">
        <v>55468</v>
      </c>
      <c r="H8" s="849">
        <v>296778.90000000002</v>
      </c>
      <c r="I8" s="832">
        <v>0.82524316929254438</v>
      </c>
      <c r="J8" s="832">
        <v>5.3504525131607421</v>
      </c>
      <c r="K8" s="849">
        <v>51208</v>
      </c>
      <c r="L8" s="849">
        <v>359625.99999999936</v>
      </c>
      <c r="M8" s="832">
        <v>1</v>
      </c>
      <c r="N8" s="832">
        <v>7.0228479925011591</v>
      </c>
      <c r="O8" s="849">
        <v>54479</v>
      </c>
      <c r="P8" s="849">
        <v>392081.61000000086</v>
      </c>
      <c r="Q8" s="837">
        <v>1.0902482301057252</v>
      </c>
      <c r="R8" s="850">
        <v>7.1969311110703362</v>
      </c>
    </row>
    <row r="9" spans="1:18" ht="14.4" customHeight="1" x14ac:dyDescent="0.3">
      <c r="A9" s="831" t="s">
        <v>1764</v>
      </c>
      <c r="B9" s="832" t="s">
        <v>1765</v>
      </c>
      <c r="C9" s="832" t="s">
        <v>568</v>
      </c>
      <c r="D9" s="832" t="s">
        <v>1766</v>
      </c>
      <c r="E9" s="832" t="s">
        <v>1773</v>
      </c>
      <c r="F9" s="832" t="s">
        <v>1774</v>
      </c>
      <c r="G9" s="849">
        <v>620</v>
      </c>
      <c r="H9" s="849">
        <v>6274.4</v>
      </c>
      <c r="I9" s="832">
        <v>615.13725490196077</v>
      </c>
      <c r="J9" s="832">
        <v>10.119999999999999</v>
      </c>
      <c r="K9" s="849">
        <v>1</v>
      </c>
      <c r="L9" s="849">
        <v>10.199999999999999</v>
      </c>
      <c r="M9" s="832">
        <v>1</v>
      </c>
      <c r="N9" s="832">
        <v>10.199999999999999</v>
      </c>
      <c r="O9" s="849">
        <v>151</v>
      </c>
      <c r="P9" s="849">
        <v>1519.06</v>
      </c>
      <c r="Q9" s="837">
        <v>148.92745098039217</v>
      </c>
      <c r="R9" s="850">
        <v>10.06</v>
      </c>
    </row>
    <row r="10" spans="1:18" ht="14.4" customHeight="1" x14ac:dyDescent="0.3">
      <c r="A10" s="831" t="s">
        <v>1764</v>
      </c>
      <c r="B10" s="832" t="s">
        <v>1765</v>
      </c>
      <c r="C10" s="832" t="s">
        <v>568</v>
      </c>
      <c r="D10" s="832" t="s">
        <v>1766</v>
      </c>
      <c r="E10" s="832" t="s">
        <v>1775</v>
      </c>
      <c r="F10" s="832"/>
      <c r="G10" s="849">
        <v>125</v>
      </c>
      <c r="H10" s="849">
        <v>1005</v>
      </c>
      <c r="I10" s="832"/>
      <c r="J10" s="832">
        <v>8.0399999999999991</v>
      </c>
      <c r="K10" s="849"/>
      <c r="L10" s="849"/>
      <c r="M10" s="832"/>
      <c r="N10" s="832"/>
      <c r="O10" s="849"/>
      <c r="P10" s="849"/>
      <c r="Q10" s="837"/>
      <c r="R10" s="850"/>
    </row>
    <row r="11" spans="1:18" ht="14.4" customHeight="1" x14ac:dyDescent="0.3">
      <c r="A11" s="831" t="s">
        <v>1764</v>
      </c>
      <c r="B11" s="832" t="s">
        <v>1765</v>
      </c>
      <c r="C11" s="832" t="s">
        <v>568</v>
      </c>
      <c r="D11" s="832" t="s">
        <v>1766</v>
      </c>
      <c r="E11" s="832" t="s">
        <v>1776</v>
      </c>
      <c r="F11" s="832" t="s">
        <v>1777</v>
      </c>
      <c r="G11" s="849">
        <v>2950</v>
      </c>
      <c r="H11" s="849">
        <v>19735.5</v>
      </c>
      <c r="I11" s="832">
        <v>1.7821473722232255</v>
      </c>
      <c r="J11" s="832">
        <v>6.69</v>
      </c>
      <c r="K11" s="849">
        <v>1400</v>
      </c>
      <c r="L11" s="849">
        <v>11074</v>
      </c>
      <c r="M11" s="832">
        <v>1</v>
      </c>
      <c r="N11" s="832">
        <v>7.91</v>
      </c>
      <c r="O11" s="849"/>
      <c r="P11" s="849"/>
      <c r="Q11" s="837"/>
      <c r="R11" s="850"/>
    </row>
    <row r="12" spans="1:18" ht="14.4" customHeight="1" x14ac:dyDescent="0.3">
      <c r="A12" s="831" t="s">
        <v>1764</v>
      </c>
      <c r="B12" s="832" t="s">
        <v>1765</v>
      </c>
      <c r="C12" s="832" t="s">
        <v>568</v>
      </c>
      <c r="D12" s="832" t="s">
        <v>1766</v>
      </c>
      <c r="E12" s="832" t="s">
        <v>1778</v>
      </c>
      <c r="F12" s="832" t="s">
        <v>1779</v>
      </c>
      <c r="G12" s="849">
        <v>639421</v>
      </c>
      <c r="H12" s="849">
        <v>3888503.6300000045</v>
      </c>
      <c r="I12" s="832">
        <v>1.1426317982528518</v>
      </c>
      <c r="J12" s="832">
        <v>6.0812885876441412</v>
      </c>
      <c r="K12" s="849">
        <v>642965</v>
      </c>
      <c r="L12" s="849">
        <v>3403111.6900000027</v>
      </c>
      <c r="M12" s="832">
        <v>1</v>
      </c>
      <c r="N12" s="832">
        <v>5.292841274408409</v>
      </c>
      <c r="O12" s="849">
        <v>656179</v>
      </c>
      <c r="P12" s="849">
        <v>3500123.0300000017</v>
      </c>
      <c r="Q12" s="837">
        <v>1.0285066576818696</v>
      </c>
      <c r="R12" s="850">
        <v>5.3340979062115697</v>
      </c>
    </row>
    <row r="13" spans="1:18" ht="14.4" customHeight="1" x14ac:dyDescent="0.3">
      <c r="A13" s="831" t="s">
        <v>1764</v>
      </c>
      <c r="B13" s="832" t="s">
        <v>1765</v>
      </c>
      <c r="C13" s="832" t="s">
        <v>568</v>
      </c>
      <c r="D13" s="832" t="s">
        <v>1766</v>
      </c>
      <c r="E13" s="832" t="s">
        <v>1780</v>
      </c>
      <c r="F13" s="832" t="s">
        <v>1781</v>
      </c>
      <c r="G13" s="849">
        <v>9663.4</v>
      </c>
      <c r="H13" s="849">
        <v>87607.73000000001</v>
      </c>
      <c r="I13" s="832">
        <v>1.3948038905226499</v>
      </c>
      <c r="J13" s="832">
        <v>9.0659322805637785</v>
      </c>
      <c r="K13" s="849">
        <v>6872</v>
      </c>
      <c r="L13" s="849">
        <v>62810.070000000022</v>
      </c>
      <c r="M13" s="832">
        <v>1</v>
      </c>
      <c r="N13" s="832">
        <v>9.1399985448195604</v>
      </c>
      <c r="O13" s="849">
        <v>6621.4</v>
      </c>
      <c r="P13" s="849">
        <v>60729.250000000007</v>
      </c>
      <c r="Q13" s="837">
        <v>0.96687123577477285</v>
      </c>
      <c r="R13" s="850">
        <v>9.1716630923973792</v>
      </c>
    </row>
    <row r="14" spans="1:18" ht="14.4" customHeight="1" x14ac:dyDescent="0.3">
      <c r="A14" s="831" t="s">
        <v>1764</v>
      </c>
      <c r="B14" s="832" t="s">
        <v>1765</v>
      </c>
      <c r="C14" s="832" t="s">
        <v>568</v>
      </c>
      <c r="D14" s="832" t="s">
        <v>1766</v>
      </c>
      <c r="E14" s="832" t="s">
        <v>1782</v>
      </c>
      <c r="F14" s="832" t="s">
        <v>1783</v>
      </c>
      <c r="G14" s="849">
        <v>3758</v>
      </c>
      <c r="H14" s="849">
        <v>34318.249999999993</v>
      </c>
      <c r="I14" s="832">
        <v>0.40625640726961404</v>
      </c>
      <c r="J14" s="832">
        <v>9.1320516232038305</v>
      </c>
      <c r="K14" s="849">
        <v>9202</v>
      </c>
      <c r="L14" s="849">
        <v>84474.36</v>
      </c>
      <c r="M14" s="832">
        <v>1</v>
      </c>
      <c r="N14" s="832">
        <v>9.18</v>
      </c>
      <c r="O14" s="849">
        <v>5794</v>
      </c>
      <c r="P14" s="849">
        <v>53188.920000000006</v>
      </c>
      <c r="Q14" s="837">
        <v>0.62964572918930672</v>
      </c>
      <c r="R14" s="850">
        <v>9.1800000000000015</v>
      </c>
    </row>
    <row r="15" spans="1:18" ht="14.4" customHeight="1" x14ac:dyDescent="0.3">
      <c r="A15" s="831" t="s">
        <v>1764</v>
      </c>
      <c r="B15" s="832" t="s">
        <v>1765</v>
      </c>
      <c r="C15" s="832" t="s">
        <v>568</v>
      </c>
      <c r="D15" s="832" t="s">
        <v>1766</v>
      </c>
      <c r="E15" s="832" t="s">
        <v>1784</v>
      </c>
      <c r="F15" s="832" t="s">
        <v>1785</v>
      </c>
      <c r="G15" s="849">
        <v>11521.400000000001</v>
      </c>
      <c r="H15" s="849">
        <v>117924.01</v>
      </c>
      <c r="I15" s="832">
        <v>0.8018195490040797</v>
      </c>
      <c r="J15" s="832">
        <v>10.235215338413733</v>
      </c>
      <c r="K15" s="849">
        <v>14453.5</v>
      </c>
      <c r="L15" s="849">
        <v>147070.51</v>
      </c>
      <c r="M15" s="832">
        <v>1</v>
      </c>
      <c r="N15" s="832">
        <v>10.175425329504964</v>
      </c>
      <c r="O15" s="849">
        <v>13835.5</v>
      </c>
      <c r="P15" s="849">
        <v>140051.48000000001</v>
      </c>
      <c r="Q15" s="837">
        <v>0.95227438865888203</v>
      </c>
      <c r="R15" s="850">
        <v>10.122617903219979</v>
      </c>
    </row>
    <row r="16" spans="1:18" ht="14.4" customHeight="1" x14ac:dyDescent="0.3">
      <c r="A16" s="831" t="s">
        <v>1764</v>
      </c>
      <c r="B16" s="832" t="s">
        <v>1765</v>
      </c>
      <c r="C16" s="832" t="s">
        <v>568</v>
      </c>
      <c r="D16" s="832" t="s">
        <v>1766</v>
      </c>
      <c r="E16" s="832" t="s">
        <v>1786</v>
      </c>
      <c r="F16" s="832" t="s">
        <v>1787</v>
      </c>
      <c r="G16" s="849">
        <v>6950</v>
      </c>
      <c r="H16" s="849">
        <v>136359</v>
      </c>
      <c r="I16" s="832">
        <v>3.7175299890948748</v>
      </c>
      <c r="J16" s="832">
        <v>19.62</v>
      </c>
      <c r="K16" s="849">
        <v>1400</v>
      </c>
      <c r="L16" s="849">
        <v>36680</v>
      </c>
      <c r="M16" s="832">
        <v>1</v>
      </c>
      <c r="N16" s="832">
        <v>26.2</v>
      </c>
      <c r="O16" s="849"/>
      <c r="P16" s="849"/>
      <c r="Q16" s="837"/>
      <c r="R16" s="850"/>
    </row>
    <row r="17" spans="1:18" ht="14.4" customHeight="1" x14ac:dyDescent="0.3">
      <c r="A17" s="831" t="s">
        <v>1764</v>
      </c>
      <c r="B17" s="832" t="s">
        <v>1765</v>
      </c>
      <c r="C17" s="832" t="s">
        <v>568</v>
      </c>
      <c r="D17" s="832" t="s">
        <v>1766</v>
      </c>
      <c r="E17" s="832" t="s">
        <v>1788</v>
      </c>
      <c r="F17" s="832" t="s">
        <v>1789</v>
      </c>
      <c r="G17" s="849">
        <v>150.57000000000002</v>
      </c>
      <c r="H17" s="849">
        <v>6742.5399999999991</v>
      </c>
      <c r="I17" s="832">
        <v>25.066136287594329</v>
      </c>
      <c r="J17" s="832">
        <v>44.780102278010212</v>
      </c>
      <c r="K17" s="849">
        <v>7.8000000000000007</v>
      </c>
      <c r="L17" s="849">
        <v>268.99</v>
      </c>
      <c r="M17" s="832">
        <v>1</v>
      </c>
      <c r="N17" s="832">
        <v>34.485897435897435</v>
      </c>
      <c r="O17" s="849">
        <v>9.3999999999999986</v>
      </c>
      <c r="P17" s="849">
        <v>376.27000000000004</v>
      </c>
      <c r="Q17" s="837">
        <v>1.3988252351388528</v>
      </c>
      <c r="R17" s="850">
        <v>40.028723404255331</v>
      </c>
    </row>
    <row r="18" spans="1:18" ht="14.4" customHeight="1" x14ac:dyDescent="0.3">
      <c r="A18" s="831" t="s">
        <v>1764</v>
      </c>
      <c r="B18" s="832" t="s">
        <v>1765</v>
      </c>
      <c r="C18" s="832" t="s">
        <v>568</v>
      </c>
      <c r="D18" s="832" t="s">
        <v>1766</v>
      </c>
      <c r="E18" s="832" t="s">
        <v>1790</v>
      </c>
      <c r="F18" s="832" t="s">
        <v>1791</v>
      </c>
      <c r="G18" s="849">
        <v>900</v>
      </c>
      <c r="H18" s="849">
        <v>6579</v>
      </c>
      <c r="I18" s="832">
        <v>1.2111561119293077</v>
      </c>
      <c r="J18" s="832">
        <v>7.31</v>
      </c>
      <c r="K18" s="849">
        <v>700</v>
      </c>
      <c r="L18" s="849">
        <v>5432</v>
      </c>
      <c r="M18" s="832">
        <v>1</v>
      </c>
      <c r="N18" s="832">
        <v>7.76</v>
      </c>
      <c r="O18" s="849">
        <v>1081</v>
      </c>
      <c r="P18" s="849">
        <v>8388.56</v>
      </c>
      <c r="Q18" s="837">
        <v>1.5442857142857143</v>
      </c>
      <c r="R18" s="850">
        <v>7.76</v>
      </c>
    </row>
    <row r="19" spans="1:18" ht="14.4" customHeight="1" x14ac:dyDescent="0.3">
      <c r="A19" s="831" t="s">
        <v>1764</v>
      </c>
      <c r="B19" s="832" t="s">
        <v>1765</v>
      </c>
      <c r="C19" s="832" t="s">
        <v>568</v>
      </c>
      <c r="D19" s="832" t="s">
        <v>1766</v>
      </c>
      <c r="E19" s="832" t="s">
        <v>1792</v>
      </c>
      <c r="F19" s="832" t="s">
        <v>1793</v>
      </c>
      <c r="G19" s="849">
        <v>53519</v>
      </c>
      <c r="H19" s="849">
        <v>1087433.8400000001</v>
      </c>
      <c r="I19" s="832">
        <v>5.1249090067119427</v>
      </c>
      <c r="J19" s="832">
        <v>20.318650198994749</v>
      </c>
      <c r="K19" s="849">
        <v>10386</v>
      </c>
      <c r="L19" s="849">
        <v>212185.97999999998</v>
      </c>
      <c r="M19" s="832">
        <v>1</v>
      </c>
      <c r="N19" s="832">
        <v>20.43</v>
      </c>
      <c r="O19" s="849">
        <v>37084</v>
      </c>
      <c r="P19" s="849">
        <v>757715.6</v>
      </c>
      <c r="Q19" s="837">
        <v>3.5709974806064002</v>
      </c>
      <c r="R19" s="850">
        <v>20.432412900442237</v>
      </c>
    </row>
    <row r="20" spans="1:18" ht="14.4" customHeight="1" x14ac:dyDescent="0.3">
      <c r="A20" s="831" t="s">
        <v>1764</v>
      </c>
      <c r="B20" s="832" t="s">
        <v>1765</v>
      </c>
      <c r="C20" s="832" t="s">
        <v>568</v>
      </c>
      <c r="D20" s="832" t="s">
        <v>1766</v>
      </c>
      <c r="E20" s="832" t="s">
        <v>1794</v>
      </c>
      <c r="F20" s="832" t="s">
        <v>1795</v>
      </c>
      <c r="G20" s="849">
        <v>9.1</v>
      </c>
      <c r="H20" s="849">
        <v>12424.61</v>
      </c>
      <c r="I20" s="832">
        <v>1.459387237801254</v>
      </c>
      <c r="J20" s="832">
        <v>1365.3417582417583</v>
      </c>
      <c r="K20" s="849">
        <v>5.7</v>
      </c>
      <c r="L20" s="849">
        <v>8513.58</v>
      </c>
      <c r="M20" s="832">
        <v>1</v>
      </c>
      <c r="N20" s="832">
        <v>1493.6105263157895</v>
      </c>
      <c r="O20" s="849">
        <v>11.3</v>
      </c>
      <c r="P20" s="849">
        <v>18285.980000000003</v>
      </c>
      <c r="Q20" s="837">
        <v>2.1478602421073161</v>
      </c>
      <c r="R20" s="850">
        <v>1618.2283185840711</v>
      </c>
    </row>
    <row r="21" spans="1:18" ht="14.4" customHeight="1" x14ac:dyDescent="0.3">
      <c r="A21" s="831" t="s">
        <v>1764</v>
      </c>
      <c r="B21" s="832" t="s">
        <v>1765</v>
      </c>
      <c r="C21" s="832" t="s">
        <v>568</v>
      </c>
      <c r="D21" s="832" t="s">
        <v>1766</v>
      </c>
      <c r="E21" s="832" t="s">
        <v>1796</v>
      </c>
      <c r="F21" s="832" t="s">
        <v>1797</v>
      </c>
      <c r="G21" s="849">
        <v>15.5</v>
      </c>
      <c r="H21" s="849">
        <v>61769.05</v>
      </c>
      <c r="I21" s="832"/>
      <c r="J21" s="832">
        <v>3985.1000000000004</v>
      </c>
      <c r="K21" s="849"/>
      <c r="L21" s="849"/>
      <c r="M21" s="832"/>
      <c r="N21" s="832"/>
      <c r="O21" s="849">
        <v>4.4000000000000004</v>
      </c>
      <c r="P21" s="849">
        <v>22613.58</v>
      </c>
      <c r="Q21" s="837"/>
      <c r="R21" s="850">
        <v>5139.45</v>
      </c>
    </row>
    <row r="22" spans="1:18" ht="14.4" customHeight="1" x14ac:dyDescent="0.3">
      <c r="A22" s="831" t="s">
        <v>1764</v>
      </c>
      <c r="B22" s="832" t="s">
        <v>1765</v>
      </c>
      <c r="C22" s="832" t="s">
        <v>568</v>
      </c>
      <c r="D22" s="832" t="s">
        <v>1766</v>
      </c>
      <c r="E22" s="832" t="s">
        <v>1798</v>
      </c>
      <c r="F22" s="832" t="s">
        <v>1799</v>
      </c>
      <c r="G22" s="849">
        <v>187</v>
      </c>
      <c r="H22" s="849">
        <v>404638.75999999966</v>
      </c>
      <c r="I22" s="832">
        <v>1.2632948500315109</v>
      </c>
      <c r="J22" s="832">
        <v>2163.8436363636347</v>
      </c>
      <c r="K22" s="849">
        <v>161</v>
      </c>
      <c r="L22" s="849">
        <v>320304.2900000001</v>
      </c>
      <c r="M22" s="832">
        <v>1</v>
      </c>
      <c r="N22" s="832">
        <v>1989.4676397515534</v>
      </c>
      <c r="O22" s="849">
        <v>187</v>
      </c>
      <c r="P22" s="849">
        <v>365769.03000000061</v>
      </c>
      <c r="Q22" s="837">
        <v>1.1419423386430463</v>
      </c>
      <c r="R22" s="850">
        <v>1955.984117647062</v>
      </c>
    </row>
    <row r="23" spans="1:18" ht="14.4" customHeight="1" x14ac:dyDescent="0.3">
      <c r="A23" s="831" t="s">
        <v>1764</v>
      </c>
      <c r="B23" s="832" t="s">
        <v>1765</v>
      </c>
      <c r="C23" s="832" t="s">
        <v>568</v>
      </c>
      <c r="D23" s="832" t="s">
        <v>1766</v>
      </c>
      <c r="E23" s="832" t="s">
        <v>1800</v>
      </c>
      <c r="F23" s="832" t="s">
        <v>1801</v>
      </c>
      <c r="G23" s="849">
        <v>2262</v>
      </c>
      <c r="H23" s="849">
        <v>556664.16</v>
      </c>
      <c r="I23" s="832">
        <v>2.4021837242976876</v>
      </c>
      <c r="J23" s="832">
        <v>246.09379310344829</v>
      </c>
      <c r="K23" s="849">
        <v>935</v>
      </c>
      <c r="L23" s="849">
        <v>231732.55</v>
      </c>
      <c r="M23" s="832">
        <v>1</v>
      </c>
      <c r="N23" s="832">
        <v>247.84229946524064</v>
      </c>
      <c r="O23" s="849">
        <v>3414</v>
      </c>
      <c r="P23" s="849">
        <v>672859.22000000009</v>
      </c>
      <c r="Q23" s="837">
        <v>2.90360253663113</v>
      </c>
      <c r="R23" s="850">
        <v>197.08823081429412</v>
      </c>
    </row>
    <row r="24" spans="1:18" ht="14.4" customHeight="1" x14ac:dyDescent="0.3">
      <c r="A24" s="831" t="s">
        <v>1764</v>
      </c>
      <c r="B24" s="832" t="s">
        <v>1765</v>
      </c>
      <c r="C24" s="832" t="s">
        <v>568</v>
      </c>
      <c r="D24" s="832" t="s">
        <v>1766</v>
      </c>
      <c r="E24" s="832" t="s">
        <v>1802</v>
      </c>
      <c r="F24" s="832" t="s">
        <v>1803</v>
      </c>
      <c r="G24" s="849">
        <v>1018849</v>
      </c>
      <c r="H24" s="849">
        <v>4177433.95</v>
      </c>
      <c r="I24" s="832">
        <v>1.0963002793236203</v>
      </c>
      <c r="J24" s="832">
        <v>4.1001502185309109</v>
      </c>
      <c r="K24" s="849">
        <v>1013008</v>
      </c>
      <c r="L24" s="849">
        <v>3810483.3399999985</v>
      </c>
      <c r="M24" s="832">
        <v>1</v>
      </c>
      <c r="N24" s="832">
        <v>3.7615530578238263</v>
      </c>
      <c r="O24" s="849">
        <v>918910</v>
      </c>
      <c r="P24" s="849">
        <v>3454300.3299999991</v>
      </c>
      <c r="Q24" s="837">
        <v>0.90652550392727882</v>
      </c>
      <c r="R24" s="850">
        <v>3.7591280212425584</v>
      </c>
    </row>
    <row r="25" spans="1:18" ht="14.4" customHeight="1" x14ac:dyDescent="0.3">
      <c r="A25" s="831" t="s">
        <v>1764</v>
      </c>
      <c r="B25" s="832" t="s">
        <v>1765</v>
      </c>
      <c r="C25" s="832" t="s">
        <v>568</v>
      </c>
      <c r="D25" s="832" t="s">
        <v>1766</v>
      </c>
      <c r="E25" s="832" t="s">
        <v>1804</v>
      </c>
      <c r="F25" s="832" t="s">
        <v>1805</v>
      </c>
      <c r="G25" s="849"/>
      <c r="H25" s="849"/>
      <c r="I25" s="832"/>
      <c r="J25" s="832"/>
      <c r="K25" s="849">
        <v>11288</v>
      </c>
      <c r="L25" s="849">
        <v>70098.48000000001</v>
      </c>
      <c r="M25" s="832">
        <v>1</v>
      </c>
      <c r="N25" s="832">
        <v>6.2100000000000009</v>
      </c>
      <c r="O25" s="849"/>
      <c r="P25" s="849"/>
      <c r="Q25" s="837"/>
      <c r="R25" s="850"/>
    </row>
    <row r="26" spans="1:18" ht="14.4" customHeight="1" x14ac:dyDescent="0.3">
      <c r="A26" s="831" t="s">
        <v>1764</v>
      </c>
      <c r="B26" s="832" t="s">
        <v>1765</v>
      </c>
      <c r="C26" s="832" t="s">
        <v>568</v>
      </c>
      <c r="D26" s="832" t="s">
        <v>1766</v>
      </c>
      <c r="E26" s="832" t="s">
        <v>1806</v>
      </c>
      <c r="F26" s="832" t="s">
        <v>1807</v>
      </c>
      <c r="G26" s="849"/>
      <c r="H26" s="849"/>
      <c r="I26" s="832"/>
      <c r="J26" s="832"/>
      <c r="K26" s="849">
        <v>700</v>
      </c>
      <c r="L26" s="849">
        <v>5383</v>
      </c>
      <c r="M26" s="832">
        <v>1</v>
      </c>
      <c r="N26" s="832">
        <v>7.69</v>
      </c>
      <c r="O26" s="849"/>
      <c r="P26" s="849"/>
      <c r="Q26" s="837"/>
      <c r="R26" s="850"/>
    </row>
    <row r="27" spans="1:18" ht="14.4" customHeight="1" x14ac:dyDescent="0.3">
      <c r="A27" s="831" t="s">
        <v>1764</v>
      </c>
      <c r="B27" s="832" t="s">
        <v>1765</v>
      </c>
      <c r="C27" s="832" t="s">
        <v>568</v>
      </c>
      <c r="D27" s="832" t="s">
        <v>1766</v>
      </c>
      <c r="E27" s="832" t="s">
        <v>1808</v>
      </c>
      <c r="F27" s="832" t="s">
        <v>1809</v>
      </c>
      <c r="G27" s="849">
        <v>2558</v>
      </c>
      <c r="H27" s="849">
        <v>413174.92000000004</v>
      </c>
      <c r="I27" s="832">
        <v>1.1044422014483721</v>
      </c>
      <c r="J27" s="832">
        <v>161.52264268960127</v>
      </c>
      <c r="K27" s="849">
        <v>2353</v>
      </c>
      <c r="L27" s="849">
        <v>374102.8</v>
      </c>
      <c r="M27" s="832">
        <v>1</v>
      </c>
      <c r="N27" s="832">
        <v>158.98971525711858</v>
      </c>
      <c r="O27" s="849">
        <v>2742</v>
      </c>
      <c r="P27" s="849">
        <v>427495.38</v>
      </c>
      <c r="Q27" s="837">
        <v>1.1427216797094275</v>
      </c>
      <c r="R27" s="850">
        <v>155.90641137855579</v>
      </c>
    </row>
    <row r="28" spans="1:18" ht="14.4" customHeight="1" x14ac:dyDescent="0.3">
      <c r="A28" s="831" t="s">
        <v>1764</v>
      </c>
      <c r="B28" s="832" t="s">
        <v>1765</v>
      </c>
      <c r="C28" s="832" t="s">
        <v>568</v>
      </c>
      <c r="D28" s="832" t="s">
        <v>1766</v>
      </c>
      <c r="E28" s="832" t="s">
        <v>1810</v>
      </c>
      <c r="F28" s="832" t="s">
        <v>1811</v>
      </c>
      <c r="G28" s="849">
        <v>35600</v>
      </c>
      <c r="H28" s="849">
        <v>716128.4</v>
      </c>
      <c r="I28" s="832">
        <v>0.69028165921977302</v>
      </c>
      <c r="J28" s="832">
        <v>20.115966292134832</v>
      </c>
      <c r="K28" s="849">
        <v>51198</v>
      </c>
      <c r="L28" s="849">
        <v>1037443.7600000001</v>
      </c>
      <c r="M28" s="832">
        <v>1</v>
      </c>
      <c r="N28" s="832">
        <v>20.263364975194346</v>
      </c>
      <c r="O28" s="849">
        <v>46445</v>
      </c>
      <c r="P28" s="849">
        <v>955855.4</v>
      </c>
      <c r="Q28" s="837">
        <v>0.92135635381333814</v>
      </c>
      <c r="R28" s="850">
        <v>20.580372483582732</v>
      </c>
    </row>
    <row r="29" spans="1:18" ht="14.4" customHeight="1" x14ac:dyDescent="0.3">
      <c r="A29" s="831" t="s">
        <v>1764</v>
      </c>
      <c r="B29" s="832" t="s">
        <v>1765</v>
      </c>
      <c r="C29" s="832" t="s">
        <v>568</v>
      </c>
      <c r="D29" s="832" t="s">
        <v>1766</v>
      </c>
      <c r="E29" s="832" t="s">
        <v>1812</v>
      </c>
      <c r="F29" s="832"/>
      <c r="G29" s="849">
        <v>4907.5</v>
      </c>
      <c r="H29" s="849">
        <v>156592.13999999998</v>
      </c>
      <c r="I29" s="832"/>
      <c r="J29" s="832">
        <v>31.908739684156899</v>
      </c>
      <c r="K29" s="849"/>
      <c r="L29" s="849"/>
      <c r="M29" s="832"/>
      <c r="N29" s="832"/>
      <c r="O29" s="849"/>
      <c r="P29" s="849"/>
      <c r="Q29" s="837"/>
      <c r="R29" s="850"/>
    </row>
    <row r="30" spans="1:18" ht="14.4" customHeight="1" x14ac:dyDescent="0.3">
      <c r="A30" s="831" t="s">
        <v>1764</v>
      </c>
      <c r="B30" s="832" t="s">
        <v>1765</v>
      </c>
      <c r="C30" s="832" t="s">
        <v>568</v>
      </c>
      <c r="D30" s="832" t="s">
        <v>1766</v>
      </c>
      <c r="E30" s="832" t="s">
        <v>1813</v>
      </c>
      <c r="F30" s="832" t="s">
        <v>1814</v>
      </c>
      <c r="G30" s="849">
        <v>2</v>
      </c>
      <c r="H30" s="849">
        <v>114.7</v>
      </c>
      <c r="I30" s="832">
        <v>0.33498831775700932</v>
      </c>
      <c r="J30" s="832">
        <v>57.35</v>
      </c>
      <c r="K30" s="849">
        <v>5</v>
      </c>
      <c r="L30" s="849">
        <v>342.40000000000003</v>
      </c>
      <c r="M30" s="832">
        <v>1</v>
      </c>
      <c r="N30" s="832">
        <v>68.48</v>
      </c>
      <c r="O30" s="849"/>
      <c r="P30" s="849"/>
      <c r="Q30" s="837"/>
      <c r="R30" s="850"/>
    </row>
    <row r="31" spans="1:18" ht="14.4" customHeight="1" x14ac:dyDescent="0.3">
      <c r="A31" s="831" t="s">
        <v>1764</v>
      </c>
      <c r="B31" s="832" t="s">
        <v>1765</v>
      </c>
      <c r="C31" s="832" t="s">
        <v>568</v>
      </c>
      <c r="D31" s="832" t="s">
        <v>1766</v>
      </c>
      <c r="E31" s="832" t="s">
        <v>1815</v>
      </c>
      <c r="F31" s="832"/>
      <c r="G31" s="849">
        <v>10.5</v>
      </c>
      <c r="H31" s="849">
        <v>130263.07</v>
      </c>
      <c r="I31" s="832"/>
      <c r="J31" s="832">
        <v>12406.006666666668</v>
      </c>
      <c r="K31" s="849"/>
      <c r="L31" s="849"/>
      <c r="M31" s="832"/>
      <c r="N31" s="832"/>
      <c r="O31" s="849"/>
      <c r="P31" s="849"/>
      <c r="Q31" s="837"/>
      <c r="R31" s="850"/>
    </row>
    <row r="32" spans="1:18" ht="14.4" customHeight="1" x14ac:dyDescent="0.3">
      <c r="A32" s="831" t="s">
        <v>1764</v>
      </c>
      <c r="B32" s="832" t="s">
        <v>1765</v>
      </c>
      <c r="C32" s="832" t="s">
        <v>568</v>
      </c>
      <c r="D32" s="832" t="s">
        <v>1766</v>
      </c>
      <c r="E32" s="832" t="s">
        <v>1816</v>
      </c>
      <c r="F32" s="832" t="s">
        <v>1817</v>
      </c>
      <c r="G32" s="849">
        <v>6</v>
      </c>
      <c r="H32" s="849">
        <v>651373.19999999995</v>
      </c>
      <c r="I32" s="832">
        <v>0.5</v>
      </c>
      <c r="J32" s="832">
        <v>108562.2</v>
      </c>
      <c r="K32" s="849">
        <v>12</v>
      </c>
      <c r="L32" s="849">
        <v>1302746.3999999999</v>
      </c>
      <c r="M32" s="832">
        <v>1</v>
      </c>
      <c r="N32" s="832">
        <v>108562.2</v>
      </c>
      <c r="O32" s="849">
        <v>23</v>
      </c>
      <c r="P32" s="849">
        <v>2496930.6</v>
      </c>
      <c r="Q32" s="837">
        <v>1.916666666666667</v>
      </c>
      <c r="R32" s="850">
        <v>108562.2</v>
      </c>
    </row>
    <row r="33" spans="1:18" ht="14.4" customHeight="1" x14ac:dyDescent="0.3">
      <c r="A33" s="831" t="s">
        <v>1764</v>
      </c>
      <c r="B33" s="832" t="s">
        <v>1765</v>
      </c>
      <c r="C33" s="832" t="s">
        <v>568</v>
      </c>
      <c r="D33" s="832" t="s">
        <v>1766</v>
      </c>
      <c r="E33" s="832" t="s">
        <v>1818</v>
      </c>
      <c r="F33" s="832" t="s">
        <v>1819</v>
      </c>
      <c r="G33" s="849"/>
      <c r="H33" s="849"/>
      <c r="I33" s="832"/>
      <c r="J33" s="832"/>
      <c r="K33" s="849">
        <v>38264</v>
      </c>
      <c r="L33" s="849">
        <v>759572.96000000008</v>
      </c>
      <c r="M33" s="832">
        <v>1</v>
      </c>
      <c r="N33" s="832">
        <v>19.850850930378424</v>
      </c>
      <c r="O33" s="849">
        <v>51891</v>
      </c>
      <c r="P33" s="849">
        <v>1013526.7799999998</v>
      </c>
      <c r="Q33" s="837">
        <v>1.3343376257101092</v>
      </c>
      <c r="R33" s="850">
        <v>19.531841359773367</v>
      </c>
    </row>
    <row r="34" spans="1:18" ht="14.4" customHeight="1" x14ac:dyDescent="0.3">
      <c r="A34" s="831" t="s">
        <v>1764</v>
      </c>
      <c r="B34" s="832" t="s">
        <v>1765</v>
      </c>
      <c r="C34" s="832" t="s">
        <v>568</v>
      </c>
      <c r="D34" s="832" t="s">
        <v>1766</v>
      </c>
      <c r="E34" s="832" t="s">
        <v>1820</v>
      </c>
      <c r="F34" s="832" t="s">
        <v>1821</v>
      </c>
      <c r="G34" s="849"/>
      <c r="H34" s="849"/>
      <c r="I34" s="832"/>
      <c r="J34" s="832"/>
      <c r="K34" s="849">
        <v>2100</v>
      </c>
      <c r="L34" s="849">
        <v>42693</v>
      </c>
      <c r="M34" s="832">
        <v>1</v>
      </c>
      <c r="N34" s="832">
        <v>20.329999999999998</v>
      </c>
      <c r="O34" s="849"/>
      <c r="P34" s="849"/>
      <c r="Q34" s="837"/>
      <c r="R34" s="850"/>
    </row>
    <row r="35" spans="1:18" ht="14.4" customHeight="1" x14ac:dyDescent="0.3">
      <c r="A35" s="831" t="s">
        <v>1764</v>
      </c>
      <c r="B35" s="832" t="s">
        <v>1765</v>
      </c>
      <c r="C35" s="832" t="s">
        <v>568</v>
      </c>
      <c r="D35" s="832" t="s">
        <v>1766</v>
      </c>
      <c r="E35" s="832" t="s">
        <v>1822</v>
      </c>
      <c r="F35" s="832" t="s">
        <v>1823</v>
      </c>
      <c r="G35" s="849"/>
      <c r="H35" s="849"/>
      <c r="I35" s="832"/>
      <c r="J35" s="832"/>
      <c r="K35" s="849"/>
      <c r="L35" s="849"/>
      <c r="M35" s="832"/>
      <c r="N35" s="832"/>
      <c r="O35" s="849">
        <v>150</v>
      </c>
      <c r="P35" s="849">
        <v>1281</v>
      </c>
      <c r="Q35" s="837"/>
      <c r="R35" s="850">
        <v>8.5399999999999991</v>
      </c>
    </row>
    <row r="36" spans="1:18" ht="14.4" customHeight="1" x14ac:dyDescent="0.3">
      <c r="A36" s="831" t="s">
        <v>1764</v>
      </c>
      <c r="B36" s="832" t="s">
        <v>1765</v>
      </c>
      <c r="C36" s="832" t="s">
        <v>568</v>
      </c>
      <c r="D36" s="832" t="s">
        <v>1766</v>
      </c>
      <c r="E36" s="832" t="s">
        <v>1824</v>
      </c>
      <c r="F36" s="832" t="s">
        <v>1825</v>
      </c>
      <c r="G36" s="849"/>
      <c r="H36" s="849"/>
      <c r="I36" s="832"/>
      <c r="J36" s="832"/>
      <c r="K36" s="849"/>
      <c r="L36" s="849"/>
      <c r="M36" s="832"/>
      <c r="N36" s="832"/>
      <c r="O36" s="849">
        <v>148</v>
      </c>
      <c r="P36" s="849">
        <v>1219.52</v>
      </c>
      <c r="Q36" s="837"/>
      <c r="R36" s="850">
        <v>8.24</v>
      </c>
    </row>
    <row r="37" spans="1:18" ht="14.4" customHeight="1" x14ac:dyDescent="0.3">
      <c r="A37" s="831" t="s">
        <v>1764</v>
      </c>
      <c r="B37" s="832" t="s">
        <v>1765</v>
      </c>
      <c r="C37" s="832" t="s">
        <v>568</v>
      </c>
      <c r="D37" s="832" t="s">
        <v>1766</v>
      </c>
      <c r="E37" s="832" t="s">
        <v>1826</v>
      </c>
      <c r="F37" s="832" t="s">
        <v>1827</v>
      </c>
      <c r="G37" s="849"/>
      <c r="H37" s="849"/>
      <c r="I37" s="832"/>
      <c r="J37" s="832"/>
      <c r="K37" s="849"/>
      <c r="L37" s="849"/>
      <c r="M37" s="832"/>
      <c r="N37" s="832"/>
      <c r="O37" s="849">
        <v>170</v>
      </c>
      <c r="P37" s="849">
        <v>12110.8</v>
      </c>
      <c r="Q37" s="837"/>
      <c r="R37" s="850">
        <v>71.239999999999995</v>
      </c>
    </row>
    <row r="38" spans="1:18" ht="14.4" customHeight="1" x14ac:dyDescent="0.3">
      <c r="A38" s="831" t="s">
        <v>1764</v>
      </c>
      <c r="B38" s="832" t="s">
        <v>1765</v>
      </c>
      <c r="C38" s="832" t="s">
        <v>568</v>
      </c>
      <c r="D38" s="832" t="s">
        <v>874</v>
      </c>
      <c r="E38" s="832" t="s">
        <v>1828</v>
      </c>
      <c r="F38" s="832" t="s">
        <v>1829</v>
      </c>
      <c r="G38" s="849">
        <v>321</v>
      </c>
      <c r="H38" s="849">
        <v>11877</v>
      </c>
      <c r="I38" s="832">
        <v>1.3956521739130434</v>
      </c>
      <c r="J38" s="832">
        <v>37</v>
      </c>
      <c r="K38" s="849">
        <v>230</v>
      </c>
      <c r="L38" s="849">
        <v>8510</v>
      </c>
      <c r="M38" s="832">
        <v>1</v>
      </c>
      <c r="N38" s="832">
        <v>37</v>
      </c>
      <c r="O38" s="849">
        <v>303</v>
      </c>
      <c r="P38" s="849">
        <v>11211</v>
      </c>
      <c r="Q38" s="837">
        <v>1.317391304347826</v>
      </c>
      <c r="R38" s="850">
        <v>37</v>
      </c>
    </row>
    <row r="39" spans="1:18" ht="14.4" customHeight="1" x14ac:dyDescent="0.3">
      <c r="A39" s="831" t="s">
        <v>1764</v>
      </c>
      <c r="B39" s="832" t="s">
        <v>1765</v>
      </c>
      <c r="C39" s="832" t="s">
        <v>568</v>
      </c>
      <c r="D39" s="832" t="s">
        <v>874</v>
      </c>
      <c r="E39" s="832" t="s">
        <v>1828</v>
      </c>
      <c r="F39" s="832" t="s">
        <v>1830</v>
      </c>
      <c r="G39" s="849">
        <v>37</v>
      </c>
      <c r="H39" s="849">
        <v>1369</v>
      </c>
      <c r="I39" s="832">
        <v>2.0555555555555554</v>
      </c>
      <c r="J39" s="832">
        <v>37</v>
      </c>
      <c r="K39" s="849">
        <v>18</v>
      </c>
      <c r="L39" s="849">
        <v>666</v>
      </c>
      <c r="M39" s="832">
        <v>1</v>
      </c>
      <c r="N39" s="832">
        <v>37</v>
      </c>
      <c r="O39" s="849">
        <v>17</v>
      </c>
      <c r="P39" s="849">
        <v>629</v>
      </c>
      <c r="Q39" s="837">
        <v>0.94444444444444442</v>
      </c>
      <c r="R39" s="850">
        <v>37</v>
      </c>
    </row>
    <row r="40" spans="1:18" ht="14.4" customHeight="1" x14ac:dyDescent="0.3">
      <c r="A40" s="831" t="s">
        <v>1764</v>
      </c>
      <c r="B40" s="832" t="s">
        <v>1765</v>
      </c>
      <c r="C40" s="832" t="s">
        <v>568</v>
      </c>
      <c r="D40" s="832" t="s">
        <v>874</v>
      </c>
      <c r="E40" s="832" t="s">
        <v>1831</v>
      </c>
      <c r="F40" s="832" t="s">
        <v>1832</v>
      </c>
      <c r="G40" s="849">
        <v>200</v>
      </c>
      <c r="H40" s="849">
        <v>88600</v>
      </c>
      <c r="I40" s="832">
        <v>0.84914701935978532</v>
      </c>
      <c r="J40" s="832">
        <v>443</v>
      </c>
      <c r="K40" s="849">
        <v>235</v>
      </c>
      <c r="L40" s="849">
        <v>104340</v>
      </c>
      <c r="M40" s="832">
        <v>1</v>
      </c>
      <c r="N40" s="832">
        <v>444</v>
      </c>
      <c r="O40" s="849">
        <v>226</v>
      </c>
      <c r="P40" s="849">
        <v>100344</v>
      </c>
      <c r="Q40" s="837">
        <v>0.96170212765957441</v>
      </c>
      <c r="R40" s="850">
        <v>444</v>
      </c>
    </row>
    <row r="41" spans="1:18" ht="14.4" customHeight="1" x14ac:dyDescent="0.3">
      <c r="A41" s="831" t="s">
        <v>1764</v>
      </c>
      <c r="B41" s="832" t="s">
        <v>1765</v>
      </c>
      <c r="C41" s="832" t="s">
        <v>568</v>
      </c>
      <c r="D41" s="832" t="s">
        <v>874</v>
      </c>
      <c r="E41" s="832" t="s">
        <v>1833</v>
      </c>
      <c r="F41" s="832" t="s">
        <v>1834</v>
      </c>
      <c r="G41" s="849">
        <v>1726</v>
      </c>
      <c r="H41" s="849">
        <v>305502</v>
      </c>
      <c r="I41" s="832">
        <v>1.0141010575793183</v>
      </c>
      <c r="J41" s="832">
        <v>177</v>
      </c>
      <c r="K41" s="849">
        <v>1702</v>
      </c>
      <c r="L41" s="849">
        <v>301254</v>
      </c>
      <c r="M41" s="832">
        <v>1</v>
      </c>
      <c r="N41" s="832">
        <v>177</v>
      </c>
      <c r="O41" s="849">
        <v>1763</v>
      </c>
      <c r="P41" s="849">
        <v>313814</v>
      </c>
      <c r="Q41" s="837">
        <v>1.0416923924661581</v>
      </c>
      <c r="R41" s="850">
        <v>178</v>
      </c>
    </row>
    <row r="42" spans="1:18" ht="14.4" customHeight="1" x14ac:dyDescent="0.3">
      <c r="A42" s="831" t="s">
        <v>1764</v>
      </c>
      <c r="B42" s="832" t="s">
        <v>1765</v>
      </c>
      <c r="C42" s="832" t="s">
        <v>568</v>
      </c>
      <c r="D42" s="832" t="s">
        <v>874</v>
      </c>
      <c r="E42" s="832" t="s">
        <v>1835</v>
      </c>
      <c r="F42" s="832" t="s">
        <v>1836</v>
      </c>
      <c r="G42" s="849"/>
      <c r="H42" s="849"/>
      <c r="I42" s="832"/>
      <c r="J42" s="832"/>
      <c r="K42" s="849">
        <v>4</v>
      </c>
      <c r="L42" s="849">
        <v>1408</v>
      </c>
      <c r="M42" s="832">
        <v>1</v>
      </c>
      <c r="N42" s="832">
        <v>352</v>
      </c>
      <c r="O42" s="849">
        <v>16</v>
      </c>
      <c r="P42" s="849">
        <v>5632</v>
      </c>
      <c r="Q42" s="837">
        <v>4</v>
      </c>
      <c r="R42" s="850">
        <v>352</v>
      </c>
    </row>
    <row r="43" spans="1:18" ht="14.4" customHeight="1" x14ac:dyDescent="0.3">
      <c r="A43" s="831" t="s">
        <v>1764</v>
      </c>
      <c r="B43" s="832" t="s">
        <v>1765</v>
      </c>
      <c r="C43" s="832" t="s">
        <v>568</v>
      </c>
      <c r="D43" s="832" t="s">
        <v>874</v>
      </c>
      <c r="E43" s="832" t="s">
        <v>1835</v>
      </c>
      <c r="F43" s="832" t="s">
        <v>1837</v>
      </c>
      <c r="G43" s="849">
        <v>7</v>
      </c>
      <c r="H43" s="849">
        <v>2457</v>
      </c>
      <c r="I43" s="832">
        <v>0.87251420454545459</v>
      </c>
      <c r="J43" s="832">
        <v>351</v>
      </c>
      <c r="K43" s="849">
        <v>8</v>
      </c>
      <c r="L43" s="849">
        <v>2816</v>
      </c>
      <c r="M43" s="832">
        <v>1</v>
      </c>
      <c r="N43" s="832">
        <v>352</v>
      </c>
      <c r="O43" s="849">
        <v>7</v>
      </c>
      <c r="P43" s="849">
        <v>2464</v>
      </c>
      <c r="Q43" s="837">
        <v>0.875</v>
      </c>
      <c r="R43" s="850">
        <v>352</v>
      </c>
    </row>
    <row r="44" spans="1:18" ht="14.4" customHeight="1" x14ac:dyDescent="0.3">
      <c r="A44" s="831" t="s">
        <v>1764</v>
      </c>
      <c r="B44" s="832" t="s">
        <v>1765</v>
      </c>
      <c r="C44" s="832" t="s">
        <v>568</v>
      </c>
      <c r="D44" s="832" t="s">
        <v>874</v>
      </c>
      <c r="E44" s="832" t="s">
        <v>1838</v>
      </c>
      <c r="F44" s="832" t="s">
        <v>1839</v>
      </c>
      <c r="G44" s="849">
        <v>9</v>
      </c>
      <c r="H44" s="849">
        <v>2862</v>
      </c>
      <c r="I44" s="832">
        <v>1</v>
      </c>
      <c r="J44" s="832">
        <v>318</v>
      </c>
      <c r="K44" s="849">
        <v>9</v>
      </c>
      <c r="L44" s="849">
        <v>2862</v>
      </c>
      <c r="M44" s="832">
        <v>1</v>
      </c>
      <c r="N44" s="832">
        <v>318</v>
      </c>
      <c r="O44" s="849">
        <v>8</v>
      </c>
      <c r="P44" s="849">
        <v>2544</v>
      </c>
      <c r="Q44" s="837">
        <v>0.88888888888888884</v>
      </c>
      <c r="R44" s="850">
        <v>318</v>
      </c>
    </row>
    <row r="45" spans="1:18" ht="14.4" customHeight="1" x14ac:dyDescent="0.3">
      <c r="A45" s="831" t="s">
        <v>1764</v>
      </c>
      <c r="B45" s="832" t="s">
        <v>1765</v>
      </c>
      <c r="C45" s="832" t="s">
        <v>568</v>
      </c>
      <c r="D45" s="832" t="s">
        <v>874</v>
      </c>
      <c r="E45" s="832" t="s">
        <v>1838</v>
      </c>
      <c r="F45" s="832" t="s">
        <v>1840</v>
      </c>
      <c r="G45" s="849">
        <v>7</v>
      </c>
      <c r="H45" s="849">
        <v>2226</v>
      </c>
      <c r="I45" s="832">
        <v>1.4</v>
      </c>
      <c r="J45" s="832">
        <v>318</v>
      </c>
      <c r="K45" s="849">
        <v>5</v>
      </c>
      <c r="L45" s="849">
        <v>1590</v>
      </c>
      <c r="M45" s="832">
        <v>1</v>
      </c>
      <c r="N45" s="832">
        <v>318</v>
      </c>
      <c r="O45" s="849">
        <v>9</v>
      </c>
      <c r="P45" s="849">
        <v>2862</v>
      </c>
      <c r="Q45" s="837">
        <v>1.8</v>
      </c>
      <c r="R45" s="850">
        <v>318</v>
      </c>
    </row>
    <row r="46" spans="1:18" ht="14.4" customHeight="1" x14ac:dyDescent="0.3">
      <c r="A46" s="831" t="s">
        <v>1764</v>
      </c>
      <c r="B46" s="832" t="s">
        <v>1765</v>
      </c>
      <c r="C46" s="832" t="s">
        <v>568</v>
      </c>
      <c r="D46" s="832" t="s">
        <v>874</v>
      </c>
      <c r="E46" s="832" t="s">
        <v>1841</v>
      </c>
      <c r="F46" s="832" t="s">
        <v>1842</v>
      </c>
      <c r="G46" s="849"/>
      <c r="H46" s="849"/>
      <c r="I46" s="832"/>
      <c r="J46" s="832"/>
      <c r="K46" s="849">
        <v>1</v>
      </c>
      <c r="L46" s="849">
        <v>1422</v>
      </c>
      <c r="M46" s="832">
        <v>1</v>
      </c>
      <c r="N46" s="832">
        <v>1422</v>
      </c>
      <c r="O46" s="849"/>
      <c r="P46" s="849"/>
      <c r="Q46" s="837"/>
      <c r="R46" s="850"/>
    </row>
    <row r="47" spans="1:18" ht="14.4" customHeight="1" x14ac:dyDescent="0.3">
      <c r="A47" s="831" t="s">
        <v>1764</v>
      </c>
      <c r="B47" s="832" t="s">
        <v>1765</v>
      </c>
      <c r="C47" s="832" t="s">
        <v>568</v>
      </c>
      <c r="D47" s="832" t="s">
        <v>874</v>
      </c>
      <c r="E47" s="832" t="s">
        <v>1841</v>
      </c>
      <c r="F47" s="832" t="s">
        <v>1843</v>
      </c>
      <c r="G47" s="849"/>
      <c r="H47" s="849"/>
      <c r="I47" s="832"/>
      <c r="J47" s="832"/>
      <c r="K47" s="849">
        <v>2</v>
      </c>
      <c r="L47" s="849">
        <v>2844</v>
      </c>
      <c r="M47" s="832">
        <v>1</v>
      </c>
      <c r="N47" s="832">
        <v>1422</v>
      </c>
      <c r="O47" s="849"/>
      <c r="P47" s="849"/>
      <c r="Q47" s="837"/>
      <c r="R47" s="850"/>
    </row>
    <row r="48" spans="1:18" ht="14.4" customHeight="1" x14ac:dyDescent="0.3">
      <c r="A48" s="831" t="s">
        <v>1764</v>
      </c>
      <c r="B48" s="832" t="s">
        <v>1765</v>
      </c>
      <c r="C48" s="832" t="s">
        <v>568</v>
      </c>
      <c r="D48" s="832" t="s">
        <v>874</v>
      </c>
      <c r="E48" s="832" t="s">
        <v>1380</v>
      </c>
      <c r="F48" s="832" t="s">
        <v>1844</v>
      </c>
      <c r="G48" s="849">
        <v>1</v>
      </c>
      <c r="H48" s="849">
        <v>1735</v>
      </c>
      <c r="I48" s="832"/>
      <c r="J48" s="832">
        <v>1735</v>
      </c>
      <c r="K48" s="849"/>
      <c r="L48" s="849"/>
      <c r="M48" s="832"/>
      <c r="N48" s="832"/>
      <c r="O48" s="849">
        <v>1</v>
      </c>
      <c r="P48" s="849">
        <v>1736</v>
      </c>
      <c r="Q48" s="837"/>
      <c r="R48" s="850">
        <v>1736</v>
      </c>
    </row>
    <row r="49" spans="1:18" ht="14.4" customHeight="1" x14ac:dyDescent="0.3">
      <c r="A49" s="831" t="s">
        <v>1764</v>
      </c>
      <c r="B49" s="832" t="s">
        <v>1765</v>
      </c>
      <c r="C49" s="832" t="s">
        <v>568</v>
      </c>
      <c r="D49" s="832" t="s">
        <v>874</v>
      </c>
      <c r="E49" s="832" t="s">
        <v>1845</v>
      </c>
      <c r="F49" s="832" t="s">
        <v>1846</v>
      </c>
      <c r="G49" s="849">
        <v>29</v>
      </c>
      <c r="H49" s="849">
        <v>59102</v>
      </c>
      <c r="I49" s="832">
        <v>0.72464443354585584</v>
      </c>
      <c r="J49" s="832">
        <v>2038</v>
      </c>
      <c r="K49" s="849">
        <v>40</v>
      </c>
      <c r="L49" s="849">
        <v>81560</v>
      </c>
      <c r="M49" s="832">
        <v>1</v>
      </c>
      <c r="N49" s="832">
        <v>2039</v>
      </c>
      <c r="O49" s="849">
        <v>48</v>
      </c>
      <c r="P49" s="849">
        <v>97920</v>
      </c>
      <c r="Q49" s="837">
        <v>1.2005885237861698</v>
      </c>
      <c r="R49" s="850">
        <v>2040</v>
      </c>
    </row>
    <row r="50" spans="1:18" ht="14.4" customHeight="1" x14ac:dyDescent="0.3">
      <c r="A50" s="831" t="s">
        <v>1764</v>
      </c>
      <c r="B50" s="832" t="s">
        <v>1765</v>
      </c>
      <c r="C50" s="832" t="s">
        <v>568</v>
      </c>
      <c r="D50" s="832" t="s">
        <v>874</v>
      </c>
      <c r="E50" s="832" t="s">
        <v>1845</v>
      </c>
      <c r="F50" s="832" t="s">
        <v>1847</v>
      </c>
      <c r="G50" s="849">
        <v>31</v>
      </c>
      <c r="H50" s="849">
        <v>63178</v>
      </c>
      <c r="I50" s="832">
        <v>0.83742693159073733</v>
      </c>
      <c r="J50" s="832">
        <v>2038</v>
      </c>
      <c r="K50" s="849">
        <v>37</v>
      </c>
      <c r="L50" s="849">
        <v>75443</v>
      </c>
      <c r="M50" s="832">
        <v>1</v>
      </c>
      <c r="N50" s="832">
        <v>2039</v>
      </c>
      <c r="O50" s="849">
        <v>44</v>
      </c>
      <c r="P50" s="849">
        <v>89760</v>
      </c>
      <c r="Q50" s="837">
        <v>1.1897724109592673</v>
      </c>
      <c r="R50" s="850">
        <v>2040</v>
      </c>
    </row>
    <row r="51" spans="1:18" ht="14.4" customHeight="1" x14ac:dyDescent="0.3">
      <c r="A51" s="831" t="s">
        <v>1764</v>
      </c>
      <c r="B51" s="832" t="s">
        <v>1765</v>
      </c>
      <c r="C51" s="832" t="s">
        <v>568</v>
      </c>
      <c r="D51" s="832" t="s">
        <v>874</v>
      </c>
      <c r="E51" s="832" t="s">
        <v>1848</v>
      </c>
      <c r="F51" s="832" t="s">
        <v>1849</v>
      </c>
      <c r="G51" s="849">
        <v>1</v>
      </c>
      <c r="H51" s="849">
        <v>3058</v>
      </c>
      <c r="I51" s="832">
        <v>0.49983654789146781</v>
      </c>
      <c r="J51" s="832">
        <v>3058</v>
      </c>
      <c r="K51" s="849">
        <v>2</v>
      </c>
      <c r="L51" s="849">
        <v>6118</v>
      </c>
      <c r="M51" s="832">
        <v>1</v>
      </c>
      <c r="N51" s="832">
        <v>3059</v>
      </c>
      <c r="O51" s="849">
        <v>1</v>
      </c>
      <c r="P51" s="849">
        <v>3062</v>
      </c>
      <c r="Q51" s="837">
        <v>0.50049035632559657</v>
      </c>
      <c r="R51" s="850">
        <v>3062</v>
      </c>
    </row>
    <row r="52" spans="1:18" ht="14.4" customHeight="1" x14ac:dyDescent="0.3">
      <c r="A52" s="831" t="s">
        <v>1764</v>
      </c>
      <c r="B52" s="832" t="s">
        <v>1765</v>
      </c>
      <c r="C52" s="832" t="s">
        <v>568</v>
      </c>
      <c r="D52" s="832" t="s">
        <v>874</v>
      </c>
      <c r="E52" s="832" t="s">
        <v>1848</v>
      </c>
      <c r="F52" s="832" t="s">
        <v>1850</v>
      </c>
      <c r="G52" s="849">
        <v>2</v>
      </c>
      <c r="H52" s="849">
        <v>6116</v>
      </c>
      <c r="I52" s="832">
        <v>0.99967309578293562</v>
      </c>
      <c r="J52" s="832">
        <v>3058</v>
      </c>
      <c r="K52" s="849">
        <v>2</v>
      </c>
      <c r="L52" s="849">
        <v>6118</v>
      </c>
      <c r="M52" s="832">
        <v>1</v>
      </c>
      <c r="N52" s="832">
        <v>3059</v>
      </c>
      <c r="O52" s="849"/>
      <c r="P52" s="849"/>
      <c r="Q52" s="837"/>
      <c r="R52" s="850"/>
    </row>
    <row r="53" spans="1:18" ht="14.4" customHeight="1" x14ac:dyDescent="0.3">
      <c r="A53" s="831" t="s">
        <v>1764</v>
      </c>
      <c r="B53" s="832" t="s">
        <v>1765</v>
      </c>
      <c r="C53" s="832" t="s">
        <v>568</v>
      </c>
      <c r="D53" s="832" t="s">
        <v>874</v>
      </c>
      <c r="E53" s="832" t="s">
        <v>1851</v>
      </c>
      <c r="F53" s="832" t="s">
        <v>1852</v>
      </c>
      <c r="G53" s="849"/>
      <c r="H53" s="849"/>
      <c r="I53" s="832"/>
      <c r="J53" s="832"/>
      <c r="K53" s="849">
        <v>1</v>
      </c>
      <c r="L53" s="849">
        <v>667</v>
      </c>
      <c r="M53" s="832">
        <v>1</v>
      </c>
      <c r="N53" s="832">
        <v>667</v>
      </c>
      <c r="O53" s="849">
        <v>1</v>
      </c>
      <c r="P53" s="849">
        <v>667</v>
      </c>
      <c r="Q53" s="837">
        <v>1</v>
      </c>
      <c r="R53" s="850">
        <v>667</v>
      </c>
    </row>
    <row r="54" spans="1:18" ht="14.4" customHeight="1" x14ac:dyDescent="0.3">
      <c r="A54" s="831" t="s">
        <v>1764</v>
      </c>
      <c r="B54" s="832" t="s">
        <v>1765</v>
      </c>
      <c r="C54" s="832" t="s">
        <v>568</v>
      </c>
      <c r="D54" s="832" t="s">
        <v>874</v>
      </c>
      <c r="E54" s="832" t="s">
        <v>1851</v>
      </c>
      <c r="F54" s="832" t="s">
        <v>1853</v>
      </c>
      <c r="G54" s="849">
        <v>1</v>
      </c>
      <c r="H54" s="849">
        <v>666</v>
      </c>
      <c r="I54" s="832">
        <v>0.49925037481259371</v>
      </c>
      <c r="J54" s="832">
        <v>666</v>
      </c>
      <c r="K54" s="849">
        <v>2</v>
      </c>
      <c r="L54" s="849">
        <v>1334</v>
      </c>
      <c r="M54" s="832">
        <v>1</v>
      </c>
      <c r="N54" s="832">
        <v>667</v>
      </c>
      <c r="O54" s="849">
        <v>1</v>
      </c>
      <c r="P54" s="849">
        <v>667</v>
      </c>
      <c r="Q54" s="837">
        <v>0.5</v>
      </c>
      <c r="R54" s="850">
        <v>667</v>
      </c>
    </row>
    <row r="55" spans="1:18" ht="14.4" customHeight="1" x14ac:dyDescent="0.3">
      <c r="A55" s="831" t="s">
        <v>1764</v>
      </c>
      <c r="B55" s="832" t="s">
        <v>1765</v>
      </c>
      <c r="C55" s="832" t="s">
        <v>568</v>
      </c>
      <c r="D55" s="832" t="s">
        <v>874</v>
      </c>
      <c r="E55" s="832" t="s">
        <v>1854</v>
      </c>
      <c r="F55" s="832" t="s">
        <v>1855</v>
      </c>
      <c r="G55" s="849">
        <v>2</v>
      </c>
      <c r="H55" s="849">
        <v>2696</v>
      </c>
      <c r="I55" s="832">
        <v>0.49962935507783546</v>
      </c>
      <c r="J55" s="832">
        <v>1348</v>
      </c>
      <c r="K55" s="849">
        <v>4</v>
      </c>
      <c r="L55" s="849">
        <v>5396</v>
      </c>
      <c r="M55" s="832">
        <v>1</v>
      </c>
      <c r="N55" s="832">
        <v>1349</v>
      </c>
      <c r="O55" s="849">
        <v>2</v>
      </c>
      <c r="P55" s="849">
        <v>2700</v>
      </c>
      <c r="Q55" s="837">
        <v>0.50037064492216454</v>
      </c>
      <c r="R55" s="850">
        <v>1350</v>
      </c>
    </row>
    <row r="56" spans="1:18" ht="14.4" customHeight="1" x14ac:dyDescent="0.3">
      <c r="A56" s="831" t="s">
        <v>1764</v>
      </c>
      <c r="B56" s="832" t="s">
        <v>1765</v>
      </c>
      <c r="C56" s="832" t="s">
        <v>568</v>
      </c>
      <c r="D56" s="832" t="s">
        <v>874</v>
      </c>
      <c r="E56" s="832" t="s">
        <v>1856</v>
      </c>
      <c r="F56" s="832" t="s">
        <v>1857</v>
      </c>
      <c r="G56" s="849">
        <v>58</v>
      </c>
      <c r="H56" s="849">
        <v>82998</v>
      </c>
      <c r="I56" s="832">
        <v>1</v>
      </c>
      <c r="J56" s="832">
        <v>1431</v>
      </c>
      <c r="K56" s="849">
        <v>58</v>
      </c>
      <c r="L56" s="849">
        <v>82998</v>
      </c>
      <c r="M56" s="832">
        <v>1</v>
      </c>
      <c r="N56" s="832">
        <v>1431</v>
      </c>
      <c r="O56" s="849">
        <v>57</v>
      </c>
      <c r="P56" s="849">
        <v>81624</v>
      </c>
      <c r="Q56" s="837">
        <v>0.98344538422612593</v>
      </c>
      <c r="R56" s="850">
        <v>1432</v>
      </c>
    </row>
    <row r="57" spans="1:18" ht="14.4" customHeight="1" x14ac:dyDescent="0.3">
      <c r="A57" s="831" t="s">
        <v>1764</v>
      </c>
      <c r="B57" s="832" t="s">
        <v>1765</v>
      </c>
      <c r="C57" s="832" t="s">
        <v>568</v>
      </c>
      <c r="D57" s="832" t="s">
        <v>874</v>
      </c>
      <c r="E57" s="832" t="s">
        <v>1856</v>
      </c>
      <c r="F57" s="832" t="s">
        <v>1858</v>
      </c>
      <c r="G57" s="849">
        <v>35</v>
      </c>
      <c r="H57" s="849">
        <v>50085</v>
      </c>
      <c r="I57" s="832">
        <v>1.3461538461538463</v>
      </c>
      <c r="J57" s="832">
        <v>1431</v>
      </c>
      <c r="K57" s="849">
        <v>26</v>
      </c>
      <c r="L57" s="849">
        <v>37206</v>
      </c>
      <c r="M57" s="832">
        <v>1</v>
      </c>
      <c r="N57" s="832">
        <v>1431</v>
      </c>
      <c r="O57" s="849">
        <v>40</v>
      </c>
      <c r="P57" s="849">
        <v>57280</v>
      </c>
      <c r="Q57" s="837">
        <v>1.5395366338762566</v>
      </c>
      <c r="R57" s="850">
        <v>1432</v>
      </c>
    </row>
    <row r="58" spans="1:18" ht="14.4" customHeight="1" x14ac:dyDescent="0.3">
      <c r="A58" s="831" t="s">
        <v>1764</v>
      </c>
      <c r="B58" s="832" t="s">
        <v>1765</v>
      </c>
      <c r="C58" s="832" t="s">
        <v>568</v>
      </c>
      <c r="D58" s="832" t="s">
        <v>874</v>
      </c>
      <c r="E58" s="832" t="s">
        <v>1859</v>
      </c>
      <c r="F58" s="832" t="s">
        <v>1860</v>
      </c>
      <c r="G58" s="849">
        <v>161</v>
      </c>
      <c r="H58" s="849">
        <v>307832</v>
      </c>
      <c r="I58" s="832">
        <v>1</v>
      </c>
      <c r="J58" s="832">
        <v>1912</v>
      </c>
      <c r="K58" s="849">
        <v>161</v>
      </c>
      <c r="L58" s="849">
        <v>307832</v>
      </c>
      <c r="M58" s="832">
        <v>1</v>
      </c>
      <c r="N58" s="832">
        <v>1912</v>
      </c>
      <c r="O58" s="849">
        <v>189</v>
      </c>
      <c r="P58" s="849">
        <v>361789</v>
      </c>
      <c r="Q58" s="837">
        <v>1.1752806725746512</v>
      </c>
      <c r="R58" s="850">
        <v>1914.2275132275133</v>
      </c>
    </row>
    <row r="59" spans="1:18" ht="14.4" customHeight="1" x14ac:dyDescent="0.3">
      <c r="A59" s="831" t="s">
        <v>1764</v>
      </c>
      <c r="B59" s="832" t="s">
        <v>1765</v>
      </c>
      <c r="C59" s="832" t="s">
        <v>568</v>
      </c>
      <c r="D59" s="832" t="s">
        <v>874</v>
      </c>
      <c r="E59" s="832" t="s">
        <v>1861</v>
      </c>
      <c r="F59" s="832" t="s">
        <v>1862</v>
      </c>
      <c r="G59" s="849">
        <v>3</v>
      </c>
      <c r="H59" s="849">
        <v>3837</v>
      </c>
      <c r="I59" s="832"/>
      <c r="J59" s="832">
        <v>1279</v>
      </c>
      <c r="K59" s="849"/>
      <c r="L59" s="849"/>
      <c r="M59" s="832"/>
      <c r="N59" s="832"/>
      <c r="O59" s="849">
        <v>1</v>
      </c>
      <c r="P59" s="849">
        <v>1282</v>
      </c>
      <c r="Q59" s="837"/>
      <c r="R59" s="850">
        <v>1282</v>
      </c>
    </row>
    <row r="60" spans="1:18" ht="14.4" customHeight="1" x14ac:dyDescent="0.3">
      <c r="A60" s="831" t="s">
        <v>1764</v>
      </c>
      <c r="B60" s="832" t="s">
        <v>1765</v>
      </c>
      <c r="C60" s="832" t="s">
        <v>568</v>
      </c>
      <c r="D60" s="832" t="s">
        <v>874</v>
      </c>
      <c r="E60" s="832" t="s">
        <v>1863</v>
      </c>
      <c r="F60" s="832" t="s">
        <v>1864</v>
      </c>
      <c r="G60" s="849">
        <v>60</v>
      </c>
      <c r="H60" s="849">
        <v>72780</v>
      </c>
      <c r="I60" s="832">
        <v>1.3953488372093024</v>
      </c>
      <c r="J60" s="832">
        <v>1213</v>
      </c>
      <c r="K60" s="849">
        <v>43</v>
      </c>
      <c r="L60" s="849">
        <v>52159</v>
      </c>
      <c r="M60" s="832">
        <v>1</v>
      </c>
      <c r="N60" s="832">
        <v>1213</v>
      </c>
      <c r="O60" s="849">
        <v>66</v>
      </c>
      <c r="P60" s="849">
        <v>80124</v>
      </c>
      <c r="Q60" s="837">
        <v>1.5361490826127802</v>
      </c>
      <c r="R60" s="850">
        <v>1214</v>
      </c>
    </row>
    <row r="61" spans="1:18" ht="14.4" customHeight="1" x14ac:dyDescent="0.3">
      <c r="A61" s="831" t="s">
        <v>1764</v>
      </c>
      <c r="B61" s="832" t="s">
        <v>1765</v>
      </c>
      <c r="C61" s="832" t="s">
        <v>568</v>
      </c>
      <c r="D61" s="832" t="s">
        <v>874</v>
      </c>
      <c r="E61" s="832" t="s">
        <v>1863</v>
      </c>
      <c r="F61" s="832" t="s">
        <v>1865</v>
      </c>
      <c r="G61" s="849">
        <v>78</v>
      </c>
      <c r="H61" s="849">
        <v>94614</v>
      </c>
      <c r="I61" s="832">
        <v>1.0540540540540539</v>
      </c>
      <c r="J61" s="832">
        <v>1213</v>
      </c>
      <c r="K61" s="849">
        <v>74</v>
      </c>
      <c r="L61" s="849">
        <v>89762</v>
      </c>
      <c r="M61" s="832">
        <v>1</v>
      </c>
      <c r="N61" s="832">
        <v>1213</v>
      </c>
      <c r="O61" s="849">
        <v>66</v>
      </c>
      <c r="P61" s="849">
        <v>80124</v>
      </c>
      <c r="Q61" s="837">
        <v>0.89262716962634525</v>
      </c>
      <c r="R61" s="850">
        <v>1214</v>
      </c>
    </row>
    <row r="62" spans="1:18" ht="14.4" customHeight="1" x14ac:dyDescent="0.3">
      <c r="A62" s="831" t="s">
        <v>1764</v>
      </c>
      <c r="B62" s="832" t="s">
        <v>1765</v>
      </c>
      <c r="C62" s="832" t="s">
        <v>568</v>
      </c>
      <c r="D62" s="832" t="s">
        <v>874</v>
      </c>
      <c r="E62" s="832" t="s">
        <v>1866</v>
      </c>
      <c r="F62" s="832" t="s">
        <v>1867</v>
      </c>
      <c r="G62" s="849">
        <v>4</v>
      </c>
      <c r="H62" s="849">
        <v>6436</v>
      </c>
      <c r="I62" s="832">
        <v>1.3333333333333333</v>
      </c>
      <c r="J62" s="832">
        <v>1609</v>
      </c>
      <c r="K62" s="849">
        <v>3</v>
      </c>
      <c r="L62" s="849">
        <v>4827</v>
      </c>
      <c r="M62" s="832">
        <v>1</v>
      </c>
      <c r="N62" s="832">
        <v>1609</v>
      </c>
      <c r="O62" s="849"/>
      <c r="P62" s="849"/>
      <c r="Q62" s="837"/>
      <c r="R62" s="850"/>
    </row>
    <row r="63" spans="1:18" ht="14.4" customHeight="1" x14ac:dyDescent="0.3">
      <c r="A63" s="831" t="s">
        <v>1764</v>
      </c>
      <c r="B63" s="832" t="s">
        <v>1765</v>
      </c>
      <c r="C63" s="832" t="s">
        <v>568</v>
      </c>
      <c r="D63" s="832" t="s">
        <v>874</v>
      </c>
      <c r="E63" s="832" t="s">
        <v>1868</v>
      </c>
      <c r="F63" s="832" t="s">
        <v>1869</v>
      </c>
      <c r="G63" s="849">
        <v>93</v>
      </c>
      <c r="H63" s="849">
        <v>63333</v>
      </c>
      <c r="I63" s="832">
        <v>1.0552685950413223</v>
      </c>
      <c r="J63" s="832">
        <v>681</v>
      </c>
      <c r="K63" s="849">
        <v>88</v>
      </c>
      <c r="L63" s="849">
        <v>60016</v>
      </c>
      <c r="M63" s="832">
        <v>1</v>
      </c>
      <c r="N63" s="832">
        <v>682</v>
      </c>
      <c r="O63" s="849">
        <v>92</v>
      </c>
      <c r="P63" s="849">
        <v>62744</v>
      </c>
      <c r="Q63" s="837">
        <v>1.0454545454545454</v>
      </c>
      <c r="R63" s="850">
        <v>682</v>
      </c>
    </row>
    <row r="64" spans="1:18" ht="14.4" customHeight="1" x14ac:dyDescent="0.3">
      <c r="A64" s="831" t="s">
        <v>1764</v>
      </c>
      <c r="B64" s="832" t="s">
        <v>1765</v>
      </c>
      <c r="C64" s="832" t="s">
        <v>568</v>
      </c>
      <c r="D64" s="832" t="s">
        <v>874</v>
      </c>
      <c r="E64" s="832" t="s">
        <v>1868</v>
      </c>
      <c r="F64" s="832" t="s">
        <v>1870</v>
      </c>
      <c r="G64" s="849">
        <v>89</v>
      </c>
      <c r="H64" s="849">
        <v>60609</v>
      </c>
      <c r="I64" s="832">
        <v>1.217390431044872</v>
      </c>
      <c r="J64" s="832">
        <v>681</v>
      </c>
      <c r="K64" s="849">
        <v>73</v>
      </c>
      <c r="L64" s="849">
        <v>49786</v>
      </c>
      <c r="M64" s="832">
        <v>1</v>
      </c>
      <c r="N64" s="832">
        <v>682</v>
      </c>
      <c r="O64" s="849">
        <v>97</v>
      </c>
      <c r="P64" s="849">
        <v>66154</v>
      </c>
      <c r="Q64" s="837">
        <v>1.3287671232876712</v>
      </c>
      <c r="R64" s="850">
        <v>682</v>
      </c>
    </row>
    <row r="65" spans="1:18" ht="14.4" customHeight="1" x14ac:dyDescent="0.3">
      <c r="A65" s="831" t="s">
        <v>1764</v>
      </c>
      <c r="B65" s="832" t="s">
        <v>1765</v>
      </c>
      <c r="C65" s="832" t="s">
        <v>568</v>
      </c>
      <c r="D65" s="832" t="s">
        <v>874</v>
      </c>
      <c r="E65" s="832" t="s">
        <v>1871</v>
      </c>
      <c r="F65" s="832" t="s">
        <v>1872</v>
      </c>
      <c r="G65" s="849">
        <v>55</v>
      </c>
      <c r="H65" s="849">
        <v>39380</v>
      </c>
      <c r="I65" s="832">
        <v>0.83217108321710831</v>
      </c>
      <c r="J65" s="832">
        <v>716</v>
      </c>
      <c r="K65" s="849">
        <v>66</v>
      </c>
      <c r="L65" s="849">
        <v>47322</v>
      </c>
      <c r="M65" s="832">
        <v>1</v>
      </c>
      <c r="N65" s="832">
        <v>717</v>
      </c>
      <c r="O65" s="849">
        <v>59</v>
      </c>
      <c r="P65" s="849">
        <v>42303</v>
      </c>
      <c r="Q65" s="837">
        <v>0.89393939393939392</v>
      </c>
      <c r="R65" s="850">
        <v>717</v>
      </c>
    </row>
    <row r="66" spans="1:18" ht="14.4" customHeight="1" x14ac:dyDescent="0.3">
      <c r="A66" s="831" t="s">
        <v>1764</v>
      </c>
      <c r="B66" s="832" t="s">
        <v>1765</v>
      </c>
      <c r="C66" s="832" t="s">
        <v>568</v>
      </c>
      <c r="D66" s="832" t="s">
        <v>874</v>
      </c>
      <c r="E66" s="832" t="s">
        <v>1871</v>
      </c>
      <c r="F66" s="832" t="s">
        <v>1873</v>
      </c>
      <c r="G66" s="849">
        <v>50</v>
      </c>
      <c r="H66" s="849">
        <v>35800</v>
      </c>
      <c r="I66" s="832">
        <v>0.54868423069259886</v>
      </c>
      <c r="J66" s="832">
        <v>716</v>
      </c>
      <c r="K66" s="849">
        <v>91</v>
      </c>
      <c r="L66" s="849">
        <v>65247</v>
      </c>
      <c r="M66" s="832">
        <v>1</v>
      </c>
      <c r="N66" s="832">
        <v>717</v>
      </c>
      <c r="O66" s="849">
        <v>58</v>
      </c>
      <c r="P66" s="849">
        <v>41586</v>
      </c>
      <c r="Q66" s="837">
        <v>0.63736263736263732</v>
      </c>
      <c r="R66" s="850">
        <v>717</v>
      </c>
    </row>
    <row r="67" spans="1:18" ht="14.4" customHeight="1" x14ac:dyDescent="0.3">
      <c r="A67" s="831" t="s">
        <v>1764</v>
      </c>
      <c r="B67" s="832" t="s">
        <v>1765</v>
      </c>
      <c r="C67" s="832" t="s">
        <v>568</v>
      </c>
      <c r="D67" s="832" t="s">
        <v>874</v>
      </c>
      <c r="E67" s="832" t="s">
        <v>1874</v>
      </c>
      <c r="F67" s="832" t="s">
        <v>1875</v>
      </c>
      <c r="G67" s="849">
        <v>5</v>
      </c>
      <c r="H67" s="849">
        <v>13185</v>
      </c>
      <c r="I67" s="832">
        <v>8.7686046047643754E-2</v>
      </c>
      <c r="J67" s="832">
        <v>2637</v>
      </c>
      <c r="K67" s="849">
        <v>57</v>
      </c>
      <c r="L67" s="849">
        <v>150366</v>
      </c>
      <c r="M67" s="832">
        <v>1</v>
      </c>
      <c r="N67" s="832">
        <v>2638</v>
      </c>
      <c r="O67" s="849">
        <v>2</v>
      </c>
      <c r="P67" s="849">
        <v>5282</v>
      </c>
      <c r="Q67" s="837">
        <v>3.5127621935809955E-2</v>
      </c>
      <c r="R67" s="850">
        <v>2641</v>
      </c>
    </row>
    <row r="68" spans="1:18" ht="14.4" customHeight="1" x14ac:dyDescent="0.3">
      <c r="A68" s="831" t="s">
        <v>1764</v>
      </c>
      <c r="B68" s="832" t="s">
        <v>1765</v>
      </c>
      <c r="C68" s="832" t="s">
        <v>568</v>
      </c>
      <c r="D68" s="832" t="s">
        <v>874</v>
      </c>
      <c r="E68" s="832" t="s">
        <v>1874</v>
      </c>
      <c r="F68" s="832" t="s">
        <v>1876</v>
      </c>
      <c r="G68" s="849">
        <v>4</v>
      </c>
      <c r="H68" s="849">
        <v>10548</v>
      </c>
      <c r="I68" s="832">
        <v>0.39984836997725548</v>
      </c>
      <c r="J68" s="832">
        <v>2637</v>
      </c>
      <c r="K68" s="849">
        <v>10</v>
      </c>
      <c r="L68" s="849">
        <v>26380</v>
      </c>
      <c r="M68" s="832">
        <v>1</v>
      </c>
      <c r="N68" s="832">
        <v>2638</v>
      </c>
      <c r="O68" s="849">
        <v>1</v>
      </c>
      <c r="P68" s="849">
        <v>2641</v>
      </c>
      <c r="Q68" s="837">
        <v>0.10011372251705838</v>
      </c>
      <c r="R68" s="850">
        <v>2641</v>
      </c>
    </row>
    <row r="69" spans="1:18" ht="14.4" customHeight="1" x14ac:dyDescent="0.3">
      <c r="A69" s="831" t="s">
        <v>1764</v>
      </c>
      <c r="B69" s="832" t="s">
        <v>1765</v>
      </c>
      <c r="C69" s="832" t="s">
        <v>568</v>
      </c>
      <c r="D69" s="832" t="s">
        <v>874</v>
      </c>
      <c r="E69" s="832" t="s">
        <v>1877</v>
      </c>
      <c r="F69" s="832" t="s">
        <v>1878</v>
      </c>
      <c r="G69" s="849">
        <v>4336</v>
      </c>
      <c r="H69" s="849">
        <v>7913200</v>
      </c>
      <c r="I69" s="832">
        <v>1.0514064015518914</v>
      </c>
      <c r="J69" s="832">
        <v>1825</v>
      </c>
      <c r="K69" s="849">
        <v>4124</v>
      </c>
      <c r="L69" s="849">
        <v>7526300</v>
      </c>
      <c r="M69" s="832">
        <v>1</v>
      </c>
      <c r="N69" s="832">
        <v>1825</v>
      </c>
      <c r="O69" s="849">
        <v>3840</v>
      </c>
      <c r="P69" s="849">
        <v>7011840</v>
      </c>
      <c r="Q69" s="837">
        <v>0.93164503142314281</v>
      </c>
      <c r="R69" s="850">
        <v>1826</v>
      </c>
    </row>
    <row r="70" spans="1:18" ht="14.4" customHeight="1" x14ac:dyDescent="0.3">
      <c r="A70" s="831" t="s">
        <v>1764</v>
      </c>
      <c r="B70" s="832" t="s">
        <v>1765</v>
      </c>
      <c r="C70" s="832" t="s">
        <v>568</v>
      </c>
      <c r="D70" s="832" t="s">
        <v>874</v>
      </c>
      <c r="E70" s="832" t="s">
        <v>1877</v>
      </c>
      <c r="F70" s="832" t="s">
        <v>1879</v>
      </c>
      <c r="G70" s="849">
        <v>961</v>
      </c>
      <c r="H70" s="849">
        <v>1753825</v>
      </c>
      <c r="I70" s="832">
        <v>0.89813084112149533</v>
      </c>
      <c r="J70" s="832">
        <v>1825</v>
      </c>
      <c r="K70" s="849">
        <v>1070</v>
      </c>
      <c r="L70" s="849">
        <v>1952750</v>
      </c>
      <c r="M70" s="832">
        <v>1</v>
      </c>
      <c r="N70" s="832">
        <v>1825</v>
      </c>
      <c r="O70" s="849">
        <v>1042</v>
      </c>
      <c r="P70" s="849">
        <v>1902692</v>
      </c>
      <c r="Q70" s="837">
        <v>0.97436538215337343</v>
      </c>
      <c r="R70" s="850">
        <v>1826</v>
      </c>
    </row>
    <row r="71" spans="1:18" ht="14.4" customHeight="1" x14ac:dyDescent="0.3">
      <c r="A71" s="831" t="s">
        <v>1764</v>
      </c>
      <c r="B71" s="832" t="s">
        <v>1765</v>
      </c>
      <c r="C71" s="832" t="s">
        <v>568</v>
      </c>
      <c r="D71" s="832" t="s">
        <v>874</v>
      </c>
      <c r="E71" s="832" t="s">
        <v>1880</v>
      </c>
      <c r="F71" s="832" t="s">
        <v>1881</v>
      </c>
      <c r="G71" s="849">
        <v>1585</v>
      </c>
      <c r="H71" s="849">
        <v>679965</v>
      </c>
      <c r="I71" s="832">
        <v>1.0006313131313131</v>
      </c>
      <c r="J71" s="832">
        <v>429</v>
      </c>
      <c r="K71" s="849">
        <v>1584</v>
      </c>
      <c r="L71" s="849">
        <v>679536</v>
      </c>
      <c r="M71" s="832">
        <v>1</v>
      </c>
      <c r="N71" s="832">
        <v>429</v>
      </c>
      <c r="O71" s="849">
        <v>1544</v>
      </c>
      <c r="P71" s="849">
        <v>663920</v>
      </c>
      <c r="Q71" s="837">
        <v>0.97701961338324972</v>
      </c>
      <c r="R71" s="850">
        <v>430</v>
      </c>
    </row>
    <row r="72" spans="1:18" ht="14.4" customHeight="1" x14ac:dyDescent="0.3">
      <c r="A72" s="831" t="s">
        <v>1764</v>
      </c>
      <c r="B72" s="832" t="s">
        <v>1765</v>
      </c>
      <c r="C72" s="832" t="s">
        <v>568</v>
      </c>
      <c r="D72" s="832" t="s">
        <v>874</v>
      </c>
      <c r="E72" s="832" t="s">
        <v>1882</v>
      </c>
      <c r="F72" s="832" t="s">
        <v>1883</v>
      </c>
      <c r="G72" s="849">
        <v>136</v>
      </c>
      <c r="H72" s="849">
        <v>478448</v>
      </c>
      <c r="I72" s="832">
        <v>0.77228822314049583</v>
      </c>
      <c r="J72" s="832">
        <v>3518</v>
      </c>
      <c r="K72" s="849">
        <v>176</v>
      </c>
      <c r="L72" s="849">
        <v>619520</v>
      </c>
      <c r="M72" s="832">
        <v>1</v>
      </c>
      <c r="N72" s="832">
        <v>3520</v>
      </c>
      <c r="O72" s="849">
        <v>209</v>
      </c>
      <c r="P72" s="849">
        <v>736098</v>
      </c>
      <c r="Q72" s="837">
        <v>1.188174715909091</v>
      </c>
      <c r="R72" s="850">
        <v>3522</v>
      </c>
    </row>
    <row r="73" spans="1:18" ht="14.4" customHeight="1" x14ac:dyDescent="0.3">
      <c r="A73" s="831" t="s">
        <v>1764</v>
      </c>
      <c r="B73" s="832" t="s">
        <v>1765</v>
      </c>
      <c r="C73" s="832" t="s">
        <v>568</v>
      </c>
      <c r="D73" s="832" t="s">
        <v>874</v>
      </c>
      <c r="E73" s="832" t="s">
        <v>1882</v>
      </c>
      <c r="F73" s="832" t="s">
        <v>1884</v>
      </c>
      <c r="G73" s="849">
        <v>29</v>
      </c>
      <c r="H73" s="849">
        <v>102022</v>
      </c>
      <c r="I73" s="832">
        <v>0.61667069632495164</v>
      </c>
      <c r="J73" s="832">
        <v>3518</v>
      </c>
      <c r="K73" s="849">
        <v>47</v>
      </c>
      <c r="L73" s="849">
        <v>165440</v>
      </c>
      <c r="M73" s="832">
        <v>1</v>
      </c>
      <c r="N73" s="832">
        <v>3520</v>
      </c>
      <c r="O73" s="849">
        <v>22</v>
      </c>
      <c r="P73" s="849">
        <v>77484</v>
      </c>
      <c r="Q73" s="837">
        <v>0.46835106382978725</v>
      </c>
      <c r="R73" s="850">
        <v>3522</v>
      </c>
    </row>
    <row r="74" spans="1:18" ht="14.4" customHeight="1" x14ac:dyDescent="0.3">
      <c r="A74" s="831" t="s">
        <v>1764</v>
      </c>
      <c r="B74" s="832" t="s">
        <v>1765</v>
      </c>
      <c r="C74" s="832" t="s">
        <v>568</v>
      </c>
      <c r="D74" s="832" t="s">
        <v>874</v>
      </c>
      <c r="E74" s="832" t="s">
        <v>1885</v>
      </c>
      <c r="F74" s="832" t="s">
        <v>1886</v>
      </c>
      <c r="G74" s="849">
        <v>0</v>
      </c>
      <c r="H74" s="849">
        <v>0</v>
      </c>
      <c r="I74" s="832"/>
      <c r="J74" s="832"/>
      <c r="K74" s="849">
        <v>4</v>
      </c>
      <c r="L74" s="849">
        <v>0</v>
      </c>
      <c r="M74" s="832"/>
      <c r="N74" s="832">
        <v>0</v>
      </c>
      <c r="O74" s="849">
        <v>14</v>
      </c>
      <c r="P74" s="849">
        <v>0</v>
      </c>
      <c r="Q74" s="837"/>
      <c r="R74" s="850">
        <v>0</v>
      </c>
    </row>
    <row r="75" spans="1:18" ht="14.4" customHeight="1" x14ac:dyDescent="0.3">
      <c r="A75" s="831" t="s">
        <v>1764</v>
      </c>
      <c r="B75" s="832" t="s">
        <v>1765</v>
      </c>
      <c r="C75" s="832" t="s">
        <v>568</v>
      </c>
      <c r="D75" s="832" t="s">
        <v>874</v>
      </c>
      <c r="E75" s="832" t="s">
        <v>1887</v>
      </c>
      <c r="F75" s="832" t="s">
        <v>1888</v>
      </c>
      <c r="G75" s="849">
        <v>387</v>
      </c>
      <c r="H75" s="849">
        <v>12899.99</v>
      </c>
      <c r="I75" s="832">
        <v>5.0921281164637708</v>
      </c>
      <c r="J75" s="832">
        <v>33.333307493540055</v>
      </c>
      <c r="K75" s="849">
        <v>76</v>
      </c>
      <c r="L75" s="849">
        <v>2533.3200000000002</v>
      </c>
      <c r="M75" s="832">
        <v>1</v>
      </c>
      <c r="N75" s="832">
        <v>33.333157894736843</v>
      </c>
      <c r="O75" s="849">
        <v>1</v>
      </c>
      <c r="P75" s="849">
        <v>33.33</v>
      </c>
      <c r="Q75" s="837">
        <v>1.3156648192885223E-2</v>
      </c>
      <c r="R75" s="850">
        <v>33.33</v>
      </c>
    </row>
    <row r="76" spans="1:18" ht="14.4" customHeight="1" x14ac:dyDescent="0.3">
      <c r="A76" s="831" t="s">
        <v>1764</v>
      </c>
      <c r="B76" s="832" t="s">
        <v>1765</v>
      </c>
      <c r="C76" s="832" t="s">
        <v>568</v>
      </c>
      <c r="D76" s="832" t="s">
        <v>874</v>
      </c>
      <c r="E76" s="832" t="s">
        <v>1887</v>
      </c>
      <c r="F76" s="832" t="s">
        <v>1889</v>
      </c>
      <c r="G76" s="849">
        <v>1356</v>
      </c>
      <c r="H76" s="849">
        <v>45200.01</v>
      </c>
      <c r="I76" s="832">
        <v>0.85714293841429345</v>
      </c>
      <c r="J76" s="832">
        <v>33.333340707964602</v>
      </c>
      <c r="K76" s="849">
        <v>1582</v>
      </c>
      <c r="L76" s="849">
        <v>52733.340000000004</v>
      </c>
      <c r="M76" s="832">
        <v>1</v>
      </c>
      <c r="N76" s="832">
        <v>33.333337547408348</v>
      </c>
      <c r="O76" s="849">
        <v>1371</v>
      </c>
      <c r="P76" s="849">
        <v>45700.009999999995</v>
      </c>
      <c r="Q76" s="837">
        <v>0.8666246059893038</v>
      </c>
      <c r="R76" s="850">
        <v>33.333340627279355</v>
      </c>
    </row>
    <row r="77" spans="1:18" ht="14.4" customHeight="1" x14ac:dyDescent="0.3">
      <c r="A77" s="831" t="s">
        <v>1764</v>
      </c>
      <c r="B77" s="832" t="s">
        <v>1765</v>
      </c>
      <c r="C77" s="832" t="s">
        <v>568</v>
      </c>
      <c r="D77" s="832" t="s">
        <v>874</v>
      </c>
      <c r="E77" s="832" t="s">
        <v>1890</v>
      </c>
      <c r="F77" s="832" t="s">
        <v>1891</v>
      </c>
      <c r="G77" s="849">
        <v>1710</v>
      </c>
      <c r="H77" s="849">
        <v>63270</v>
      </c>
      <c r="I77" s="832">
        <v>1.0112359550561798</v>
      </c>
      <c r="J77" s="832">
        <v>37</v>
      </c>
      <c r="K77" s="849">
        <v>1691</v>
      </c>
      <c r="L77" s="849">
        <v>62567</v>
      </c>
      <c r="M77" s="832">
        <v>1</v>
      </c>
      <c r="N77" s="832">
        <v>37</v>
      </c>
      <c r="O77" s="849">
        <v>1752</v>
      </c>
      <c r="P77" s="849">
        <v>64824</v>
      </c>
      <c r="Q77" s="837">
        <v>1.036073329390893</v>
      </c>
      <c r="R77" s="850">
        <v>37</v>
      </c>
    </row>
    <row r="78" spans="1:18" ht="14.4" customHeight="1" x14ac:dyDescent="0.3">
      <c r="A78" s="831" t="s">
        <v>1764</v>
      </c>
      <c r="B78" s="832" t="s">
        <v>1765</v>
      </c>
      <c r="C78" s="832" t="s">
        <v>568</v>
      </c>
      <c r="D78" s="832" t="s">
        <v>874</v>
      </c>
      <c r="E78" s="832" t="s">
        <v>1892</v>
      </c>
      <c r="F78" s="832" t="s">
        <v>1893</v>
      </c>
      <c r="G78" s="849">
        <v>496</v>
      </c>
      <c r="H78" s="849">
        <v>302064</v>
      </c>
      <c r="I78" s="832">
        <v>1.1279883490795026</v>
      </c>
      <c r="J78" s="832">
        <v>609</v>
      </c>
      <c r="K78" s="849">
        <v>439</v>
      </c>
      <c r="L78" s="849">
        <v>267790</v>
      </c>
      <c r="M78" s="832">
        <v>1</v>
      </c>
      <c r="N78" s="832">
        <v>610</v>
      </c>
      <c r="O78" s="849">
        <v>437</v>
      </c>
      <c r="P78" s="849">
        <v>267007</v>
      </c>
      <c r="Q78" s="837">
        <v>0.9970760670674782</v>
      </c>
      <c r="R78" s="850">
        <v>611</v>
      </c>
    </row>
    <row r="79" spans="1:18" ht="14.4" customHeight="1" x14ac:dyDescent="0.3">
      <c r="A79" s="831" t="s">
        <v>1764</v>
      </c>
      <c r="B79" s="832" t="s">
        <v>1765</v>
      </c>
      <c r="C79" s="832" t="s">
        <v>568</v>
      </c>
      <c r="D79" s="832" t="s">
        <v>874</v>
      </c>
      <c r="E79" s="832" t="s">
        <v>1892</v>
      </c>
      <c r="F79" s="832" t="s">
        <v>1894</v>
      </c>
      <c r="G79" s="849">
        <v>214</v>
      </c>
      <c r="H79" s="849">
        <v>130326</v>
      </c>
      <c r="I79" s="832">
        <v>0.97556703346058837</v>
      </c>
      <c r="J79" s="832">
        <v>609</v>
      </c>
      <c r="K79" s="849">
        <v>219</v>
      </c>
      <c r="L79" s="849">
        <v>133590</v>
      </c>
      <c r="M79" s="832">
        <v>1</v>
      </c>
      <c r="N79" s="832">
        <v>610</v>
      </c>
      <c r="O79" s="849">
        <v>194</v>
      </c>
      <c r="P79" s="849">
        <v>118534</v>
      </c>
      <c r="Q79" s="837">
        <v>0.88729695336477277</v>
      </c>
      <c r="R79" s="850">
        <v>611</v>
      </c>
    </row>
    <row r="80" spans="1:18" ht="14.4" customHeight="1" x14ac:dyDescent="0.3">
      <c r="A80" s="831" t="s">
        <v>1764</v>
      </c>
      <c r="B80" s="832" t="s">
        <v>1765</v>
      </c>
      <c r="C80" s="832" t="s">
        <v>568</v>
      </c>
      <c r="D80" s="832" t="s">
        <v>874</v>
      </c>
      <c r="E80" s="832" t="s">
        <v>1895</v>
      </c>
      <c r="F80" s="832" t="s">
        <v>1896</v>
      </c>
      <c r="G80" s="849">
        <v>2</v>
      </c>
      <c r="H80" s="849">
        <v>4026</v>
      </c>
      <c r="I80" s="832"/>
      <c r="J80" s="832">
        <v>2013</v>
      </c>
      <c r="K80" s="849"/>
      <c r="L80" s="849"/>
      <c r="M80" s="832"/>
      <c r="N80" s="832"/>
      <c r="O80" s="849"/>
      <c r="P80" s="849"/>
      <c r="Q80" s="837"/>
      <c r="R80" s="850"/>
    </row>
    <row r="81" spans="1:18" ht="14.4" customHeight="1" x14ac:dyDescent="0.3">
      <c r="A81" s="831" t="s">
        <v>1764</v>
      </c>
      <c r="B81" s="832" t="s">
        <v>1765</v>
      </c>
      <c r="C81" s="832" t="s">
        <v>568</v>
      </c>
      <c r="D81" s="832" t="s">
        <v>874</v>
      </c>
      <c r="E81" s="832" t="s">
        <v>1897</v>
      </c>
      <c r="F81" s="832" t="s">
        <v>1898</v>
      </c>
      <c r="G81" s="849">
        <v>28</v>
      </c>
      <c r="H81" s="849">
        <v>12236</v>
      </c>
      <c r="I81" s="832">
        <v>0.93333333333333335</v>
      </c>
      <c r="J81" s="832">
        <v>437</v>
      </c>
      <c r="K81" s="849">
        <v>30</v>
      </c>
      <c r="L81" s="849">
        <v>13110</v>
      </c>
      <c r="M81" s="832">
        <v>1</v>
      </c>
      <c r="N81" s="832">
        <v>437</v>
      </c>
      <c r="O81" s="849">
        <v>25</v>
      </c>
      <c r="P81" s="849">
        <v>10949</v>
      </c>
      <c r="Q81" s="837">
        <v>0.83516399694889398</v>
      </c>
      <c r="R81" s="850">
        <v>437.96</v>
      </c>
    </row>
    <row r="82" spans="1:18" ht="14.4" customHeight="1" x14ac:dyDescent="0.3">
      <c r="A82" s="831" t="s">
        <v>1764</v>
      </c>
      <c r="B82" s="832" t="s">
        <v>1765</v>
      </c>
      <c r="C82" s="832" t="s">
        <v>568</v>
      </c>
      <c r="D82" s="832" t="s">
        <v>874</v>
      </c>
      <c r="E82" s="832" t="s">
        <v>1897</v>
      </c>
      <c r="F82" s="832" t="s">
        <v>1899</v>
      </c>
      <c r="G82" s="849">
        <v>39</v>
      </c>
      <c r="H82" s="849">
        <v>17043</v>
      </c>
      <c r="I82" s="832">
        <v>1.1470588235294117</v>
      </c>
      <c r="J82" s="832">
        <v>437</v>
      </c>
      <c r="K82" s="849">
        <v>34</v>
      </c>
      <c r="L82" s="849">
        <v>14858</v>
      </c>
      <c r="M82" s="832">
        <v>1</v>
      </c>
      <c r="N82" s="832">
        <v>437</v>
      </c>
      <c r="O82" s="849">
        <v>26</v>
      </c>
      <c r="P82" s="849">
        <v>11376</v>
      </c>
      <c r="Q82" s="837">
        <v>0.76564813568447976</v>
      </c>
      <c r="R82" s="850">
        <v>437.53846153846155</v>
      </c>
    </row>
    <row r="83" spans="1:18" ht="14.4" customHeight="1" x14ac:dyDescent="0.3">
      <c r="A83" s="831" t="s">
        <v>1764</v>
      </c>
      <c r="B83" s="832" t="s">
        <v>1765</v>
      </c>
      <c r="C83" s="832" t="s">
        <v>568</v>
      </c>
      <c r="D83" s="832" t="s">
        <v>874</v>
      </c>
      <c r="E83" s="832" t="s">
        <v>1900</v>
      </c>
      <c r="F83" s="832" t="s">
        <v>1901</v>
      </c>
      <c r="G83" s="849">
        <v>1281</v>
      </c>
      <c r="H83" s="849">
        <v>1719102</v>
      </c>
      <c r="I83" s="832">
        <v>1.0630705394190871</v>
      </c>
      <c r="J83" s="832">
        <v>1342</v>
      </c>
      <c r="K83" s="849">
        <v>1205</v>
      </c>
      <c r="L83" s="849">
        <v>1617110</v>
      </c>
      <c r="M83" s="832">
        <v>1</v>
      </c>
      <c r="N83" s="832">
        <v>1342</v>
      </c>
      <c r="O83" s="849">
        <v>1027</v>
      </c>
      <c r="P83" s="849">
        <v>1379120</v>
      </c>
      <c r="Q83" s="837">
        <v>0.85283004866706658</v>
      </c>
      <c r="R83" s="850">
        <v>1342.8627069133399</v>
      </c>
    </row>
    <row r="84" spans="1:18" ht="14.4" customHeight="1" x14ac:dyDescent="0.3">
      <c r="A84" s="831" t="s">
        <v>1764</v>
      </c>
      <c r="B84" s="832" t="s">
        <v>1765</v>
      </c>
      <c r="C84" s="832" t="s">
        <v>568</v>
      </c>
      <c r="D84" s="832" t="s">
        <v>874</v>
      </c>
      <c r="E84" s="832" t="s">
        <v>1900</v>
      </c>
      <c r="F84" s="832" t="s">
        <v>1902</v>
      </c>
      <c r="G84" s="849">
        <v>183</v>
      </c>
      <c r="H84" s="849">
        <v>245586</v>
      </c>
      <c r="I84" s="832">
        <v>0.84722222222222221</v>
      </c>
      <c r="J84" s="832">
        <v>1342</v>
      </c>
      <c r="K84" s="849">
        <v>216</v>
      </c>
      <c r="L84" s="849">
        <v>289872</v>
      </c>
      <c r="M84" s="832">
        <v>1</v>
      </c>
      <c r="N84" s="832">
        <v>1342</v>
      </c>
      <c r="O84" s="849">
        <v>247</v>
      </c>
      <c r="P84" s="849">
        <v>331634</v>
      </c>
      <c r="Q84" s="837">
        <v>1.1440704862836011</v>
      </c>
      <c r="R84" s="850">
        <v>1342.6477732793521</v>
      </c>
    </row>
    <row r="85" spans="1:18" ht="14.4" customHeight="1" x14ac:dyDescent="0.3">
      <c r="A85" s="831" t="s">
        <v>1764</v>
      </c>
      <c r="B85" s="832" t="s">
        <v>1765</v>
      </c>
      <c r="C85" s="832" t="s">
        <v>568</v>
      </c>
      <c r="D85" s="832" t="s">
        <v>874</v>
      </c>
      <c r="E85" s="832" t="s">
        <v>1903</v>
      </c>
      <c r="F85" s="832" t="s">
        <v>1904</v>
      </c>
      <c r="G85" s="849">
        <v>137</v>
      </c>
      <c r="H85" s="849">
        <v>69733</v>
      </c>
      <c r="I85" s="832">
        <v>1.2342342342342343</v>
      </c>
      <c r="J85" s="832">
        <v>509</v>
      </c>
      <c r="K85" s="849">
        <v>111</v>
      </c>
      <c r="L85" s="849">
        <v>56499</v>
      </c>
      <c r="M85" s="832">
        <v>1</v>
      </c>
      <c r="N85" s="832">
        <v>509</v>
      </c>
      <c r="O85" s="849">
        <v>124</v>
      </c>
      <c r="P85" s="849">
        <v>63274</v>
      </c>
      <c r="Q85" s="837">
        <v>1.1199136267898546</v>
      </c>
      <c r="R85" s="850">
        <v>510.27419354838707</v>
      </c>
    </row>
    <row r="86" spans="1:18" ht="14.4" customHeight="1" x14ac:dyDescent="0.3">
      <c r="A86" s="831" t="s">
        <v>1764</v>
      </c>
      <c r="B86" s="832" t="s">
        <v>1765</v>
      </c>
      <c r="C86" s="832" t="s">
        <v>568</v>
      </c>
      <c r="D86" s="832" t="s">
        <v>874</v>
      </c>
      <c r="E86" s="832" t="s">
        <v>1903</v>
      </c>
      <c r="F86" s="832" t="s">
        <v>1905</v>
      </c>
      <c r="G86" s="849">
        <v>179</v>
      </c>
      <c r="H86" s="849">
        <v>91111</v>
      </c>
      <c r="I86" s="832">
        <v>1.0718562874251496</v>
      </c>
      <c r="J86" s="832">
        <v>509</v>
      </c>
      <c r="K86" s="849">
        <v>167</v>
      </c>
      <c r="L86" s="849">
        <v>85003</v>
      </c>
      <c r="M86" s="832">
        <v>1</v>
      </c>
      <c r="N86" s="832">
        <v>509</v>
      </c>
      <c r="O86" s="849">
        <v>173</v>
      </c>
      <c r="P86" s="849">
        <v>88239</v>
      </c>
      <c r="Q86" s="837">
        <v>1.038069244614896</v>
      </c>
      <c r="R86" s="850">
        <v>510.05202312138726</v>
      </c>
    </row>
    <row r="87" spans="1:18" ht="14.4" customHeight="1" x14ac:dyDescent="0.3">
      <c r="A87" s="831" t="s">
        <v>1764</v>
      </c>
      <c r="B87" s="832" t="s">
        <v>1765</v>
      </c>
      <c r="C87" s="832" t="s">
        <v>568</v>
      </c>
      <c r="D87" s="832" t="s">
        <v>874</v>
      </c>
      <c r="E87" s="832" t="s">
        <v>1906</v>
      </c>
      <c r="F87" s="832" t="s">
        <v>1907</v>
      </c>
      <c r="G87" s="849">
        <v>96</v>
      </c>
      <c r="H87" s="849">
        <v>223584</v>
      </c>
      <c r="I87" s="832">
        <v>4.5694665849172287</v>
      </c>
      <c r="J87" s="832">
        <v>2329</v>
      </c>
      <c r="K87" s="849">
        <v>21</v>
      </c>
      <c r="L87" s="849">
        <v>48930</v>
      </c>
      <c r="M87" s="832">
        <v>1</v>
      </c>
      <c r="N87" s="832">
        <v>2330</v>
      </c>
      <c r="O87" s="849">
        <v>72</v>
      </c>
      <c r="P87" s="849">
        <v>167976</v>
      </c>
      <c r="Q87" s="837">
        <v>3.4329858982219497</v>
      </c>
      <c r="R87" s="850">
        <v>2333</v>
      </c>
    </row>
    <row r="88" spans="1:18" ht="14.4" customHeight="1" x14ac:dyDescent="0.3">
      <c r="A88" s="831" t="s">
        <v>1764</v>
      </c>
      <c r="B88" s="832" t="s">
        <v>1765</v>
      </c>
      <c r="C88" s="832" t="s">
        <v>568</v>
      </c>
      <c r="D88" s="832" t="s">
        <v>874</v>
      </c>
      <c r="E88" s="832" t="s">
        <v>1908</v>
      </c>
      <c r="F88" s="832" t="s">
        <v>1909</v>
      </c>
      <c r="G88" s="849">
        <v>26</v>
      </c>
      <c r="H88" s="849">
        <v>68770</v>
      </c>
      <c r="I88" s="832">
        <v>1.3679038867008793</v>
      </c>
      <c r="J88" s="832">
        <v>2645</v>
      </c>
      <c r="K88" s="849">
        <v>19</v>
      </c>
      <c r="L88" s="849">
        <v>50274</v>
      </c>
      <c r="M88" s="832">
        <v>1</v>
      </c>
      <c r="N88" s="832">
        <v>2646</v>
      </c>
      <c r="O88" s="849">
        <v>33</v>
      </c>
      <c r="P88" s="849">
        <v>87417</v>
      </c>
      <c r="Q88" s="837">
        <v>1.738811313999284</v>
      </c>
      <c r="R88" s="850">
        <v>2649</v>
      </c>
    </row>
    <row r="89" spans="1:18" ht="14.4" customHeight="1" x14ac:dyDescent="0.3">
      <c r="A89" s="831" t="s">
        <v>1764</v>
      </c>
      <c r="B89" s="832" t="s">
        <v>1765</v>
      </c>
      <c r="C89" s="832" t="s">
        <v>568</v>
      </c>
      <c r="D89" s="832" t="s">
        <v>874</v>
      </c>
      <c r="E89" s="832" t="s">
        <v>1908</v>
      </c>
      <c r="F89" s="832" t="s">
        <v>1910</v>
      </c>
      <c r="G89" s="849">
        <v>41</v>
      </c>
      <c r="H89" s="849">
        <v>108445</v>
      </c>
      <c r="I89" s="832">
        <v>0.81969009826152683</v>
      </c>
      <c r="J89" s="832">
        <v>2645</v>
      </c>
      <c r="K89" s="849">
        <v>50</v>
      </c>
      <c r="L89" s="849">
        <v>132300</v>
      </c>
      <c r="M89" s="832">
        <v>1</v>
      </c>
      <c r="N89" s="832">
        <v>2646</v>
      </c>
      <c r="O89" s="849">
        <v>50</v>
      </c>
      <c r="P89" s="849">
        <v>132450</v>
      </c>
      <c r="Q89" s="837">
        <v>1.0011337868480725</v>
      </c>
      <c r="R89" s="850">
        <v>2649</v>
      </c>
    </row>
    <row r="90" spans="1:18" ht="14.4" customHeight="1" x14ac:dyDescent="0.3">
      <c r="A90" s="831" t="s">
        <v>1764</v>
      </c>
      <c r="B90" s="832" t="s">
        <v>1765</v>
      </c>
      <c r="C90" s="832" t="s">
        <v>568</v>
      </c>
      <c r="D90" s="832" t="s">
        <v>874</v>
      </c>
      <c r="E90" s="832" t="s">
        <v>1911</v>
      </c>
      <c r="F90" s="832" t="s">
        <v>1912</v>
      </c>
      <c r="G90" s="849">
        <v>58</v>
      </c>
      <c r="H90" s="849">
        <v>20532</v>
      </c>
      <c r="I90" s="832">
        <v>1.2305663769853161</v>
      </c>
      <c r="J90" s="832">
        <v>354</v>
      </c>
      <c r="K90" s="849">
        <v>47</v>
      </c>
      <c r="L90" s="849">
        <v>16685</v>
      </c>
      <c r="M90" s="832">
        <v>1</v>
      </c>
      <c r="N90" s="832">
        <v>355</v>
      </c>
      <c r="O90" s="849">
        <v>4</v>
      </c>
      <c r="P90" s="849">
        <v>1420</v>
      </c>
      <c r="Q90" s="837">
        <v>8.5106382978723402E-2</v>
      </c>
      <c r="R90" s="850">
        <v>355</v>
      </c>
    </row>
    <row r="91" spans="1:18" ht="14.4" customHeight="1" x14ac:dyDescent="0.3">
      <c r="A91" s="831" t="s">
        <v>1764</v>
      </c>
      <c r="B91" s="832" t="s">
        <v>1765</v>
      </c>
      <c r="C91" s="832" t="s">
        <v>568</v>
      </c>
      <c r="D91" s="832" t="s">
        <v>874</v>
      </c>
      <c r="E91" s="832" t="s">
        <v>1913</v>
      </c>
      <c r="F91" s="832" t="s">
        <v>1914</v>
      </c>
      <c r="G91" s="849"/>
      <c r="H91" s="849"/>
      <c r="I91" s="832"/>
      <c r="J91" s="832"/>
      <c r="K91" s="849"/>
      <c r="L91" s="849"/>
      <c r="M91" s="832"/>
      <c r="N91" s="832"/>
      <c r="O91" s="849">
        <v>3</v>
      </c>
      <c r="P91" s="849">
        <v>2106</v>
      </c>
      <c r="Q91" s="837"/>
      <c r="R91" s="850">
        <v>702</v>
      </c>
    </row>
    <row r="92" spans="1:18" ht="14.4" customHeight="1" x14ac:dyDescent="0.3">
      <c r="A92" s="831" t="s">
        <v>1764</v>
      </c>
      <c r="B92" s="832" t="s">
        <v>1765</v>
      </c>
      <c r="C92" s="832" t="s">
        <v>568</v>
      </c>
      <c r="D92" s="832" t="s">
        <v>874</v>
      </c>
      <c r="E92" s="832" t="s">
        <v>1915</v>
      </c>
      <c r="F92" s="832" t="s">
        <v>1916</v>
      </c>
      <c r="G92" s="849">
        <v>2</v>
      </c>
      <c r="H92" s="849">
        <v>390</v>
      </c>
      <c r="I92" s="832">
        <v>1</v>
      </c>
      <c r="J92" s="832">
        <v>195</v>
      </c>
      <c r="K92" s="849">
        <v>2</v>
      </c>
      <c r="L92" s="849">
        <v>390</v>
      </c>
      <c r="M92" s="832">
        <v>1</v>
      </c>
      <c r="N92" s="832">
        <v>195</v>
      </c>
      <c r="O92" s="849">
        <v>4</v>
      </c>
      <c r="P92" s="849">
        <v>784</v>
      </c>
      <c r="Q92" s="837">
        <v>2.0102564102564102</v>
      </c>
      <c r="R92" s="850">
        <v>196</v>
      </c>
    </row>
    <row r="93" spans="1:18" ht="14.4" customHeight="1" x14ac:dyDescent="0.3">
      <c r="A93" s="831" t="s">
        <v>1764</v>
      </c>
      <c r="B93" s="832" t="s">
        <v>1765</v>
      </c>
      <c r="C93" s="832" t="s">
        <v>568</v>
      </c>
      <c r="D93" s="832" t="s">
        <v>874</v>
      </c>
      <c r="E93" s="832" t="s">
        <v>1917</v>
      </c>
      <c r="F93" s="832" t="s">
        <v>1918</v>
      </c>
      <c r="G93" s="849">
        <v>4</v>
      </c>
      <c r="H93" s="849">
        <v>4136</v>
      </c>
      <c r="I93" s="832">
        <v>0.66537966537966542</v>
      </c>
      <c r="J93" s="832">
        <v>1034</v>
      </c>
      <c r="K93" s="849">
        <v>6</v>
      </c>
      <c r="L93" s="849">
        <v>6216</v>
      </c>
      <c r="M93" s="832">
        <v>1</v>
      </c>
      <c r="N93" s="832">
        <v>1036</v>
      </c>
      <c r="O93" s="849">
        <v>11</v>
      </c>
      <c r="P93" s="849">
        <v>11440</v>
      </c>
      <c r="Q93" s="837">
        <v>1.8404118404118404</v>
      </c>
      <c r="R93" s="850">
        <v>1040</v>
      </c>
    </row>
    <row r="94" spans="1:18" ht="14.4" customHeight="1" x14ac:dyDescent="0.3">
      <c r="A94" s="831" t="s">
        <v>1764</v>
      </c>
      <c r="B94" s="832" t="s">
        <v>1765</v>
      </c>
      <c r="C94" s="832" t="s">
        <v>568</v>
      </c>
      <c r="D94" s="832" t="s">
        <v>874</v>
      </c>
      <c r="E94" s="832" t="s">
        <v>1919</v>
      </c>
      <c r="F94" s="832" t="s">
        <v>1920</v>
      </c>
      <c r="G94" s="849">
        <v>6</v>
      </c>
      <c r="H94" s="849">
        <v>3150</v>
      </c>
      <c r="I94" s="832">
        <v>3</v>
      </c>
      <c r="J94" s="832">
        <v>525</v>
      </c>
      <c r="K94" s="849">
        <v>2</v>
      </c>
      <c r="L94" s="849">
        <v>1050</v>
      </c>
      <c r="M94" s="832">
        <v>1</v>
      </c>
      <c r="N94" s="832">
        <v>525</v>
      </c>
      <c r="O94" s="849">
        <v>3</v>
      </c>
      <c r="P94" s="849">
        <v>1578</v>
      </c>
      <c r="Q94" s="837">
        <v>1.5028571428571429</v>
      </c>
      <c r="R94" s="850">
        <v>526</v>
      </c>
    </row>
    <row r="95" spans="1:18" ht="14.4" customHeight="1" x14ac:dyDescent="0.3">
      <c r="A95" s="831" t="s">
        <v>1764</v>
      </c>
      <c r="B95" s="832" t="s">
        <v>1765</v>
      </c>
      <c r="C95" s="832" t="s">
        <v>568</v>
      </c>
      <c r="D95" s="832" t="s">
        <v>874</v>
      </c>
      <c r="E95" s="832" t="s">
        <v>1919</v>
      </c>
      <c r="F95" s="832" t="s">
        <v>1921</v>
      </c>
      <c r="G95" s="849">
        <v>3</v>
      </c>
      <c r="H95" s="849">
        <v>1575</v>
      </c>
      <c r="I95" s="832">
        <v>1</v>
      </c>
      <c r="J95" s="832">
        <v>525</v>
      </c>
      <c r="K95" s="849">
        <v>3</v>
      </c>
      <c r="L95" s="849">
        <v>1575</v>
      </c>
      <c r="M95" s="832">
        <v>1</v>
      </c>
      <c r="N95" s="832">
        <v>525</v>
      </c>
      <c r="O95" s="849">
        <v>8</v>
      </c>
      <c r="P95" s="849">
        <v>4208</v>
      </c>
      <c r="Q95" s="837">
        <v>2.6717460317460318</v>
      </c>
      <c r="R95" s="850">
        <v>526</v>
      </c>
    </row>
    <row r="96" spans="1:18" ht="14.4" customHeight="1" x14ac:dyDescent="0.3">
      <c r="A96" s="831" t="s">
        <v>1764</v>
      </c>
      <c r="B96" s="832" t="s">
        <v>1765</v>
      </c>
      <c r="C96" s="832" t="s">
        <v>568</v>
      </c>
      <c r="D96" s="832" t="s">
        <v>874</v>
      </c>
      <c r="E96" s="832" t="s">
        <v>1922</v>
      </c>
      <c r="F96" s="832" t="s">
        <v>1923</v>
      </c>
      <c r="G96" s="849">
        <v>2</v>
      </c>
      <c r="H96" s="849">
        <v>284</v>
      </c>
      <c r="I96" s="832">
        <v>1</v>
      </c>
      <c r="J96" s="832">
        <v>142</v>
      </c>
      <c r="K96" s="849">
        <v>2</v>
      </c>
      <c r="L96" s="849">
        <v>284</v>
      </c>
      <c r="M96" s="832">
        <v>1</v>
      </c>
      <c r="N96" s="832">
        <v>142</v>
      </c>
      <c r="O96" s="849">
        <v>4</v>
      </c>
      <c r="P96" s="849">
        <v>568</v>
      </c>
      <c r="Q96" s="837">
        <v>2</v>
      </c>
      <c r="R96" s="850">
        <v>142</v>
      </c>
    </row>
    <row r="97" spans="1:18" ht="14.4" customHeight="1" x14ac:dyDescent="0.3">
      <c r="A97" s="831" t="s">
        <v>1764</v>
      </c>
      <c r="B97" s="832" t="s">
        <v>1765</v>
      </c>
      <c r="C97" s="832" t="s">
        <v>568</v>
      </c>
      <c r="D97" s="832" t="s">
        <v>874</v>
      </c>
      <c r="E97" s="832" t="s">
        <v>1924</v>
      </c>
      <c r="F97" s="832" t="s">
        <v>1925</v>
      </c>
      <c r="G97" s="849"/>
      <c r="H97" s="849"/>
      <c r="I97" s="832"/>
      <c r="J97" s="832"/>
      <c r="K97" s="849"/>
      <c r="L97" s="849"/>
      <c r="M97" s="832"/>
      <c r="N97" s="832"/>
      <c r="O97" s="849">
        <v>1</v>
      </c>
      <c r="P97" s="849">
        <v>2528</v>
      </c>
      <c r="Q97" s="837"/>
      <c r="R97" s="850">
        <v>2528</v>
      </c>
    </row>
    <row r="98" spans="1:18" ht="14.4" customHeight="1" x14ac:dyDescent="0.3">
      <c r="A98" s="831" t="s">
        <v>1764</v>
      </c>
      <c r="B98" s="832" t="s">
        <v>1765</v>
      </c>
      <c r="C98" s="832" t="s">
        <v>568</v>
      </c>
      <c r="D98" s="832" t="s">
        <v>874</v>
      </c>
      <c r="E98" s="832" t="s">
        <v>1926</v>
      </c>
      <c r="F98" s="832" t="s">
        <v>1927</v>
      </c>
      <c r="G98" s="849"/>
      <c r="H98" s="849"/>
      <c r="I98" s="832"/>
      <c r="J98" s="832"/>
      <c r="K98" s="849"/>
      <c r="L98" s="849"/>
      <c r="M98" s="832"/>
      <c r="N98" s="832"/>
      <c r="O98" s="849">
        <v>1</v>
      </c>
      <c r="P98" s="849">
        <v>1693</v>
      </c>
      <c r="Q98" s="837"/>
      <c r="R98" s="850">
        <v>1693</v>
      </c>
    </row>
    <row r="99" spans="1:18" ht="14.4" customHeight="1" x14ac:dyDescent="0.3">
      <c r="A99" s="831" t="s">
        <v>1764</v>
      </c>
      <c r="B99" s="832" t="s">
        <v>1765</v>
      </c>
      <c r="C99" s="832" t="s">
        <v>568</v>
      </c>
      <c r="D99" s="832" t="s">
        <v>874</v>
      </c>
      <c r="E99" s="832" t="s">
        <v>1926</v>
      </c>
      <c r="F99" s="832" t="s">
        <v>1928</v>
      </c>
      <c r="G99" s="849">
        <v>1</v>
      </c>
      <c r="H99" s="849">
        <v>1690</v>
      </c>
      <c r="I99" s="832">
        <v>0.9994086339444116</v>
      </c>
      <c r="J99" s="832">
        <v>1690</v>
      </c>
      <c r="K99" s="849">
        <v>1</v>
      </c>
      <c r="L99" s="849">
        <v>1691</v>
      </c>
      <c r="M99" s="832">
        <v>1</v>
      </c>
      <c r="N99" s="832">
        <v>1691</v>
      </c>
      <c r="O99" s="849"/>
      <c r="P99" s="849"/>
      <c r="Q99" s="837"/>
      <c r="R99" s="850"/>
    </row>
    <row r="100" spans="1:18" ht="14.4" customHeight="1" x14ac:dyDescent="0.3">
      <c r="A100" s="831" t="s">
        <v>1764</v>
      </c>
      <c r="B100" s="832" t="s">
        <v>1765</v>
      </c>
      <c r="C100" s="832" t="s">
        <v>568</v>
      </c>
      <c r="D100" s="832" t="s">
        <v>874</v>
      </c>
      <c r="E100" s="832" t="s">
        <v>1929</v>
      </c>
      <c r="F100" s="832" t="s">
        <v>1930</v>
      </c>
      <c r="G100" s="849">
        <v>57</v>
      </c>
      <c r="H100" s="849">
        <v>40926</v>
      </c>
      <c r="I100" s="832">
        <v>1.6741389184324633</v>
      </c>
      <c r="J100" s="832">
        <v>718</v>
      </c>
      <c r="K100" s="849">
        <v>34</v>
      </c>
      <c r="L100" s="849">
        <v>24446</v>
      </c>
      <c r="M100" s="832">
        <v>1</v>
      </c>
      <c r="N100" s="832">
        <v>719</v>
      </c>
      <c r="O100" s="849">
        <v>32</v>
      </c>
      <c r="P100" s="849">
        <v>23008</v>
      </c>
      <c r="Q100" s="837">
        <v>0.94117647058823528</v>
      </c>
      <c r="R100" s="850">
        <v>719</v>
      </c>
    </row>
    <row r="101" spans="1:18" ht="14.4" customHeight="1" x14ac:dyDescent="0.3">
      <c r="A101" s="831" t="s">
        <v>1764</v>
      </c>
      <c r="B101" s="832" t="s">
        <v>1765</v>
      </c>
      <c r="C101" s="832" t="s">
        <v>568</v>
      </c>
      <c r="D101" s="832" t="s">
        <v>874</v>
      </c>
      <c r="E101" s="832" t="s">
        <v>1929</v>
      </c>
      <c r="F101" s="832" t="s">
        <v>1931</v>
      </c>
      <c r="G101" s="849">
        <v>38</v>
      </c>
      <c r="H101" s="849">
        <v>27284</v>
      </c>
      <c r="I101" s="832">
        <v>0.75894297635605001</v>
      </c>
      <c r="J101" s="832">
        <v>718</v>
      </c>
      <c r="K101" s="849">
        <v>50</v>
      </c>
      <c r="L101" s="849">
        <v>35950</v>
      </c>
      <c r="M101" s="832">
        <v>1</v>
      </c>
      <c r="N101" s="832">
        <v>719</v>
      </c>
      <c r="O101" s="849">
        <v>42</v>
      </c>
      <c r="P101" s="849">
        <v>30198</v>
      </c>
      <c r="Q101" s="837">
        <v>0.84</v>
      </c>
      <c r="R101" s="850">
        <v>719</v>
      </c>
    </row>
    <row r="102" spans="1:18" ht="14.4" customHeight="1" x14ac:dyDescent="0.3">
      <c r="A102" s="831" t="s">
        <v>1764</v>
      </c>
      <c r="B102" s="832" t="s">
        <v>1765</v>
      </c>
      <c r="C102" s="832" t="s">
        <v>568</v>
      </c>
      <c r="D102" s="832" t="s">
        <v>874</v>
      </c>
      <c r="E102" s="832" t="s">
        <v>1932</v>
      </c>
      <c r="F102" s="832" t="s">
        <v>1933</v>
      </c>
      <c r="G102" s="849"/>
      <c r="H102" s="849"/>
      <c r="I102" s="832"/>
      <c r="J102" s="832"/>
      <c r="K102" s="849">
        <v>2</v>
      </c>
      <c r="L102" s="849">
        <v>3470</v>
      </c>
      <c r="M102" s="832">
        <v>1</v>
      </c>
      <c r="N102" s="832">
        <v>1735</v>
      </c>
      <c r="O102" s="849">
        <v>1</v>
      </c>
      <c r="P102" s="849">
        <v>1736</v>
      </c>
      <c r="Q102" s="837">
        <v>0.50028818443804035</v>
      </c>
      <c r="R102" s="850">
        <v>1736</v>
      </c>
    </row>
    <row r="103" spans="1:18" ht="14.4" customHeight="1" x14ac:dyDescent="0.3">
      <c r="A103" s="831" t="s">
        <v>1764</v>
      </c>
      <c r="B103" s="832" t="s">
        <v>1765</v>
      </c>
      <c r="C103" s="832" t="s">
        <v>568</v>
      </c>
      <c r="D103" s="832" t="s">
        <v>874</v>
      </c>
      <c r="E103" s="832" t="s">
        <v>1932</v>
      </c>
      <c r="F103" s="832" t="s">
        <v>1934</v>
      </c>
      <c r="G103" s="849"/>
      <c r="H103" s="849"/>
      <c r="I103" s="832"/>
      <c r="J103" s="832"/>
      <c r="K103" s="849"/>
      <c r="L103" s="849"/>
      <c r="M103" s="832"/>
      <c r="N103" s="832"/>
      <c r="O103" s="849">
        <v>2</v>
      </c>
      <c r="P103" s="849">
        <v>3472</v>
      </c>
      <c r="Q103" s="837"/>
      <c r="R103" s="850">
        <v>1736</v>
      </c>
    </row>
    <row r="104" spans="1:18" ht="14.4" customHeight="1" x14ac:dyDescent="0.3">
      <c r="A104" s="831" t="s">
        <v>1764</v>
      </c>
      <c r="B104" s="832" t="s">
        <v>1765</v>
      </c>
      <c r="C104" s="832" t="s">
        <v>568</v>
      </c>
      <c r="D104" s="832" t="s">
        <v>874</v>
      </c>
      <c r="E104" s="832" t="s">
        <v>1935</v>
      </c>
      <c r="F104" s="832" t="s">
        <v>1936</v>
      </c>
      <c r="G104" s="849"/>
      <c r="H104" s="849"/>
      <c r="I104" s="832"/>
      <c r="J104" s="832"/>
      <c r="K104" s="849"/>
      <c r="L104" s="849"/>
      <c r="M104" s="832"/>
      <c r="N104" s="832"/>
      <c r="O104" s="849">
        <v>1</v>
      </c>
      <c r="P104" s="849">
        <v>628</v>
      </c>
      <c r="Q104" s="837"/>
      <c r="R104" s="850">
        <v>628</v>
      </c>
    </row>
    <row r="105" spans="1:18" ht="14.4" customHeight="1" x14ac:dyDescent="0.3">
      <c r="A105" s="831" t="s">
        <v>1764</v>
      </c>
      <c r="B105" s="832" t="s">
        <v>1765</v>
      </c>
      <c r="C105" s="832" t="s">
        <v>568</v>
      </c>
      <c r="D105" s="832" t="s">
        <v>874</v>
      </c>
      <c r="E105" s="832" t="s">
        <v>1937</v>
      </c>
      <c r="F105" s="832" t="s">
        <v>1938</v>
      </c>
      <c r="G105" s="849"/>
      <c r="H105" s="849"/>
      <c r="I105" s="832"/>
      <c r="J105" s="832"/>
      <c r="K105" s="849">
        <v>1</v>
      </c>
      <c r="L105" s="849">
        <v>671</v>
      </c>
      <c r="M105" s="832">
        <v>1</v>
      </c>
      <c r="N105" s="832">
        <v>671</v>
      </c>
      <c r="O105" s="849">
        <v>2</v>
      </c>
      <c r="P105" s="849">
        <v>1342</v>
      </c>
      <c r="Q105" s="837">
        <v>2</v>
      </c>
      <c r="R105" s="850">
        <v>671</v>
      </c>
    </row>
    <row r="106" spans="1:18" ht="14.4" customHeight="1" x14ac:dyDescent="0.3">
      <c r="A106" s="831" t="s">
        <v>1764</v>
      </c>
      <c r="B106" s="832" t="s">
        <v>1765</v>
      </c>
      <c r="C106" s="832" t="s">
        <v>574</v>
      </c>
      <c r="D106" s="832" t="s">
        <v>1939</v>
      </c>
      <c r="E106" s="832" t="s">
        <v>1940</v>
      </c>
      <c r="F106" s="832" t="s">
        <v>1941</v>
      </c>
      <c r="G106" s="849">
        <v>54.47000000000002</v>
      </c>
      <c r="H106" s="849">
        <v>108947.01000000001</v>
      </c>
      <c r="I106" s="832">
        <v>0.56999426013891741</v>
      </c>
      <c r="J106" s="832">
        <v>2000.1286946943267</v>
      </c>
      <c r="K106" s="849">
        <v>95.130000000000024</v>
      </c>
      <c r="L106" s="849">
        <v>191137.02999999991</v>
      </c>
      <c r="M106" s="832">
        <v>1</v>
      </c>
      <c r="N106" s="832">
        <v>2009.2192788815291</v>
      </c>
      <c r="O106" s="849">
        <v>5.5499999999999989</v>
      </c>
      <c r="P106" s="849">
        <v>11153.509999999998</v>
      </c>
      <c r="Q106" s="837">
        <v>5.8353475514399296E-2</v>
      </c>
      <c r="R106" s="850">
        <v>2009.6414414414414</v>
      </c>
    </row>
    <row r="107" spans="1:18" ht="14.4" customHeight="1" x14ac:dyDescent="0.3">
      <c r="A107" s="831" t="s">
        <v>1764</v>
      </c>
      <c r="B107" s="832" t="s">
        <v>1765</v>
      </c>
      <c r="C107" s="832" t="s">
        <v>574</v>
      </c>
      <c r="D107" s="832" t="s">
        <v>1939</v>
      </c>
      <c r="E107" s="832" t="s">
        <v>1942</v>
      </c>
      <c r="F107" s="832" t="s">
        <v>1943</v>
      </c>
      <c r="G107" s="849">
        <v>0.08</v>
      </c>
      <c r="H107" s="849">
        <v>791</v>
      </c>
      <c r="I107" s="832"/>
      <c r="J107" s="832">
        <v>9887.5</v>
      </c>
      <c r="K107" s="849"/>
      <c r="L107" s="849"/>
      <c r="M107" s="832"/>
      <c r="N107" s="832"/>
      <c r="O107" s="849"/>
      <c r="P107" s="849"/>
      <c r="Q107" s="837"/>
      <c r="R107" s="850"/>
    </row>
    <row r="108" spans="1:18" ht="14.4" customHeight="1" x14ac:dyDescent="0.3">
      <c r="A108" s="831" t="s">
        <v>1764</v>
      </c>
      <c r="B108" s="832" t="s">
        <v>1765</v>
      </c>
      <c r="C108" s="832" t="s">
        <v>574</v>
      </c>
      <c r="D108" s="832" t="s">
        <v>1939</v>
      </c>
      <c r="E108" s="832" t="s">
        <v>1942</v>
      </c>
      <c r="F108" s="832" t="s">
        <v>1944</v>
      </c>
      <c r="G108" s="849">
        <v>0.04</v>
      </c>
      <c r="H108" s="849">
        <v>395.5</v>
      </c>
      <c r="I108" s="832"/>
      <c r="J108" s="832">
        <v>9887.5</v>
      </c>
      <c r="K108" s="849"/>
      <c r="L108" s="849"/>
      <c r="M108" s="832"/>
      <c r="N108" s="832"/>
      <c r="O108" s="849"/>
      <c r="P108" s="849"/>
      <c r="Q108" s="837"/>
      <c r="R108" s="850"/>
    </row>
    <row r="109" spans="1:18" ht="14.4" customHeight="1" x14ac:dyDescent="0.3">
      <c r="A109" s="831" t="s">
        <v>1764</v>
      </c>
      <c r="B109" s="832" t="s">
        <v>1765</v>
      </c>
      <c r="C109" s="832" t="s">
        <v>574</v>
      </c>
      <c r="D109" s="832" t="s">
        <v>1939</v>
      </c>
      <c r="E109" s="832" t="s">
        <v>1945</v>
      </c>
      <c r="F109" s="832" t="s">
        <v>931</v>
      </c>
      <c r="G109" s="849">
        <v>4.9799999999999907</v>
      </c>
      <c r="H109" s="849">
        <v>44383.150000000103</v>
      </c>
      <c r="I109" s="832">
        <v>4.6922204320173337</v>
      </c>
      <c r="J109" s="832">
        <v>8912.2791164659011</v>
      </c>
      <c r="K109" s="849">
        <v>1.0400000000000003</v>
      </c>
      <c r="L109" s="849">
        <v>9458.8799999999974</v>
      </c>
      <c r="M109" s="832">
        <v>1</v>
      </c>
      <c r="N109" s="832">
        <v>9095.0769230769183</v>
      </c>
      <c r="O109" s="849"/>
      <c r="P109" s="849"/>
      <c r="Q109" s="837"/>
      <c r="R109" s="850"/>
    </row>
    <row r="110" spans="1:18" ht="14.4" customHeight="1" x14ac:dyDescent="0.3">
      <c r="A110" s="831" t="s">
        <v>1764</v>
      </c>
      <c r="B110" s="832" t="s">
        <v>1765</v>
      </c>
      <c r="C110" s="832" t="s">
        <v>574</v>
      </c>
      <c r="D110" s="832" t="s">
        <v>1939</v>
      </c>
      <c r="E110" s="832" t="s">
        <v>1946</v>
      </c>
      <c r="F110" s="832" t="s">
        <v>931</v>
      </c>
      <c r="G110" s="849">
        <v>1408.340000000002</v>
      </c>
      <c r="H110" s="849">
        <v>2514029.8699999945</v>
      </c>
      <c r="I110" s="832">
        <v>1.004919915929408</v>
      </c>
      <c r="J110" s="832">
        <v>1785.1015166792047</v>
      </c>
      <c r="K110" s="849">
        <v>1375.3600000000015</v>
      </c>
      <c r="L110" s="849">
        <v>2501721.6100000115</v>
      </c>
      <c r="M110" s="832">
        <v>1</v>
      </c>
      <c r="N110" s="832">
        <v>1818.9576619939571</v>
      </c>
      <c r="O110" s="849">
        <v>1449.1999999999996</v>
      </c>
      <c r="P110" s="849">
        <v>1830141.88</v>
      </c>
      <c r="Q110" s="837">
        <v>0.73155297243484718</v>
      </c>
      <c r="R110" s="850">
        <v>1262.8635661054377</v>
      </c>
    </row>
    <row r="111" spans="1:18" ht="14.4" customHeight="1" x14ac:dyDescent="0.3">
      <c r="A111" s="831" t="s">
        <v>1764</v>
      </c>
      <c r="B111" s="832" t="s">
        <v>1765</v>
      </c>
      <c r="C111" s="832" t="s">
        <v>574</v>
      </c>
      <c r="D111" s="832" t="s">
        <v>1939</v>
      </c>
      <c r="E111" s="832" t="s">
        <v>1947</v>
      </c>
      <c r="F111" s="832" t="s">
        <v>1948</v>
      </c>
      <c r="G111" s="849">
        <v>89.44999999999925</v>
      </c>
      <c r="H111" s="849">
        <v>80551.000000000451</v>
      </c>
      <c r="I111" s="832">
        <v>1.8836434895260989</v>
      </c>
      <c r="J111" s="832">
        <v>900.51425377307021</v>
      </c>
      <c r="K111" s="849">
        <v>47.459999999999809</v>
      </c>
      <c r="L111" s="849">
        <v>42763.400000000038</v>
      </c>
      <c r="M111" s="832">
        <v>1</v>
      </c>
      <c r="N111" s="832">
        <v>901.04087652760666</v>
      </c>
      <c r="O111" s="849">
        <v>1.1000000000000001</v>
      </c>
      <c r="P111" s="849">
        <v>874.01</v>
      </c>
      <c r="Q111" s="837">
        <v>2.0438271980244772E-2</v>
      </c>
      <c r="R111" s="850">
        <v>794.5545454545454</v>
      </c>
    </row>
    <row r="112" spans="1:18" ht="14.4" customHeight="1" x14ac:dyDescent="0.3">
      <c r="A112" s="831" t="s">
        <v>1764</v>
      </c>
      <c r="B112" s="832" t="s">
        <v>1765</v>
      </c>
      <c r="C112" s="832" t="s">
        <v>574</v>
      </c>
      <c r="D112" s="832" t="s">
        <v>1766</v>
      </c>
      <c r="E112" s="832" t="s">
        <v>1949</v>
      </c>
      <c r="F112" s="832" t="s">
        <v>1950</v>
      </c>
      <c r="G112" s="849">
        <v>834422</v>
      </c>
      <c r="H112" s="849">
        <v>27546729.259999994</v>
      </c>
      <c r="I112" s="832">
        <v>0.97672519763619836</v>
      </c>
      <c r="J112" s="832">
        <v>33.012946998041748</v>
      </c>
      <c r="K112" s="849">
        <v>834474</v>
      </c>
      <c r="L112" s="849">
        <v>28203152.04999999</v>
      </c>
      <c r="M112" s="832">
        <v>1</v>
      </c>
      <c r="N112" s="832">
        <v>33.797520414057225</v>
      </c>
      <c r="O112" s="849">
        <v>809259</v>
      </c>
      <c r="P112" s="849">
        <v>27603707.339999989</v>
      </c>
      <c r="Q112" s="837">
        <v>0.97874547111126886</v>
      </c>
      <c r="R112" s="850">
        <v>34.109855237939882</v>
      </c>
    </row>
    <row r="113" spans="1:18" ht="14.4" customHeight="1" x14ac:dyDescent="0.3">
      <c r="A113" s="831" t="s">
        <v>1764</v>
      </c>
      <c r="B113" s="832" t="s">
        <v>1765</v>
      </c>
      <c r="C113" s="832" t="s">
        <v>574</v>
      </c>
      <c r="D113" s="832" t="s">
        <v>1766</v>
      </c>
      <c r="E113" s="832" t="s">
        <v>1812</v>
      </c>
      <c r="F113" s="832"/>
      <c r="G113" s="849">
        <v>1</v>
      </c>
      <c r="H113" s="849">
        <v>27046</v>
      </c>
      <c r="I113" s="832"/>
      <c r="J113" s="832">
        <v>27046</v>
      </c>
      <c r="K113" s="849"/>
      <c r="L113" s="849"/>
      <c r="M113" s="832"/>
      <c r="N113" s="832"/>
      <c r="O113" s="849"/>
      <c r="P113" s="849"/>
      <c r="Q113" s="837"/>
      <c r="R113" s="850"/>
    </row>
    <row r="114" spans="1:18" ht="14.4" customHeight="1" x14ac:dyDescent="0.3">
      <c r="A114" s="831" t="s">
        <v>1764</v>
      </c>
      <c r="B114" s="832" t="s">
        <v>1765</v>
      </c>
      <c r="C114" s="832" t="s">
        <v>574</v>
      </c>
      <c r="D114" s="832" t="s">
        <v>1766</v>
      </c>
      <c r="E114" s="832" t="s">
        <v>1951</v>
      </c>
      <c r="F114" s="832" t="s">
        <v>1952</v>
      </c>
      <c r="G114" s="849">
        <v>64</v>
      </c>
      <c r="H114" s="849">
        <v>3867.5299999999988</v>
      </c>
      <c r="I114" s="832">
        <v>0.53593025962796292</v>
      </c>
      <c r="J114" s="832">
        <v>60.430156249999982</v>
      </c>
      <c r="K114" s="849">
        <v>126</v>
      </c>
      <c r="L114" s="849">
        <v>7216.4799999999941</v>
      </c>
      <c r="M114" s="832">
        <v>1</v>
      </c>
      <c r="N114" s="832">
        <v>57.273650793650745</v>
      </c>
      <c r="O114" s="849">
        <v>186</v>
      </c>
      <c r="P114" s="849">
        <v>10128.760000000009</v>
      </c>
      <c r="Q114" s="837">
        <v>1.403559630179813</v>
      </c>
      <c r="R114" s="850">
        <v>54.45569892473123</v>
      </c>
    </row>
    <row r="115" spans="1:18" ht="14.4" customHeight="1" x14ac:dyDescent="0.3">
      <c r="A115" s="831" t="s">
        <v>1764</v>
      </c>
      <c r="B115" s="832" t="s">
        <v>1765</v>
      </c>
      <c r="C115" s="832" t="s">
        <v>574</v>
      </c>
      <c r="D115" s="832" t="s">
        <v>1766</v>
      </c>
      <c r="E115" s="832" t="s">
        <v>1953</v>
      </c>
      <c r="F115" s="832" t="s">
        <v>1954</v>
      </c>
      <c r="G115" s="849">
        <v>6803</v>
      </c>
      <c r="H115" s="849">
        <v>393210.23000000004</v>
      </c>
      <c r="I115" s="832">
        <v>0.9904319258986779</v>
      </c>
      <c r="J115" s="832">
        <v>57.799534029104812</v>
      </c>
      <c r="K115" s="849">
        <v>6932</v>
      </c>
      <c r="L115" s="849">
        <v>397008.83999999997</v>
      </c>
      <c r="M115" s="832">
        <v>1</v>
      </c>
      <c r="N115" s="832">
        <v>57.271904212348524</v>
      </c>
      <c r="O115" s="849">
        <v>5884</v>
      </c>
      <c r="P115" s="849">
        <v>345803.22000000003</v>
      </c>
      <c r="Q115" s="837">
        <v>0.87102146138609926</v>
      </c>
      <c r="R115" s="850">
        <v>58.770091774303204</v>
      </c>
    </row>
    <row r="116" spans="1:18" ht="14.4" customHeight="1" x14ac:dyDescent="0.3">
      <c r="A116" s="831" t="s">
        <v>1764</v>
      </c>
      <c r="B116" s="832" t="s">
        <v>1765</v>
      </c>
      <c r="C116" s="832" t="s">
        <v>574</v>
      </c>
      <c r="D116" s="832" t="s">
        <v>1955</v>
      </c>
      <c r="E116" s="832" t="s">
        <v>1956</v>
      </c>
      <c r="F116" s="832" t="s">
        <v>1957</v>
      </c>
      <c r="G116" s="849"/>
      <c r="H116" s="849"/>
      <c r="I116" s="832"/>
      <c r="J116" s="832"/>
      <c r="K116" s="849">
        <v>1</v>
      </c>
      <c r="L116" s="849">
        <v>442.16</v>
      </c>
      <c r="M116" s="832">
        <v>1</v>
      </c>
      <c r="N116" s="832">
        <v>442.16</v>
      </c>
      <c r="O116" s="849"/>
      <c r="P116" s="849"/>
      <c r="Q116" s="837"/>
      <c r="R116" s="850"/>
    </row>
    <row r="117" spans="1:18" ht="14.4" customHeight="1" x14ac:dyDescent="0.3">
      <c r="A117" s="831" t="s">
        <v>1764</v>
      </c>
      <c r="B117" s="832" t="s">
        <v>1765</v>
      </c>
      <c r="C117" s="832" t="s">
        <v>574</v>
      </c>
      <c r="D117" s="832" t="s">
        <v>874</v>
      </c>
      <c r="E117" s="832" t="s">
        <v>1958</v>
      </c>
      <c r="F117" s="832" t="s">
        <v>1959</v>
      </c>
      <c r="G117" s="849">
        <v>2</v>
      </c>
      <c r="H117" s="849">
        <v>17190</v>
      </c>
      <c r="I117" s="832">
        <v>2</v>
      </c>
      <c r="J117" s="832">
        <v>8595</v>
      </c>
      <c r="K117" s="849">
        <v>1</v>
      </c>
      <c r="L117" s="849">
        <v>8595</v>
      </c>
      <c r="M117" s="832">
        <v>1</v>
      </c>
      <c r="N117" s="832">
        <v>8595</v>
      </c>
      <c r="O117" s="849">
        <v>1</v>
      </c>
      <c r="P117" s="849">
        <v>8596</v>
      </c>
      <c r="Q117" s="837">
        <v>1.0001163467132053</v>
      </c>
      <c r="R117" s="850">
        <v>8596</v>
      </c>
    </row>
    <row r="118" spans="1:18" ht="14.4" customHeight="1" x14ac:dyDescent="0.3">
      <c r="A118" s="831" t="s">
        <v>1764</v>
      </c>
      <c r="B118" s="832" t="s">
        <v>1765</v>
      </c>
      <c r="C118" s="832" t="s">
        <v>574</v>
      </c>
      <c r="D118" s="832" t="s">
        <v>874</v>
      </c>
      <c r="E118" s="832" t="s">
        <v>1960</v>
      </c>
      <c r="F118" s="832" t="s">
        <v>1961</v>
      </c>
      <c r="G118" s="849">
        <v>3262</v>
      </c>
      <c r="H118" s="849">
        <v>47318572</v>
      </c>
      <c r="I118" s="832">
        <v>0.98513293356520604</v>
      </c>
      <c r="J118" s="832">
        <v>14506</v>
      </c>
      <c r="K118" s="849">
        <v>3311</v>
      </c>
      <c r="L118" s="849">
        <v>48032677</v>
      </c>
      <c r="M118" s="832">
        <v>1</v>
      </c>
      <c r="N118" s="832">
        <v>14507</v>
      </c>
      <c r="O118" s="849">
        <v>3267</v>
      </c>
      <c r="P118" s="849">
        <v>47400250</v>
      </c>
      <c r="Q118" s="837">
        <v>0.98683340093661653</v>
      </c>
      <c r="R118" s="850">
        <v>14508.800122436485</v>
      </c>
    </row>
    <row r="119" spans="1:18" ht="14.4" customHeight="1" x14ac:dyDescent="0.3">
      <c r="A119" s="831" t="s">
        <v>1764</v>
      </c>
      <c r="B119" s="832" t="s">
        <v>1765</v>
      </c>
      <c r="C119" s="832" t="s">
        <v>574</v>
      </c>
      <c r="D119" s="832" t="s">
        <v>874</v>
      </c>
      <c r="E119" s="832" t="s">
        <v>1962</v>
      </c>
      <c r="F119" s="832" t="s">
        <v>1963</v>
      </c>
      <c r="G119" s="849">
        <v>1</v>
      </c>
      <c r="H119" s="849">
        <v>16402</v>
      </c>
      <c r="I119" s="832"/>
      <c r="J119" s="832">
        <v>16402</v>
      </c>
      <c r="K119" s="849"/>
      <c r="L119" s="849"/>
      <c r="M119" s="832"/>
      <c r="N119" s="832"/>
      <c r="O119" s="849"/>
      <c r="P119" s="849"/>
      <c r="Q119" s="837"/>
      <c r="R119" s="850"/>
    </row>
    <row r="120" spans="1:18" ht="14.4" customHeight="1" thickBot="1" x14ac:dyDescent="0.35">
      <c r="A120" s="839" t="s">
        <v>1764</v>
      </c>
      <c r="B120" s="840" t="s">
        <v>1765</v>
      </c>
      <c r="C120" s="840" t="s">
        <v>1964</v>
      </c>
      <c r="D120" s="840" t="s">
        <v>1939</v>
      </c>
      <c r="E120" s="840" t="s">
        <v>1816</v>
      </c>
      <c r="F120" s="840" t="s">
        <v>1965</v>
      </c>
      <c r="G120" s="851">
        <v>0</v>
      </c>
      <c r="H120" s="851">
        <v>0</v>
      </c>
      <c r="I120" s="840">
        <v>0</v>
      </c>
      <c r="J120" s="840"/>
      <c r="K120" s="851">
        <v>0</v>
      </c>
      <c r="L120" s="851">
        <v>-1.1641532182693481E-10</v>
      </c>
      <c r="M120" s="840">
        <v>1</v>
      </c>
      <c r="N120" s="840"/>
      <c r="O120" s="851">
        <v>0</v>
      </c>
      <c r="P120" s="851">
        <v>0</v>
      </c>
      <c r="Q120" s="845">
        <v>0</v>
      </c>
      <c r="R120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3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1967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2733564.3300000024</v>
      </c>
      <c r="I3" s="208">
        <f t="shared" si="0"/>
        <v>106675032.57999998</v>
      </c>
      <c r="J3" s="78"/>
      <c r="K3" s="78"/>
      <c r="L3" s="208">
        <f t="shared" si="0"/>
        <v>2743149.9899999988</v>
      </c>
      <c r="M3" s="208">
        <f t="shared" si="0"/>
        <v>107214522.84000005</v>
      </c>
      <c r="N3" s="78"/>
      <c r="O3" s="78"/>
      <c r="P3" s="208">
        <f t="shared" si="0"/>
        <v>2657440.8499999996</v>
      </c>
      <c r="Q3" s="208">
        <f t="shared" si="0"/>
        <v>106459839.00000001</v>
      </c>
      <c r="R3" s="79">
        <f>IF(M3=0,0,Q3/M3)</f>
        <v>0.99296099241027003</v>
      </c>
      <c r="S3" s="209">
        <f>IF(P3=0,0,Q3/P3)</f>
        <v>40.061038047187402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1764</v>
      </c>
      <c r="B6" s="825" t="s">
        <v>1765</v>
      </c>
      <c r="C6" s="825" t="s">
        <v>568</v>
      </c>
      <c r="D6" s="825" t="s">
        <v>1753</v>
      </c>
      <c r="E6" s="825" t="s">
        <v>1766</v>
      </c>
      <c r="F6" s="825" t="s">
        <v>1778</v>
      </c>
      <c r="G6" s="825" t="s">
        <v>1779</v>
      </c>
      <c r="H6" s="225">
        <v>1820</v>
      </c>
      <c r="I6" s="225">
        <v>11130.369999999999</v>
      </c>
      <c r="J6" s="825"/>
      <c r="K6" s="825">
        <v>6.1155879120879115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 t="s">
        <v>1764</v>
      </c>
      <c r="B7" s="832" t="s">
        <v>1765</v>
      </c>
      <c r="C7" s="832" t="s">
        <v>568</v>
      </c>
      <c r="D7" s="832" t="s">
        <v>1753</v>
      </c>
      <c r="E7" s="832" t="s">
        <v>1766</v>
      </c>
      <c r="F7" s="832" t="s">
        <v>1802</v>
      </c>
      <c r="G7" s="832" t="s">
        <v>1803</v>
      </c>
      <c r="H7" s="849">
        <v>649</v>
      </c>
      <c r="I7" s="849">
        <v>2699.84</v>
      </c>
      <c r="J7" s="832"/>
      <c r="K7" s="832">
        <v>4.16</v>
      </c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 t="s">
        <v>1764</v>
      </c>
      <c r="B8" s="832" t="s">
        <v>1765</v>
      </c>
      <c r="C8" s="832" t="s">
        <v>568</v>
      </c>
      <c r="D8" s="832" t="s">
        <v>1753</v>
      </c>
      <c r="E8" s="832" t="s">
        <v>1766</v>
      </c>
      <c r="F8" s="832" t="s">
        <v>1816</v>
      </c>
      <c r="G8" s="832" t="s">
        <v>1817</v>
      </c>
      <c r="H8" s="849">
        <v>0</v>
      </c>
      <c r="I8" s="849">
        <v>0</v>
      </c>
      <c r="J8" s="832"/>
      <c r="K8" s="832"/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 t="s">
        <v>1764</v>
      </c>
      <c r="B9" s="832" t="s">
        <v>1765</v>
      </c>
      <c r="C9" s="832" t="s">
        <v>568</v>
      </c>
      <c r="D9" s="832" t="s">
        <v>1753</v>
      </c>
      <c r="E9" s="832" t="s">
        <v>874</v>
      </c>
      <c r="F9" s="832" t="s">
        <v>1828</v>
      </c>
      <c r="G9" s="832" t="s">
        <v>1829</v>
      </c>
      <c r="H9" s="849">
        <v>2</v>
      </c>
      <c r="I9" s="849">
        <v>74</v>
      </c>
      <c r="J9" s="832">
        <v>2</v>
      </c>
      <c r="K9" s="832">
        <v>37</v>
      </c>
      <c r="L9" s="849">
        <v>1</v>
      </c>
      <c r="M9" s="849">
        <v>37</v>
      </c>
      <c r="N9" s="832">
        <v>1</v>
      </c>
      <c r="O9" s="832">
        <v>37</v>
      </c>
      <c r="P9" s="849"/>
      <c r="Q9" s="849"/>
      <c r="R9" s="837"/>
      <c r="S9" s="850"/>
    </row>
    <row r="10" spans="1:19" ht="14.4" customHeight="1" x14ac:dyDescent="0.3">
      <c r="A10" s="831" t="s">
        <v>1764</v>
      </c>
      <c r="B10" s="832" t="s">
        <v>1765</v>
      </c>
      <c r="C10" s="832" t="s">
        <v>568</v>
      </c>
      <c r="D10" s="832" t="s">
        <v>1753</v>
      </c>
      <c r="E10" s="832" t="s">
        <v>874</v>
      </c>
      <c r="F10" s="832" t="s">
        <v>1828</v>
      </c>
      <c r="G10" s="832" t="s">
        <v>1830</v>
      </c>
      <c r="H10" s="849">
        <v>1</v>
      </c>
      <c r="I10" s="849">
        <v>37</v>
      </c>
      <c r="J10" s="832"/>
      <c r="K10" s="832">
        <v>37</v>
      </c>
      <c r="L10" s="849"/>
      <c r="M10" s="849"/>
      <c r="N10" s="832"/>
      <c r="O10" s="832"/>
      <c r="P10" s="849">
        <v>1</v>
      </c>
      <c r="Q10" s="849">
        <v>37</v>
      </c>
      <c r="R10" s="837"/>
      <c r="S10" s="850">
        <v>37</v>
      </c>
    </row>
    <row r="11" spans="1:19" ht="14.4" customHeight="1" x14ac:dyDescent="0.3">
      <c r="A11" s="831" t="s">
        <v>1764</v>
      </c>
      <c r="B11" s="832" t="s">
        <v>1765</v>
      </c>
      <c r="C11" s="832" t="s">
        <v>568</v>
      </c>
      <c r="D11" s="832" t="s">
        <v>1753</v>
      </c>
      <c r="E11" s="832" t="s">
        <v>874</v>
      </c>
      <c r="F11" s="832" t="s">
        <v>1831</v>
      </c>
      <c r="G11" s="832" t="s">
        <v>1832</v>
      </c>
      <c r="H11" s="849">
        <v>2</v>
      </c>
      <c r="I11" s="849">
        <v>886</v>
      </c>
      <c r="J11" s="832">
        <v>0.49887387387387389</v>
      </c>
      <c r="K11" s="832">
        <v>443</v>
      </c>
      <c r="L11" s="849">
        <v>4</v>
      </c>
      <c r="M11" s="849">
        <v>1776</v>
      </c>
      <c r="N11" s="832">
        <v>1</v>
      </c>
      <c r="O11" s="832">
        <v>444</v>
      </c>
      <c r="P11" s="849"/>
      <c r="Q11" s="849"/>
      <c r="R11" s="837"/>
      <c r="S11" s="850"/>
    </row>
    <row r="12" spans="1:19" ht="14.4" customHeight="1" x14ac:dyDescent="0.3">
      <c r="A12" s="831" t="s">
        <v>1764</v>
      </c>
      <c r="B12" s="832" t="s">
        <v>1765</v>
      </c>
      <c r="C12" s="832" t="s">
        <v>568</v>
      </c>
      <c r="D12" s="832" t="s">
        <v>1753</v>
      </c>
      <c r="E12" s="832" t="s">
        <v>874</v>
      </c>
      <c r="F12" s="832" t="s">
        <v>1833</v>
      </c>
      <c r="G12" s="832" t="s">
        <v>1834</v>
      </c>
      <c r="H12" s="849">
        <v>3</v>
      </c>
      <c r="I12" s="849">
        <v>531</v>
      </c>
      <c r="J12" s="832">
        <v>1.5</v>
      </c>
      <c r="K12" s="832">
        <v>177</v>
      </c>
      <c r="L12" s="849">
        <v>2</v>
      </c>
      <c r="M12" s="849">
        <v>354</v>
      </c>
      <c r="N12" s="832">
        <v>1</v>
      </c>
      <c r="O12" s="832">
        <v>177</v>
      </c>
      <c r="P12" s="849">
        <v>3</v>
      </c>
      <c r="Q12" s="849">
        <v>534</v>
      </c>
      <c r="R12" s="837">
        <v>1.5084745762711864</v>
      </c>
      <c r="S12" s="850">
        <v>178</v>
      </c>
    </row>
    <row r="13" spans="1:19" ht="14.4" customHeight="1" x14ac:dyDescent="0.3">
      <c r="A13" s="831" t="s">
        <v>1764</v>
      </c>
      <c r="B13" s="832" t="s">
        <v>1765</v>
      </c>
      <c r="C13" s="832" t="s">
        <v>568</v>
      </c>
      <c r="D13" s="832" t="s">
        <v>1753</v>
      </c>
      <c r="E13" s="832" t="s">
        <v>874</v>
      </c>
      <c r="F13" s="832" t="s">
        <v>1877</v>
      </c>
      <c r="G13" s="832" t="s">
        <v>1878</v>
      </c>
      <c r="H13" s="849">
        <v>2</v>
      </c>
      <c r="I13" s="849">
        <v>3650</v>
      </c>
      <c r="J13" s="832">
        <v>0.5</v>
      </c>
      <c r="K13" s="832">
        <v>1825</v>
      </c>
      <c r="L13" s="849">
        <v>4</v>
      </c>
      <c r="M13" s="849">
        <v>7300</v>
      </c>
      <c r="N13" s="832">
        <v>1</v>
      </c>
      <c r="O13" s="832">
        <v>1825</v>
      </c>
      <c r="P13" s="849">
        <v>8</v>
      </c>
      <c r="Q13" s="849">
        <v>14608</v>
      </c>
      <c r="R13" s="837">
        <v>2.001095890410959</v>
      </c>
      <c r="S13" s="850">
        <v>1826</v>
      </c>
    </row>
    <row r="14" spans="1:19" ht="14.4" customHeight="1" x14ac:dyDescent="0.3">
      <c r="A14" s="831" t="s">
        <v>1764</v>
      </c>
      <c r="B14" s="832" t="s">
        <v>1765</v>
      </c>
      <c r="C14" s="832" t="s">
        <v>568</v>
      </c>
      <c r="D14" s="832" t="s">
        <v>1753</v>
      </c>
      <c r="E14" s="832" t="s">
        <v>874</v>
      </c>
      <c r="F14" s="832" t="s">
        <v>1877</v>
      </c>
      <c r="G14" s="832" t="s">
        <v>1879</v>
      </c>
      <c r="H14" s="849">
        <v>16</v>
      </c>
      <c r="I14" s="849">
        <v>29200</v>
      </c>
      <c r="J14" s="832">
        <v>1.1428571428571428</v>
      </c>
      <c r="K14" s="832">
        <v>1825</v>
      </c>
      <c r="L14" s="849">
        <v>14</v>
      </c>
      <c r="M14" s="849">
        <v>25550</v>
      </c>
      <c r="N14" s="832">
        <v>1</v>
      </c>
      <c r="O14" s="832">
        <v>1825</v>
      </c>
      <c r="P14" s="849">
        <v>14</v>
      </c>
      <c r="Q14" s="849">
        <v>25564</v>
      </c>
      <c r="R14" s="837">
        <v>1.0005479452054795</v>
      </c>
      <c r="S14" s="850">
        <v>1826</v>
      </c>
    </row>
    <row r="15" spans="1:19" ht="14.4" customHeight="1" x14ac:dyDescent="0.3">
      <c r="A15" s="831" t="s">
        <v>1764</v>
      </c>
      <c r="B15" s="832" t="s">
        <v>1765</v>
      </c>
      <c r="C15" s="832" t="s">
        <v>568</v>
      </c>
      <c r="D15" s="832" t="s">
        <v>1753</v>
      </c>
      <c r="E15" s="832" t="s">
        <v>874</v>
      </c>
      <c r="F15" s="832" t="s">
        <v>1880</v>
      </c>
      <c r="G15" s="832" t="s">
        <v>1881</v>
      </c>
      <c r="H15" s="849">
        <v>1</v>
      </c>
      <c r="I15" s="849">
        <v>429</v>
      </c>
      <c r="J15" s="832"/>
      <c r="K15" s="832">
        <v>429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 t="s">
        <v>1764</v>
      </c>
      <c r="B16" s="832" t="s">
        <v>1765</v>
      </c>
      <c r="C16" s="832" t="s">
        <v>568</v>
      </c>
      <c r="D16" s="832" t="s">
        <v>1753</v>
      </c>
      <c r="E16" s="832" t="s">
        <v>874</v>
      </c>
      <c r="F16" s="832" t="s">
        <v>1885</v>
      </c>
      <c r="G16" s="832" t="s">
        <v>1886</v>
      </c>
      <c r="H16" s="849">
        <v>0</v>
      </c>
      <c r="I16" s="849">
        <v>0</v>
      </c>
      <c r="J16" s="832"/>
      <c r="K16" s="832"/>
      <c r="L16" s="849">
        <v>4</v>
      </c>
      <c r="M16" s="849">
        <v>0</v>
      </c>
      <c r="N16" s="832"/>
      <c r="O16" s="832">
        <v>0</v>
      </c>
      <c r="P16" s="849">
        <v>14</v>
      </c>
      <c r="Q16" s="849">
        <v>0</v>
      </c>
      <c r="R16" s="837"/>
      <c r="S16" s="850">
        <v>0</v>
      </c>
    </row>
    <row r="17" spans="1:19" ht="14.4" customHeight="1" x14ac:dyDescent="0.3">
      <c r="A17" s="831" t="s">
        <v>1764</v>
      </c>
      <c r="B17" s="832" t="s">
        <v>1765</v>
      </c>
      <c r="C17" s="832" t="s">
        <v>568</v>
      </c>
      <c r="D17" s="832" t="s">
        <v>1753</v>
      </c>
      <c r="E17" s="832" t="s">
        <v>874</v>
      </c>
      <c r="F17" s="832" t="s">
        <v>1887</v>
      </c>
      <c r="G17" s="832" t="s">
        <v>1888</v>
      </c>
      <c r="H17" s="849">
        <v>3</v>
      </c>
      <c r="I17" s="849">
        <v>100</v>
      </c>
      <c r="J17" s="832">
        <v>3.0003000300030003</v>
      </c>
      <c r="K17" s="832">
        <v>33.333333333333336</v>
      </c>
      <c r="L17" s="849">
        <v>1</v>
      </c>
      <c r="M17" s="849">
        <v>33.33</v>
      </c>
      <c r="N17" s="832">
        <v>1</v>
      </c>
      <c r="O17" s="832">
        <v>33.33</v>
      </c>
      <c r="P17" s="849">
        <v>1</v>
      </c>
      <c r="Q17" s="849">
        <v>33.33</v>
      </c>
      <c r="R17" s="837">
        <v>1</v>
      </c>
      <c r="S17" s="850">
        <v>33.33</v>
      </c>
    </row>
    <row r="18" spans="1:19" ht="14.4" customHeight="1" x14ac:dyDescent="0.3">
      <c r="A18" s="831" t="s">
        <v>1764</v>
      </c>
      <c r="B18" s="832" t="s">
        <v>1765</v>
      </c>
      <c r="C18" s="832" t="s">
        <v>568</v>
      </c>
      <c r="D18" s="832" t="s">
        <v>1753</v>
      </c>
      <c r="E18" s="832" t="s">
        <v>874</v>
      </c>
      <c r="F18" s="832" t="s">
        <v>1887</v>
      </c>
      <c r="G18" s="832" t="s">
        <v>1889</v>
      </c>
      <c r="H18" s="849"/>
      <c r="I18" s="849"/>
      <c r="J18" s="832"/>
      <c r="K18" s="832"/>
      <c r="L18" s="849"/>
      <c r="M18" s="849"/>
      <c r="N18" s="832"/>
      <c r="O18" s="832"/>
      <c r="P18" s="849">
        <v>1</v>
      </c>
      <c r="Q18" s="849">
        <v>33.33</v>
      </c>
      <c r="R18" s="837"/>
      <c r="S18" s="850">
        <v>33.33</v>
      </c>
    </row>
    <row r="19" spans="1:19" ht="14.4" customHeight="1" x14ac:dyDescent="0.3">
      <c r="A19" s="831" t="s">
        <v>1764</v>
      </c>
      <c r="B19" s="832" t="s">
        <v>1765</v>
      </c>
      <c r="C19" s="832" t="s">
        <v>568</v>
      </c>
      <c r="D19" s="832" t="s">
        <v>1753</v>
      </c>
      <c r="E19" s="832" t="s">
        <v>874</v>
      </c>
      <c r="F19" s="832" t="s">
        <v>1890</v>
      </c>
      <c r="G19" s="832" t="s">
        <v>1891</v>
      </c>
      <c r="H19" s="849">
        <v>3</v>
      </c>
      <c r="I19" s="849">
        <v>111</v>
      </c>
      <c r="J19" s="832">
        <v>1.5</v>
      </c>
      <c r="K19" s="832">
        <v>37</v>
      </c>
      <c r="L19" s="849">
        <v>2</v>
      </c>
      <c r="M19" s="849">
        <v>74</v>
      </c>
      <c r="N19" s="832">
        <v>1</v>
      </c>
      <c r="O19" s="832">
        <v>37</v>
      </c>
      <c r="P19" s="849">
        <v>3</v>
      </c>
      <c r="Q19" s="849">
        <v>111</v>
      </c>
      <c r="R19" s="837">
        <v>1.5</v>
      </c>
      <c r="S19" s="850">
        <v>37</v>
      </c>
    </row>
    <row r="20" spans="1:19" ht="14.4" customHeight="1" x14ac:dyDescent="0.3">
      <c r="A20" s="831" t="s">
        <v>1764</v>
      </c>
      <c r="B20" s="832" t="s">
        <v>1765</v>
      </c>
      <c r="C20" s="832" t="s">
        <v>568</v>
      </c>
      <c r="D20" s="832" t="s">
        <v>1753</v>
      </c>
      <c r="E20" s="832" t="s">
        <v>874</v>
      </c>
      <c r="F20" s="832" t="s">
        <v>1892</v>
      </c>
      <c r="G20" s="832" t="s">
        <v>1893</v>
      </c>
      <c r="H20" s="849"/>
      <c r="I20" s="849"/>
      <c r="J20" s="832"/>
      <c r="K20" s="832"/>
      <c r="L20" s="849">
        <v>2</v>
      </c>
      <c r="M20" s="849">
        <v>1220</v>
      </c>
      <c r="N20" s="832">
        <v>1</v>
      </c>
      <c r="O20" s="832">
        <v>610</v>
      </c>
      <c r="P20" s="849">
        <v>4</v>
      </c>
      <c r="Q20" s="849">
        <v>2444</v>
      </c>
      <c r="R20" s="837">
        <v>2.0032786885245901</v>
      </c>
      <c r="S20" s="850">
        <v>611</v>
      </c>
    </row>
    <row r="21" spans="1:19" ht="14.4" customHeight="1" x14ac:dyDescent="0.3">
      <c r="A21" s="831" t="s">
        <v>1764</v>
      </c>
      <c r="B21" s="832" t="s">
        <v>1765</v>
      </c>
      <c r="C21" s="832" t="s">
        <v>568</v>
      </c>
      <c r="D21" s="832" t="s">
        <v>1753</v>
      </c>
      <c r="E21" s="832" t="s">
        <v>874</v>
      </c>
      <c r="F21" s="832" t="s">
        <v>1892</v>
      </c>
      <c r="G21" s="832" t="s">
        <v>1894</v>
      </c>
      <c r="H21" s="849">
        <v>5</v>
      </c>
      <c r="I21" s="849">
        <v>3045</v>
      </c>
      <c r="J21" s="832">
        <v>1.6639344262295082</v>
      </c>
      <c r="K21" s="832">
        <v>609</v>
      </c>
      <c r="L21" s="849">
        <v>3</v>
      </c>
      <c r="M21" s="849">
        <v>1830</v>
      </c>
      <c r="N21" s="832">
        <v>1</v>
      </c>
      <c r="O21" s="832">
        <v>610</v>
      </c>
      <c r="P21" s="849">
        <v>2</v>
      </c>
      <c r="Q21" s="849">
        <v>1222</v>
      </c>
      <c r="R21" s="837">
        <v>0.66775956284153004</v>
      </c>
      <c r="S21" s="850">
        <v>611</v>
      </c>
    </row>
    <row r="22" spans="1:19" ht="14.4" customHeight="1" x14ac:dyDescent="0.3">
      <c r="A22" s="831" t="s">
        <v>1764</v>
      </c>
      <c r="B22" s="832" t="s">
        <v>1765</v>
      </c>
      <c r="C22" s="832" t="s">
        <v>568</v>
      </c>
      <c r="D22" s="832" t="s">
        <v>1753</v>
      </c>
      <c r="E22" s="832" t="s">
        <v>874</v>
      </c>
      <c r="F22" s="832" t="s">
        <v>1900</v>
      </c>
      <c r="G22" s="832" t="s">
        <v>1902</v>
      </c>
      <c r="H22" s="849">
        <v>1</v>
      </c>
      <c r="I22" s="849">
        <v>1342</v>
      </c>
      <c r="J22" s="832"/>
      <c r="K22" s="832">
        <v>1342</v>
      </c>
      <c r="L22" s="849"/>
      <c r="M22" s="849"/>
      <c r="N22" s="832"/>
      <c r="O22" s="832"/>
      <c r="P22" s="849"/>
      <c r="Q22" s="849"/>
      <c r="R22" s="837"/>
      <c r="S22" s="850"/>
    </row>
    <row r="23" spans="1:19" ht="14.4" customHeight="1" x14ac:dyDescent="0.3">
      <c r="A23" s="831" t="s">
        <v>1764</v>
      </c>
      <c r="B23" s="832" t="s">
        <v>1765</v>
      </c>
      <c r="C23" s="832" t="s">
        <v>568</v>
      </c>
      <c r="D23" s="832" t="s">
        <v>1753</v>
      </c>
      <c r="E23" s="832" t="s">
        <v>874</v>
      </c>
      <c r="F23" s="832" t="s">
        <v>1906</v>
      </c>
      <c r="G23" s="832" t="s">
        <v>1907</v>
      </c>
      <c r="H23" s="849"/>
      <c r="I23" s="849"/>
      <c r="J23" s="832"/>
      <c r="K23" s="832"/>
      <c r="L23" s="849">
        <v>1</v>
      </c>
      <c r="M23" s="849">
        <v>2330</v>
      </c>
      <c r="N23" s="832">
        <v>1</v>
      </c>
      <c r="O23" s="832">
        <v>2330</v>
      </c>
      <c r="P23" s="849"/>
      <c r="Q23" s="849"/>
      <c r="R23" s="837"/>
      <c r="S23" s="850"/>
    </row>
    <row r="24" spans="1:19" ht="14.4" customHeight="1" x14ac:dyDescent="0.3">
      <c r="A24" s="831" t="s">
        <v>1764</v>
      </c>
      <c r="B24" s="832" t="s">
        <v>1765</v>
      </c>
      <c r="C24" s="832" t="s">
        <v>568</v>
      </c>
      <c r="D24" s="832" t="s">
        <v>1753</v>
      </c>
      <c r="E24" s="832" t="s">
        <v>874</v>
      </c>
      <c r="F24" s="832" t="s">
        <v>1908</v>
      </c>
      <c r="G24" s="832" t="s">
        <v>1910</v>
      </c>
      <c r="H24" s="849">
        <v>1</v>
      </c>
      <c r="I24" s="849">
        <v>2645</v>
      </c>
      <c r="J24" s="832"/>
      <c r="K24" s="832">
        <v>2645</v>
      </c>
      <c r="L24" s="849"/>
      <c r="M24" s="849"/>
      <c r="N24" s="832"/>
      <c r="O24" s="832"/>
      <c r="P24" s="849"/>
      <c r="Q24" s="849"/>
      <c r="R24" s="837"/>
      <c r="S24" s="850"/>
    </row>
    <row r="25" spans="1:19" ht="14.4" customHeight="1" x14ac:dyDescent="0.3">
      <c r="A25" s="831" t="s">
        <v>1764</v>
      </c>
      <c r="B25" s="832" t="s">
        <v>1765</v>
      </c>
      <c r="C25" s="832" t="s">
        <v>568</v>
      </c>
      <c r="D25" s="832" t="s">
        <v>954</v>
      </c>
      <c r="E25" s="832" t="s">
        <v>1766</v>
      </c>
      <c r="F25" s="832" t="s">
        <v>1767</v>
      </c>
      <c r="G25" s="832" t="s">
        <v>1768</v>
      </c>
      <c r="H25" s="849">
        <v>1134</v>
      </c>
      <c r="I25" s="849">
        <v>22041.14</v>
      </c>
      <c r="J25" s="832">
        <v>2.1592025862068964</v>
      </c>
      <c r="K25" s="832">
        <v>19.436631393298061</v>
      </c>
      <c r="L25" s="849">
        <v>440</v>
      </c>
      <c r="M25" s="849">
        <v>10208</v>
      </c>
      <c r="N25" s="832">
        <v>1</v>
      </c>
      <c r="O25" s="832">
        <v>23.2</v>
      </c>
      <c r="P25" s="849"/>
      <c r="Q25" s="849"/>
      <c r="R25" s="837"/>
      <c r="S25" s="850"/>
    </row>
    <row r="26" spans="1:19" ht="14.4" customHeight="1" x14ac:dyDescent="0.3">
      <c r="A26" s="831" t="s">
        <v>1764</v>
      </c>
      <c r="B26" s="832" t="s">
        <v>1765</v>
      </c>
      <c r="C26" s="832" t="s">
        <v>568</v>
      </c>
      <c r="D26" s="832" t="s">
        <v>954</v>
      </c>
      <c r="E26" s="832" t="s">
        <v>1766</v>
      </c>
      <c r="F26" s="832" t="s">
        <v>1769</v>
      </c>
      <c r="G26" s="832" t="s">
        <v>1770</v>
      </c>
      <c r="H26" s="849">
        <v>4660</v>
      </c>
      <c r="I26" s="849">
        <v>12315.800000000003</v>
      </c>
      <c r="J26" s="832">
        <v>2.46809619238477</v>
      </c>
      <c r="K26" s="832">
        <v>2.6428755364806875</v>
      </c>
      <c r="L26" s="849">
        <v>1930</v>
      </c>
      <c r="M26" s="849">
        <v>4990</v>
      </c>
      <c r="N26" s="832">
        <v>1</v>
      </c>
      <c r="O26" s="832">
        <v>2.5854922279792745</v>
      </c>
      <c r="P26" s="849">
        <v>2440</v>
      </c>
      <c r="Q26" s="849">
        <v>6312.6399999999994</v>
      </c>
      <c r="R26" s="837">
        <v>1.2650581162324648</v>
      </c>
      <c r="S26" s="850">
        <v>2.5871475409836062</v>
      </c>
    </row>
    <row r="27" spans="1:19" ht="14.4" customHeight="1" x14ac:dyDescent="0.3">
      <c r="A27" s="831" t="s">
        <v>1764</v>
      </c>
      <c r="B27" s="832" t="s">
        <v>1765</v>
      </c>
      <c r="C27" s="832" t="s">
        <v>568</v>
      </c>
      <c r="D27" s="832" t="s">
        <v>954</v>
      </c>
      <c r="E27" s="832" t="s">
        <v>1766</v>
      </c>
      <c r="F27" s="832" t="s">
        <v>1771</v>
      </c>
      <c r="G27" s="832" t="s">
        <v>1772</v>
      </c>
      <c r="H27" s="849">
        <v>6795</v>
      </c>
      <c r="I27" s="849">
        <v>36500.25</v>
      </c>
      <c r="J27" s="832">
        <v>0.85250283776398195</v>
      </c>
      <c r="K27" s="832">
        <v>5.3716335540838855</v>
      </c>
      <c r="L27" s="849">
        <v>6060</v>
      </c>
      <c r="M27" s="849">
        <v>42815.400000000009</v>
      </c>
      <c r="N27" s="832">
        <v>1</v>
      </c>
      <c r="O27" s="832">
        <v>7.0652475247524764</v>
      </c>
      <c r="P27" s="849">
        <v>3825</v>
      </c>
      <c r="Q27" s="849">
        <v>27501.750000000007</v>
      </c>
      <c r="R27" s="837">
        <v>0.64233313247102686</v>
      </c>
      <c r="S27" s="850">
        <v>7.1900000000000022</v>
      </c>
    </row>
    <row r="28" spans="1:19" ht="14.4" customHeight="1" x14ac:dyDescent="0.3">
      <c r="A28" s="831" t="s">
        <v>1764</v>
      </c>
      <c r="B28" s="832" t="s">
        <v>1765</v>
      </c>
      <c r="C28" s="832" t="s">
        <v>568</v>
      </c>
      <c r="D28" s="832" t="s">
        <v>954</v>
      </c>
      <c r="E28" s="832" t="s">
        <v>1766</v>
      </c>
      <c r="F28" s="832" t="s">
        <v>1778</v>
      </c>
      <c r="G28" s="832" t="s">
        <v>1779</v>
      </c>
      <c r="H28" s="849">
        <v>88346</v>
      </c>
      <c r="I28" s="849">
        <v>537240.28999999969</v>
      </c>
      <c r="J28" s="832">
        <v>1.1286196521053431</v>
      </c>
      <c r="K28" s="832">
        <v>6.0810935413035079</v>
      </c>
      <c r="L28" s="849">
        <v>89984</v>
      </c>
      <c r="M28" s="849">
        <v>476015.35999999999</v>
      </c>
      <c r="N28" s="832">
        <v>1</v>
      </c>
      <c r="O28" s="832">
        <v>5.29</v>
      </c>
      <c r="P28" s="849">
        <v>143997</v>
      </c>
      <c r="Q28" s="849">
        <v>768444.0900000002</v>
      </c>
      <c r="R28" s="837">
        <v>1.6143262477916684</v>
      </c>
      <c r="S28" s="850">
        <v>5.3365284693431123</v>
      </c>
    </row>
    <row r="29" spans="1:19" ht="14.4" customHeight="1" x14ac:dyDescent="0.3">
      <c r="A29" s="831" t="s">
        <v>1764</v>
      </c>
      <c r="B29" s="832" t="s">
        <v>1765</v>
      </c>
      <c r="C29" s="832" t="s">
        <v>568</v>
      </c>
      <c r="D29" s="832" t="s">
        <v>954</v>
      </c>
      <c r="E29" s="832" t="s">
        <v>1766</v>
      </c>
      <c r="F29" s="832" t="s">
        <v>1780</v>
      </c>
      <c r="G29" s="832" t="s">
        <v>1781</v>
      </c>
      <c r="H29" s="849">
        <v>861.59999999999991</v>
      </c>
      <c r="I29" s="849">
        <v>7818.4700000000012</v>
      </c>
      <c r="J29" s="832">
        <v>1.1403985758272792</v>
      </c>
      <c r="K29" s="832">
        <v>9.0743616527390927</v>
      </c>
      <c r="L29" s="849">
        <v>750.1</v>
      </c>
      <c r="M29" s="849">
        <v>6855.91</v>
      </c>
      <c r="N29" s="832">
        <v>1</v>
      </c>
      <c r="O29" s="832">
        <v>9.1399946673776817</v>
      </c>
      <c r="P29" s="849">
        <v>1145</v>
      </c>
      <c r="Q29" s="849">
        <v>10465.299999999999</v>
      </c>
      <c r="R29" s="837">
        <v>1.5264640288451861</v>
      </c>
      <c r="S29" s="850">
        <v>9.1399999999999988</v>
      </c>
    </row>
    <row r="30" spans="1:19" ht="14.4" customHeight="1" x14ac:dyDescent="0.3">
      <c r="A30" s="831" t="s">
        <v>1764</v>
      </c>
      <c r="B30" s="832" t="s">
        <v>1765</v>
      </c>
      <c r="C30" s="832" t="s">
        <v>568</v>
      </c>
      <c r="D30" s="832" t="s">
        <v>954</v>
      </c>
      <c r="E30" s="832" t="s">
        <v>1766</v>
      </c>
      <c r="F30" s="832" t="s">
        <v>1782</v>
      </c>
      <c r="G30" s="832" t="s">
        <v>1783</v>
      </c>
      <c r="H30" s="849"/>
      <c r="I30" s="849"/>
      <c r="J30" s="832"/>
      <c r="K30" s="832"/>
      <c r="L30" s="849">
        <v>280</v>
      </c>
      <c r="M30" s="849">
        <v>2570.4</v>
      </c>
      <c r="N30" s="832">
        <v>1</v>
      </c>
      <c r="O30" s="832">
        <v>9.18</v>
      </c>
      <c r="P30" s="849">
        <v>639</v>
      </c>
      <c r="Q30" s="849">
        <v>5866.0199999999995</v>
      </c>
      <c r="R30" s="837">
        <v>2.282142857142857</v>
      </c>
      <c r="S30" s="850">
        <v>9.18</v>
      </c>
    </row>
    <row r="31" spans="1:19" ht="14.4" customHeight="1" x14ac:dyDescent="0.3">
      <c r="A31" s="831" t="s">
        <v>1764</v>
      </c>
      <c r="B31" s="832" t="s">
        <v>1765</v>
      </c>
      <c r="C31" s="832" t="s">
        <v>568</v>
      </c>
      <c r="D31" s="832" t="s">
        <v>954</v>
      </c>
      <c r="E31" s="832" t="s">
        <v>1766</v>
      </c>
      <c r="F31" s="832" t="s">
        <v>1784</v>
      </c>
      <c r="G31" s="832" t="s">
        <v>1785</v>
      </c>
      <c r="H31" s="849">
        <v>1632</v>
      </c>
      <c r="I31" s="849">
        <v>16711.68</v>
      </c>
      <c r="J31" s="832">
        <v>0.61149562061663743</v>
      </c>
      <c r="K31" s="832">
        <v>10.24</v>
      </c>
      <c r="L31" s="849">
        <v>2701</v>
      </c>
      <c r="M31" s="849">
        <v>27329.19</v>
      </c>
      <c r="N31" s="832">
        <v>1</v>
      </c>
      <c r="O31" s="832">
        <v>10.118174750092559</v>
      </c>
      <c r="P31" s="849">
        <v>1047</v>
      </c>
      <c r="Q31" s="849">
        <v>10603.410000000002</v>
      </c>
      <c r="R31" s="837">
        <v>0.38798844751710543</v>
      </c>
      <c r="S31" s="850">
        <v>10.127421203438397</v>
      </c>
    </row>
    <row r="32" spans="1:19" ht="14.4" customHeight="1" x14ac:dyDescent="0.3">
      <c r="A32" s="831" t="s">
        <v>1764</v>
      </c>
      <c r="B32" s="832" t="s">
        <v>1765</v>
      </c>
      <c r="C32" s="832" t="s">
        <v>568</v>
      </c>
      <c r="D32" s="832" t="s">
        <v>954</v>
      </c>
      <c r="E32" s="832" t="s">
        <v>1766</v>
      </c>
      <c r="F32" s="832" t="s">
        <v>1786</v>
      </c>
      <c r="G32" s="832" t="s">
        <v>1787</v>
      </c>
      <c r="H32" s="849">
        <v>1600</v>
      </c>
      <c r="I32" s="849">
        <v>31392</v>
      </c>
      <c r="J32" s="832"/>
      <c r="K32" s="832">
        <v>19.62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" customHeight="1" x14ac:dyDescent="0.3">
      <c r="A33" s="831" t="s">
        <v>1764</v>
      </c>
      <c r="B33" s="832" t="s">
        <v>1765</v>
      </c>
      <c r="C33" s="832" t="s">
        <v>568</v>
      </c>
      <c r="D33" s="832" t="s">
        <v>954</v>
      </c>
      <c r="E33" s="832" t="s">
        <v>1766</v>
      </c>
      <c r="F33" s="832" t="s">
        <v>1788</v>
      </c>
      <c r="G33" s="832" t="s">
        <v>1789</v>
      </c>
      <c r="H33" s="849">
        <v>1.97</v>
      </c>
      <c r="I33" s="849">
        <v>88.21</v>
      </c>
      <c r="J33" s="832"/>
      <c r="K33" s="832">
        <v>44.776649746192888</v>
      </c>
      <c r="L33" s="849"/>
      <c r="M33" s="849"/>
      <c r="N33" s="832"/>
      <c r="O33" s="832"/>
      <c r="P33" s="849"/>
      <c r="Q33" s="849"/>
      <c r="R33" s="837"/>
      <c r="S33" s="850"/>
    </row>
    <row r="34" spans="1:19" ht="14.4" customHeight="1" x14ac:dyDescent="0.3">
      <c r="A34" s="831" t="s">
        <v>1764</v>
      </c>
      <c r="B34" s="832" t="s">
        <v>1765</v>
      </c>
      <c r="C34" s="832" t="s">
        <v>568</v>
      </c>
      <c r="D34" s="832" t="s">
        <v>954</v>
      </c>
      <c r="E34" s="832" t="s">
        <v>1766</v>
      </c>
      <c r="F34" s="832" t="s">
        <v>1792</v>
      </c>
      <c r="G34" s="832" t="s">
        <v>1793</v>
      </c>
      <c r="H34" s="849">
        <v>10265</v>
      </c>
      <c r="I34" s="849">
        <v>208340.2</v>
      </c>
      <c r="J34" s="832">
        <v>6.6219209082645207</v>
      </c>
      <c r="K34" s="832">
        <v>20.296171456405261</v>
      </c>
      <c r="L34" s="849">
        <v>1540</v>
      </c>
      <c r="M34" s="849">
        <v>31462.2</v>
      </c>
      <c r="N34" s="832">
        <v>1</v>
      </c>
      <c r="O34" s="832">
        <v>20.43</v>
      </c>
      <c r="P34" s="849">
        <v>2680</v>
      </c>
      <c r="Q34" s="849">
        <v>54758.25</v>
      </c>
      <c r="R34" s="837">
        <v>1.7404456776703472</v>
      </c>
      <c r="S34" s="850">
        <v>20.432182835820896</v>
      </c>
    </row>
    <row r="35" spans="1:19" ht="14.4" customHeight="1" x14ac:dyDescent="0.3">
      <c r="A35" s="831" t="s">
        <v>1764</v>
      </c>
      <c r="B35" s="832" t="s">
        <v>1765</v>
      </c>
      <c r="C35" s="832" t="s">
        <v>568</v>
      </c>
      <c r="D35" s="832" t="s">
        <v>954</v>
      </c>
      <c r="E35" s="832" t="s">
        <v>1766</v>
      </c>
      <c r="F35" s="832" t="s">
        <v>1794</v>
      </c>
      <c r="G35" s="832" t="s">
        <v>1795</v>
      </c>
      <c r="H35" s="849"/>
      <c r="I35" s="849"/>
      <c r="J35" s="832"/>
      <c r="K35" s="832"/>
      <c r="L35" s="849"/>
      <c r="M35" s="849"/>
      <c r="N35" s="832"/>
      <c r="O35" s="832"/>
      <c r="P35" s="849">
        <v>3.1</v>
      </c>
      <c r="Q35" s="849">
        <v>5016.51</v>
      </c>
      <c r="R35" s="837"/>
      <c r="S35" s="850">
        <v>1618.2290322580645</v>
      </c>
    </row>
    <row r="36" spans="1:19" ht="14.4" customHeight="1" x14ac:dyDescent="0.3">
      <c r="A36" s="831" t="s">
        <v>1764</v>
      </c>
      <c r="B36" s="832" t="s">
        <v>1765</v>
      </c>
      <c r="C36" s="832" t="s">
        <v>568</v>
      </c>
      <c r="D36" s="832" t="s">
        <v>954</v>
      </c>
      <c r="E36" s="832" t="s">
        <v>1766</v>
      </c>
      <c r="F36" s="832" t="s">
        <v>1796</v>
      </c>
      <c r="G36" s="832" t="s">
        <v>1797</v>
      </c>
      <c r="H36" s="849">
        <v>6</v>
      </c>
      <c r="I36" s="849">
        <v>23910.6</v>
      </c>
      <c r="J36" s="832"/>
      <c r="K36" s="832">
        <v>3985.1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1764</v>
      </c>
      <c r="B37" s="832" t="s">
        <v>1765</v>
      </c>
      <c r="C37" s="832" t="s">
        <v>568</v>
      </c>
      <c r="D37" s="832" t="s">
        <v>954</v>
      </c>
      <c r="E37" s="832" t="s">
        <v>1766</v>
      </c>
      <c r="F37" s="832" t="s">
        <v>1798</v>
      </c>
      <c r="G37" s="832" t="s">
        <v>1799</v>
      </c>
      <c r="H37" s="849">
        <v>19</v>
      </c>
      <c r="I37" s="849">
        <v>41112.080000000002</v>
      </c>
      <c r="J37" s="832">
        <v>0.94064425494722714</v>
      </c>
      <c r="K37" s="832">
        <v>2163.7936842105264</v>
      </c>
      <c r="L37" s="849">
        <v>22</v>
      </c>
      <c r="M37" s="849">
        <v>43706.30000000001</v>
      </c>
      <c r="N37" s="832">
        <v>1</v>
      </c>
      <c r="O37" s="832">
        <v>1986.6500000000005</v>
      </c>
      <c r="P37" s="849">
        <v>7</v>
      </c>
      <c r="Q37" s="849">
        <v>14195.23</v>
      </c>
      <c r="R37" s="837">
        <v>0.32478681563069844</v>
      </c>
      <c r="S37" s="850">
        <v>2027.8899999999999</v>
      </c>
    </row>
    <row r="38" spans="1:19" ht="14.4" customHeight="1" x14ac:dyDescent="0.3">
      <c r="A38" s="831" t="s">
        <v>1764</v>
      </c>
      <c r="B38" s="832" t="s">
        <v>1765</v>
      </c>
      <c r="C38" s="832" t="s">
        <v>568</v>
      </c>
      <c r="D38" s="832" t="s">
        <v>954</v>
      </c>
      <c r="E38" s="832" t="s">
        <v>1766</v>
      </c>
      <c r="F38" s="832" t="s">
        <v>1800</v>
      </c>
      <c r="G38" s="832" t="s">
        <v>1801</v>
      </c>
      <c r="H38" s="849">
        <v>780</v>
      </c>
      <c r="I38" s="849">
        <v>191973.6</v>
      </c>
      <c r="J38" s="832"/>
      <c r="K38" s="832">
        <v>246.12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" customHeight="1" x14ac:dyDescent="0.3">
      <c r="A39" s="831" t="s">
        <v>1764</v>
      </c>
      <c r="B39" s="832" t="s">
        <v>1765</v>
      </c>
      <c r="C39" s="832" t="s">
        <v>568</v>
      </c>
      <c r="D39" s="832" t="s">
        <v>954</v>
      </c>
      <c r="E39" s="832" t="s">
        <v>1766</v>
      </c>
      <c r="F39" s="832" t="s">
        <v>1802</v>
      </c>
      <c r="G39" s="832" t="s">
        <v>1803</v>
      </c>
      <c r="H39" s="849">
        <v>215592</v>
      </c>
      <c r="I39" s="849">
        <v>882257.4</v>
      </c>
      <c r="J39" s="832">
        <v>1.6763009382684482</v>
      </c>
      <c r="K39" s="832">
        <v>4.0922548146498947</v>
      </c>
      <c r="L39" s="849">
        <v>139962</v>
      </c>
      <c r="M39" s="849">
        <v>526312.06000000017</v>
      </c>
      <c r="N39" s="832">
        <v>1</v>
      </c>
      <c r="O39" s="832">
        <v>3.7603925351166758</v>
      </c>
      <c r="P39" s="849">
        <v>162406</v>
      </c>
      <c r="Q39" s="849">
        <v>610023.39</v>
      </c>
      <c r="R39" s="837">
        <v>1.1590526540471062</v>
      </c>
      <c r="S39" s="850">
        <v>3.7561628880706377</v>
      </c>
    </row>
    <row r="40" spans="1:19" ht="14.4" customHeight="1" x14ac:dyDescent="0.3">
      <c r="A40" s="831" t="s">
        <v>1764</v>
      </c>
      <c r="B40" s="832" t="s">
        <v>1765</v>
      </c>
      <c r="C40" s="832" t="s">
        <v>568</v>
      </c>
      <c r="D40" s="832" t="s">
        <v>954</v>
      </c>
      <c r="E40" s="832" t="s">
        <v>1766</v>
      </c>
      <c r="F40" s="832" t="s">
        <v>1808</v>
      </c>
      <c r="G40" s="832" t="s">
        <v>1809</v>
      </c>
      <c r="H40" s="849">
        <v>493</v>
      </c>
      <c r="I40" s="849">
        <v>79407.02</v>
      </c>
      <c r="J40" s="832"/>
      <c r="K40" s="832">
        <v>161.06900608519271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1764</v>
      </c>
      <c r="B41" s="832" t="s">
        <v>1765</v>
      </c>
      <c r="C41" s="832" t="s">
        <v>568</v>
      </c>
      <c r="D41" s="832" t="s">
        <v>954</v>
      </c>
      <c r="E41" s="832" t="s">
        <v>1766</v>
      </c>
      <c r="F41" s="832" t="s">
        <v>1810</v>
      </c>
      <c r="G41" s="832" t="s">
        <v>1811</v>
      </c>
      <c r="H41" s="849">
        <v>4400</v>
      </c>
      <c r="I41" s="849">
        <v>88478</v>
      </c>
      <c r="J41" s="832">
        <v>0.66707027542150843</v>
      </c>
      <c r="K41" s="832">
        <v>20.108636363636364</v>
      </c>
      <c r="L41" s="849">
        <v>6560</v>
      </c>
      <c r="M41" s="849">
        <v>132636.70000000001</v>
      </c>
      <c r="N41" s="832">
        <v>1</v>
      </c>
      <c r="O41" s="832">
        <v>20.219009146341467</v>
      </c>
      <c r="P41" s="849">
        <v>6156</v>
      </c>
      <c r="Q41" s="849">
        <v>126824.46</v>
      </c>
      <c r="R41" s="837">
        <v>0.95617924752349837</v>
      </c>
      <c r="S41" s="850">
        <v>20.601764132553608</v>
      </c>
    </row>
    <row r="42" spans="1:19" ht="14.4" customHeight="1" x14ac:dyDescent="0.3">
      <c r="A42" s="831" t="s">
        <v>1764</v>
      </c>
      <c r="B42" s="832" t="s">
        <v>1765</v>
      </c>
      <c r="C42" s="832" t="s">
        <v>568</v>
      </c>
      <c r="D42" s="832" t="s">
        <v>954</v>
      </c>
      <c r="E42" s="832" t="s">
        <v>1766</v>
      </c>
      <c r="F42" s="832" t="s">
        <v>1812</v>
      </c>
      <c r="G42" s="832"/>
      <c r="H42" s="849">
        <v>1401</v>
      </c>
      <c r="I42" s="849">
        <v>29906</v>
      </c>
      <c r="J42" s="832"/>
      <c r="K42" s="832">
        <v>21.346181299072093</v>
      </c>
      <c r="L42" s="849"/>
      <c r="M42" s="849"/>
      <c r="N42" s="832"/>
      <c r="O42" s="832"/>
      <c r="P42" s="849"/>
      <c r="Q42" s="849"/>
      <c r="R42" s="837"/>
      <c r="S42" s="850"/>
    </row>
    <row r="43" spans="1:19" ht="14.4" customHeight="1" x14ac:dyDescent="0.3">
      <c r="A43" s="831" t="s">
        <v>1764</v>
      </c>
      <c r="B43" s="832" t="s">
        <v>1765</v>
      </c>
      <c r="C43" s="832" t="s">
        <v>568</v>
      </c>
      <c r="D43" s="832" t="s">
        <v>954</v>
      </c>
      <c r="E43" s="832" t="s">
        <v>1766</v>
      </c>
      <c r="F43" s="832" t="s">
        <v>1813</v>
      </c>
      <c r="G43" s="832" t="s">
        <v>1814</v>
      </c>
      <c r="H43" s="849">
        <v>2</v>
      </c>
      <c r="I43" s="849">
        <v>114.7</v>
      </c>
      <c r="J43" s="832"/>
      <c r="K43" s="832">
        <v>57.35</v>
      </c>
      <c r="L43" s="849"/>
      <c r="M43" s="849"/>
      <c r="N43" s="832"/>
      <c r="O43" s="832"/>
      <c r="P43" s="849"/>
      <c r="Q43" s="849"/>
      <c r="R43" s="837"/>
      <c r="S43" s="850"/>
    </row>
    <row r="44" spans="1:19" ht="14.4" customHeight="1" x14ac:dyDescent="0.3">
      <c r="A44" s="831" t="s">
        <v>1764</v>
      </c>
      <c r="B44" s="832" t="s">
        <v>1765</v>
      </c>
      <c r="C44" s="832" t="s">
        <v>568</v>
      </c>
      <c r="D44" s="832" t="s">
        <v>954</v>
      </c>
      <c r="E44" s="832" t="s">
        <v>1766</v>
      </c>
      <c r="F44" s="832" t="s">
        <v>1815</v>
      </c>
      <c r="G44" s="832"/>
      <c r="H44" s="849">
        <v>3</v>
      </c>
      <c r="I44" s="849">
        <v>37218.020000000004</v>
      </c>
      <c r="J44" s="832"/>
      <c r="K44" s="832">
        <v>12406.006666666668</v>
      </c>
      <c r="L44" s="849"/>
      <c r="M44" s="849"/>
      <c r="N44" s="832"/>
      <c r="O44" s="832"/>
      <c r="P44" s="849"/>
      <c r="Q44" s="849"/>
      <c r="R44" s="837"/>
      <c r="S44" s="850"/>
    </row>
    <row r="45" spans="1:19" ht="14.4" customHeight="1" x14ac:dyDescent="0.3">
      <c r="A45" s="831" t="s">
        <v>1764</v>
      </c>
      <c r="B45" s="832" t="s">
        <v>1765</v>
      </c>
      <c r="C45" s="832" t="s">
        <v>568</v>
      </c>
      <c r="D45" s="832" t="s">
        <v>954</v>
      </c>
      <c r="E45" s="832" t="s">
        <v>1766</v>
      </c>
      <c r="F45" s="832" t="s">
        <v>1816</v>
      </c>
      <c r="G45" s="832" t="s">
        <v>1817</v>
      </c>
      <c r="H45" s="849">
        <v>2</v>
      </c>
      <c r="I45" s="849">
        <v>217124.4</v>
      </c>
      <c r="J45" s="832">
        <v>1</v>
      </c>
      <c r="K45" s="832">
        <v>108562.2</v>
      </c>
      <c r="L45" s="849">
        <v>2</v>
      </c>
      <c r="M45" s="849">
        <v>217124.4</v>
      </c>
      <c r="N45" s="832">
        <v>1</v>
      </c>
      <c r="O45" s="832">
        <v>108562.2</v>
      </c>
      <c r="P45" s="849"/>
      <c r="Q45" s="849"/>
      <c r="R45" s="837"/>
      <c r="S45" s="850"/>
    </row>
    <row r="46" spans="1:19" ht="14.4" customHeight="1" x14ac:dyDescent="0.3">
      <c r="A46" s="831" t="s">
        <v>1764</v>
      </c>
      <c r="B46" s="832" t="s">
        <v>1765</v>
      </c>
      <c r="C46" s="832" t="s">
        <v>568</v>
      </c>
      <c r="D46" s="832" t="s">
        <v>954</v>
      </c>
      <c r="E46" s="832" t="s">
        <v>1766</v>
      </c>
      <c r="F46" s="832" t="s">
        <v>1818</v>
      </c>
      <c r="G46" s="832" t="s">
        <v>1819</v>
      </c>
      <c r="H46" s="849"/>
      <c r="I46" s="849"/>
      <c r="J46" s="832"/>
      <c r="K46" s="832"/>
      <c r="L46" s="849">
        <v>2330</v>
      </c>
      <c r="M46" s="849">
        <v>46227.199999999997</v>
      </c>
      <c r="N46" s="832">
        <v>1</v>
      </c>
      <c r="O46" s="832">
        <v>19.84</v>
      </c>
      <c r="P46" s="849">
        <v>810</v>
      </c>
      <c r="Q46" s="849">
        <v>15471</v>
      </c>
      <c r="R46" s="837">
        <v>0.33467309289768798</v>
      </c>
      <c r="S46" s="850">
        <v>19.100000000000001</v>
      </c>
    </row>
    <row r="47" spans="1:19" ht="14.4" customHeight="1" x14ac:dyDescent="0.3">
      <c r="A47" s="831" t="s">
        <v>1764</v>
      </c>
      <c r="B47" s="832" t="s">
        <v>1765</v>
      </c>
      <c r="C47" s="832" t="s">
        <v>568</v>
      </c>
      <c r="D47" s="832" t="s">
        <v>954</v>
      </c>
      <c r="E47" s="832" t="s">
        <v>1766</v>
      </c>
      <c r="F47" s="832" t="s">
        <v>1820</v>
      </c>
      <c r="G47" s="832" t="s">
        <v>1821</v>
      </c>
      <c r="H47" s="849"/>
      <c r="I47" s="849"/>
      <c r="J47" s="832"/>
      <c r="K47" s="832"/>
      <c r="L47" s="849">
        <v>700</v>
      </c>
      <c r="M47" s="849">
        <v>14231</v>
      </c>
      <c r="N47" s="832">
        <v>1</v>
      </c>
      <c r="O47" s="832">
        <v>20.329999999999998</v>
      </c>
      <c r="P47" s="849"/>
      <c r="Q47" s="849"/>
      <c r="R47" s="837"/>
      <c r="S47" s="850"/>
    </row>
    <row r="48" spans="1:19" ht="14.4" customHeight="1" x14ac:dyDescent="0.3">
      <c r="A48" s="831" t="s">
        <v>1764</v>
      </c>
      <c r="B48" s="832" t="s">
        <v>1765</v>
      </c>
      <c r="C48" s="832" t="s">
        <v>568</v>
      </c>
      <c r="D48" s="832" t="s">
        <v>954</v>
      </c>
      <c r="E48" s="832" t="s">
        <v>1766</v>
      </c>
      <c r="F48" s="832" t="s">
        <v>1826</v>
      </c>
      <c r="G48" s="832" t="s">
        <v>1827</v>
      </c>
      <c r="H48" s="849"/>
      <c r="I48" s="849"/>
      <c r="J48" s="832"/>
      <c r="K48" s="832"/>
      <c r="L48" s="849"/>
      <c r="M48" s="849"/>
      <c r="N48" s="832"/>
      <c r="O48" s="832"/>
      <c r="P48" s="849">
        <v>170</v>
      </c>
      <c r="Q48" s="849">
        <v>12110.8</v>
      </c>
      <c r="R48" s="837"/>
      <c r="S48" s="850">
        <v>71.239999999999995</v>
      </c>
    </row>
    <row r="49" spans="1:19" ht="14.4" customHeight="1" x14ac:dyDescent="0.3">
      <c r="A49" s="831" t="s">
        <v>1764</v>
      </c>
      <c r="B49" s="832" t="s">
        <v>1765</v>
      </c>
      <c r="C49" s="832" t="s">
        <v>568</v>
      </c>
      <c r="D49" s="832" t="s">
        <v>954</v>
      </c>
      <c r="E49" s="832" t="s">
        <v>874</v>
      </c>
      <c r="F49" s="832" t="s">
        <v>1828</v>
      </c>
      <c r="G49" s="832" t="s">
        <v>1829</v>
      </c>
      <c r="H49" s="849">
        <v>110</v>
      </c>
      <c r="I49" s="849">
        <v>4070</v>
      </c>
      <c r="J49" s="832">
        <v>1.4864864864864864</v>
      </c>
      <c r="K49" s="832">
        <v>37</v>
      </c>
      <c r="L49" s="849">
        <v>74</v>
      </c>
      <c r="M49" s="849">
        <v>2738</v>
      </c>
      <c r="N49" s="832">
        <v>1</v>
      </c>
      <c r="O49" s="832">
        <v>37</v>
      </c>
      <c r="P49" s="849">
        <v>65</v>
      </c>
      <c r="Q49" s="849">
        <v>2405</v>
      </c>
      <c r="R49" s="837">
        <v>0.8783783783783784</v>
      </c>
      <c r="S49" s="850">
        <v>37</v>
      </c>
    </row>
    <row r="50" spans="1:19" ht="14.4" customHeight="1" x14ac:dyDescent="0.3">
      <c r="A50" s="831" t="s">
        <v>1764</v>
      </c>
      <c r="B50" s="832" t="s">
        <v>1765</v>
      </c>
      <c r="C50" s="832" t="s">
        <v>568</v>
      </c>
      <c r="D50" s="832" t="s">
        <v>954</v>
      </c>
      <c r="E50" s="832" t="s">
        <v>874</v>
      </c>
      <c r="F50" s="832" t="s">
        <v>1831</v>
      </c>
      <c r="G50" s="832" t="s">
        <v>1832</v>
      </c>
      <c r="H50" s="849">
        <v>30</v>
      </c>
      <c r="I50" s="849">
        <v>13290</v>
      </c>
      <c r="J50" s="832">
        <v>1.1512474012474012</v>
      </c>
      <c r="K50" s="832">
        <v>443</v>
      </c>
      <c r="L50" s="849">
        <v>26</v>
      </c>
      <c r="M50" s="849">
        <v>11544</v>
      </c>
      <c r="N50" s="832">
        <v>1</v>
      </c>
      <c r="O50" s="832">
        <v>444</v>
      </c>
      <c r="P50" s="849">
        <v>47</v>
      </c>
      <c r="Q50" s="849">
        <v>20868</v>
      </c>
      <c r="R50" s="837">
        <v>1.8076923076923077</v>
      </c>
      <c r="S50" s="850">
        <v>444</v>
      </c>
    </row>
    <row r="51" spans="1:19" ht="14.4" customHeight="1" x14ac:dyDescent="0.3">
      <c r="A51" s="831" t="s">
        <v>1764</v>
      </c>
      <c r="B51" s="832" t="s">
        <v>1765</v>
      </c>
      <c r="C51" s="832" t="s">
        <v>568</v>
      </c>
      <c r="D51" s="832" t="s">
        <v>954</v>
      </c>
      <c r="E51" s="832" t="s">
        <v>874</v>
      </c>
      <c r="F51" s="832" t="s">
        <v>1833</v>
      </c>
      <c r="G51" s="832" t="s">
        <v>1834</v>
      </c>
      <c r="H51" s="849">
        <v>245</v>
      </c>
      <c r="I51" s="849">
        <v>43365</v>
      </c>
      <c r="J51" s="832">
        <v>1.1187214611872147</v>
      </c>
      <c r="K51" s="832">
        <v>177</v>
      </c>
      <c r="L51" s="849">
        <v>219</v>
      </c>
      <c r="M51" s="849">
        <v>38763</v>
      </c>
      <c r="N51" s="832">
        <v>1</v>
      </c>
      <c r="O51" s="832">
        <v>177</v>
      </c>
      <c r="P51" s="849">
        <v>259</v>
      </c>
      <c r="Q51" s="849">
        <v>46102</v>
      </c>
      <c r="R51" s="837">
        <v>1.1893300312153343</v>
      </c>
      <c r="S51" s="850">
        <v>178</v>
      </c>
    </row>
    <row r="52" spans="1:19" ht="14.4" customHeight="1" x14ac:dyDescent="0.3">
      <c r="A52" s="831" t="s">
        <v>1764</v>
      </c>
      <c r="B52" s="832" t="s">
        <v>1765</v>
      </c>
      <c r="C52" s="832" t="s">
        <v>568</v>
      </c>
      <c r="D52" s="832" t="s">
        <v>954</v>
      </c>
      <c r="E52" s="832" t="s">
        <v>874</v>
      </c>
      <c r="F52" s="832" t="s">
        <v>1835</v>
      </c>
      <c r="G52" s="832" t="s">
        <v>1837</v>
      </c>
      <c r="H52" s="849">
        <v>2</v>
      </c>
      <c r="I52" s="849">
        <v>702</v>
      </c>
      <c r="J52" s="832">
        <v>0.99715909090909094</v>
      </c>
      <c r="K52" s="832">
        <v>351</v>
      </c>
      <c r="L52" s="849">
        <v>2</v>
      </c>
      <c r="M52" s="849">
        <v>704</v>
      </c>
      <c r="N52" s="832">
        <v>1</v>
      </c>
      <c r="O52" s="832">
        <v>352</v>
      </c>
      <c r="P52" s="849"/>
      <c r="Q52" s="849"/>
      <c r="R52" s="837"/>
      <c r="S52" s="850"/>
    </row>
    <row r="53" spans="1:19" ht="14.4" customHeight="1" x14ac:dyDescent="0.3">
      <c r="A53" s="831" t="s">
        <v>1764</v>
      </c>
      <c r="B53" s="832" t="s">
        <v>1765</v>
      </c>
      <c r="C53" s="832" t="s">
        <v>568</v>
      </c>
      <c r="D53" s="832" t="s">
        <v>954</v>
      </c>
      <c r="E53" s="832" t="s">
        <v>874</v>
      </c>
      <c r="F53" s="832" t="s">
        <v>1838</v>
      </c>
      <c r="G53" s="832" t="s">
        <v>1839</v>
      </c>
      <c r="H53" s="849">
        <v>8</v>
      </c>
      <c r="I53" s="849">
        <v>2544</v>
      </c>
      <c r="J53" s="832"/>
      <c r="K53" s="832">
        <v>318</v>
      </c>
      <c r="L53" s="849"/>
      <c r="M53" s="849"/>
      <c r="N53" s="832"/>
      <c r="O53" s="832"/>
      <c r="P53" s="849"/>
      <c r="Q53" s="849"/>
      <c r="R53" s="837"/>
      <c r="S53" s="850"/>
    </row>
    <row r="54" spans="1:19" ht="14.4" customHeight="1" x14ac:dyDescent="0.3">
      <c r="A54" s="831" t="s">
        <v>1764</v>
      </c>
      <c r="B54" s="832" t="s">
        <v>1765</v>
      </c>
      <c r="C54" s="832" t="s">
        <v>568</v>
      </c>
      <c r="D54" s="832" t="s">
        <v>954</v>
      </c>
      <c r="E54" s="832" t="s">
        <v>874</v>
      </c>
      <c r="F54" s="832" t="s">
        <v>1838</v>
      </c>
      <c r="G54" s="832" t="s">
        <v>1840</v>
      </c>
      <c r="H54" s="849"/>
      <c r="I54" s="849"/>
      <c r="J54" s="832"/>
      <c r="K54" s="832"/>
      <c r="L54" s="849">
        <v>2</v>
      </c>
      <c r="M54" s="849">
        <v>636</v>
      </c>
      <c r="N54" s="832">
        <v>1</v>
      </c>
      <c r="O54" s="832">
        <v>318</v>
      </c>
      <c r="P54" s="849"/>
      <c r="Q54" s="849"/>
      <c r="R54" s="837"/>
      <c r="S54" s="850"/>
    </row>
    <row r="55" spans="1:19" ht="14.4" customHeight="1" x14ac:dyDescent="0.3">
      <c r="A55" s="831" t="s">
        <v>1764</v>
      </c>
      <c r="B55" s="832" t="s">
        <v>1765</v>
      </c>
      <c r="C55" s="832" t="s">
        <v>568</v>
      </c>
      <c r="D55" s="832" t="s">
        <v>954</v>
      </c>
      <c r="E55" s="832" t="s">
        <v>874</v>
      </c>
      <c r="F55" s="832" t="s">
        <v>1845</v>
      </c>
      <c r="G55" s="832" t="s">
        <v>1846</v>
      </c>
      <c r="H55" s="849">
        <v>10</v>
      </c>
      <c r="I55" s="849">
        <v>20380</v>
      </c>
      <c r="J55" s="832">
        <v>3.3316985450384173</v>
      </c>
      <c r="K55" s="832">
        <v>2038</v>
      </c>
      <c r="L55" s="849">
        <v>3</v>
      </c>
      <c r="M55" s="849">
        <v>6117</v>
      </c>
      <c r="N55" s="832">
        <v>1</v>
      </c>
      <c r="O55" s="832">
        <v>2039</v>
      </c>
      <c r="P55" s="849">
        <v>6</v>
      </c>
      <c r="Q55" s="849">
        <v>12240</v>
      </c>
      <c r="R55" s="837">
        <v>2.0009808729769496</v>
      </c>
      <c r="S55" s="850">
        <v>2040</v>
      </c>
    </row>
    <row r="56" spans="1:19" ht="14.4" customHeight="1" x14ac:dyDescent="0.3">
      <c r="A56" s="831" t="s">
        <v>1764</v>
      </c>
      <c r="B56" s="832" t="s">
        <v>1765</v>
      </c>
      <c r="C56" s="832" t="s">
        <v>568</v>
      </c>
      <c r="D56" s="832" t="s">
        <v>954</v>
      </c>
      <c r="E56" s="832" t="s">
        <v>874</v>
      </c>
      <c r="F56" s="832" t="s">
        <v>1845</v>
      </c>
      <c r="G56" s="832" t="s">
        <v>1847</v>
      </c>
      <c r="H56" s="849">
        <v>2</v>
      </c>
      <c r="I56" s="849">
        <v>4076</v>
      </c>
      <c r="J56" s="832">
        <v>1.9990191270230506</v>
      </c>
      <c r="K56" s="832">
        <v>2038</v>
      </c>
      <c r="L56" s="849">
        <v>1</v>
      </c>
      <c r="M56" s="849">
        <v>2039</v>
      </c>
      <c r="N56" s="832">
        <v>1</v>
      </c>
      <c r="O56" s="832">
        <v>2039</v>
      </c>
      <c r="P56" s="849">
        <v>6</v>
      </c>
      <c r="Q56" s="849">
        <v>12240</v>
      </c>
      <c r="R56" s="837">
        <v>6.0029426189308488</v>
      </c>
      <c r="S56" s="850">
        <v>2040</v>
      </c>
    </row>
    <row r="57" spans="1:19" ht="14.4" customHeight="1" x14ac:dyDescent="0.3">
      <c r="A57" s="831" t="s">
        <v>1764</v>
      </c>
      <c r="B57" s="832" t="s">
        <v>1765</v>
      </c>
      <c r="C57" s="832" t="s">
        <v>568</v>
      </c>
      <c r="D57" s="832" t="s">
        <v>954</v>
      </c>
      <c r="E57" s="832" t="s">
        <v>874</v>
      </c>
      <c r="F57" s="832" t="s">
        <v>1851</v>
      </c>
      <c r="G57" s="832" t="s">
        <v>1853</v>
      </c>
      <c r="H57" s="849"/>
      <c r="I57" s="849"/>
      <c r="J57" s="832"/>
      <c r="K57" s="832"/>
      <c r="L57" s="849">
        <v>1</v>
      </c>
      <c r="M57" s="849">
        <v>667</v>
      </c>
      <c r="N57" s="832">
        <v>1</v>
      </c>
      <c r="O57" s="832">
        <v>667</v>
      </c>
      <c r="P57" s="849"/>
      <c r="Q57" s="849"/>
      <c r="R57" s="837"/>
      <c r="S57" s="850"/>
    </row>
    <row r="58" spans="1:19" ht="14.4" customHeight="1" x14ac:dyDescent="0.3">
      <c r="A58" s="831" t="s">
        <v>1764</v>
      </c>
      <c r="B58" s="832" t="s">
        <v>1765</v>
      </c>
      <c r="C58" s="832" t="s">
        <v>568</v>
      </c>
      <c r="D58" s="832" t="s">
        <v>954</v>
      </c>
      <c r="E58" s="832" t="s">
        <v>874</v>
      </c>
      <c r="F58" s="832" t="s">
        <v>1856</v>
      </c>
      <c r="G58" s="832" t="s">
        <v>1857</v>
      </c>
      <c r="H58" s="849">
        <v>2</v>
      </c>
      <c r="I58" s="849">
        <v>2862</v>
      </c>
      <c r="J58" s="832">
        <v>0.14285714285714285</v>
      </c>
      <c r="K58" s="832">
        <v>1431</v>
      </c>
      <c r="L58" s="849">
        <v>14</v>
      </c>
      <c r="M58" s="849">
        <v>20034</v>
      </c>
      <c r="N58" s="832">
        <v>1</v>
      </c>
      <c r="O58" s="832">
        <v>1431</v>
      </c>
      <c r="P58" s="849">
        <v>8</v>
      </c>
      <c r="Q58" s="849">
        <v>11456</v>
      </c>
      <c r="R58" s="837">
        <v>0.57182789258260958</v>
      </c>
      <c r="S58" s="850">
        <v>1432</v>
      </c>
    </row>
    <row r="59" spans="1:19" ht="14.4" customHeight="1" x14ac:dyDescent="0.3">
      <c r="A59" s="831" t="s">
        <v>1764</v>
      </c>
      <c r="B59" s="832" t="s">
        <v>1765</v>
      </c>
      <c r="C59" s="832" t="s">
        <v>568</v>
      </c>
      <c r="D59" s="832" t="s">
        <v>954</v>
      </c>
      <c r="E59" s="832" t="s">
        <v>874</v>
      </c>
      <c r="F59" s="832" t="s">
        <v>1856</v>
      </c>
      <c r="G59" s="832" t="s">
        <v>1858</v>
      </c>
      <c r="H59" s="849">
        <v>9</v>
      </c>
      <c r="I59" s="849">
        <v>12879</v>
      </c>
      <c r="J59" s="832">
        <v>9</v>
      </c>
      <c r="K59" s="832">
        <v>1431</v>
      </c>
      <c r="L59" s="849">
        <v>1</v>
      </c>
      <c r="M59" s="849">
        <v>1431</v>
      </c>
      <c r="N59" s="832">
        <v>1</v>
      </c>
      <c r="O59" s="832">
        <v>1431</v>
      </c>
      <c r="P59" s="849">
        <v>9</v>
      </c>
      <c r="Q59" s="849">
        <v>12888</v>
      </c>
      <c r="R59" s="837">
        <v>9.0062893081761004</v>
      </c>
      <c r="S59" s="850">
        <v>1432</v>
      </c>
    </row>
    <row r="60" spans="1:19" ht="14.4" customHeight="1" x14ac:dyDescent="0.3">
      <c r="A60" s="831" t="s">
        <v>1764</v>
      </c>
      <c r="B60" s="832" t="s">
        <v>1765</v>
      </c>
      <c r="C60" s="832" t="s">
        <v>568</v>
      </c>
      <c r="D60" s="832" t="s">
        <v>954</v>
      </c>
      <c r="E60" s="832" t="s">
        <v>874</v>
      </c>
      <c r="F60" s="832" t="s">
        <v>1859</v>
      </c>
      <c r="G60" s="832" t="s">
        <v>1860</v>
      </c>
      <c r="H60" s="849">
        <v>14</v>
      </c>
      <c r="I60" s="849">
        <v>26768</v>
      </c>
      <c r="J60" s="832">
        <v>0.60869565217391308</v>
      </c>
      <c r="K60" s="832">
        <v>1912</v>
      </c>
      <c r="L60" s="849">
        <v>23</v>
      </c>
      <c r="M60" s="849">
        <v>43976</v>
      </c>
      <c r="N60" s="832">
        <v>1</v>
      </c>
      <c r="O60" s="832">
        <v>1912</v>
      </c>
      <c r="P60" s="849">
        <v>18</v>
      </c>
      <c r="Q60" s="849">
        <v>34458</v>
      </c>
      <c r="R60" s="837">
        <v>0.78356376205202838</v>
      </c>
      <c r="S60" s="850">
        <v>1914.3333333333333</v>
      </c>
    </row>
    <row r="61" spans="1:19" ht="14.4" customHeight="1" x14ac:dyDescent="0.3">
      <c r="A61" s="831" t="s">
        <v>1764</v>
      </c>
      <c r="B61" s="832" t="s">
        <v>1765</v>
      </c>
      <c r="C61" s="832" t="s">
        <v>568</v>
      </c>
      <c r="D61" s="832" t="s">
        <v>954</v>
      </c>
      <c r="E61" s="832" t="s">
        <v>874</v>
      </c>
      <c r="F61" s="832" t="s">
        <v>1861</v>
      </c>
      <c r="G61" s="832" t="s">
        <v>1862</v>
      </c>
      <c r="H61" s="849">
        <v>1</v>
      </c>
      <c r="I61" s="849">
        <v>1279</v>
      </c>
      <c r="J61" s="832"/>
      <c r="K61" s="832">
        <v>1279</v>
      </c>
      <c r="L61" s="849"/>
      <c r="M61" s="849"/>
      <c r="N61" s="832"/>
      <c r="O61" s="832"/>
      <c r="P61" s="849"/>
      <c r="Q61" s="849"/>
      <c r="R61" s="837"/>
      <c r="S61" s="850"/>
    </row>
    <row r="62" spans="1:19" ht="14.4" customHeight="1" x14ac:dyDescent="0.3">
      <c r="A62" s="831" t="s">
        <v>1764</v>
      </c>
      <c r="B62" s="832" t="s">
        <v>1765</v>
      </c>
      <c r="C62" s="832" t="s">
        <v>568</v>
      </c>
      <c r="D62" s="832" t="s">
        <v>954</v>
      </c>
      <c r="E62" s="832" t="s">
        <v>874</v>
      </c>
      <c r="F62" s="832" t="s">
        <v>1863</v>
      </c>
      <c r="G62" s="832" t="s">
        <v>1864</v>
      </c>
      <c r="H62" s="849">
        <v>15</v>
      </c>
      <c r="I62" s="849">
        <v>18195</v>
      </c>
      <c r="J62" s="832">
        <v>7.5</v>
      </c>
      <c r="K62" s="832">
        <v>1213</v>
      </c>
      <c r="L62" s="849">
        <v>2</v>
      </c>
      <c r="M62" s="849">
        <v>2426</v>
      </c>
      <c r="N62" s="832">
        <v>1</v>
      </c>
      <c r="O62" s="832">
        <v>1213</v>
      </c>
      <c r="P62" s="849">
        <v>12</v>
      </c>
      <c r="Q62" s="849">
        <v>14568</v>
      </c>
      <c r="R62" s="837">
        <v>6.0049464138499591</v>
      </c>
      <c r="S62" s="850">
        <v>1214</v>
      </c>
    </row>
    <row r="63" spans="1:19" ht="14.4" customHeight="1" x14ac:dyDescent="0.3">
      <c r="A63" s="831" t="s">
        <v>1764</v>
      </c>
      <c r="B63" s="832" t="s">
        <v>1765</v>
      </c>
      <c r="C63" s="832" t="s">
        <v>568</v>
      </c>
      <c r="D63" s="832" t="s">
        <v>954</v>
      </c>
      <c r="E63" s="832" t="s">
        <v>874</v>
      </c>
      <c r="F63" s="832" t="s">
        <v>1863</v>
      </c>
      <c r="G63" s="832" t="s">
        <v>1865</v>
      </c>
      <c r="H63" s="849">
        <v>13</v>
      </c>
      <c r="I63" s="849">
        <v>15769</v>
      </c>
      <c r="J63" s="832">
        <v>0.9285714285714286</v>
      </c>
      <c r="K63" s="832">
        <v>1213</v>
      </c>
      <c r="L63" s="849">
        <v>14</v>
      </c>
      <c r="M63" s="849">
        <v>16982</v>
      </c>
      <c r="N63" s="832">
        <v>1</v>
      </c>
      <c r="O63" s="832">
        <v>1213</v>
      </c>
      <c r="P63" s="849">
        <v>8</v>
      </c>
      <c r="Q63" s="849">
        <v>9712</v>
      </c>
      <c r="R63" s="837">
        <v>0.57189965846190083</v>
      </c>
      <c r="S63" s="850">
        <v>1214</v>
      </c>
    </row>
    <row r="64" spans="1:19" ht="14.4" customHeight="1" x14ac:dyDescent="0.3">
      <c r="A64" s="831" t="s">
        <v>1764</v>
      </c>
      <c r="B64" s="832" t="s">
        <v>1765</v>
      </c>
      <c r="C64" s="832" t="s">
        <v>568</v>
      </c>
      <c r="D64" s="832" t="s">
        <v>954</v>
      </c>
      <c r="E64" s="832" t="s">
        <v>874</v>
      </c>
      <c r="F64" s="832" t="s">
        <v>1868</v>
      </c>
      <c r="G64" s="832" t="s">
        <v>1869</v>
      </c>
      <c r="H64" s="849">
        <v>15</v>
      </c>
      <c r="I64" s="849">
        <v>10215</v>
      </c>
      <c r="J64" s="832">
        <v>14.97800586510264</v>
      </c>
      <c r="K64" s="832">
        <v>681</v>
      </c>
      <c r="L64" s="849">
        <v>1</v>
      </c>
      <c r="M64" s="849">
        <v>682</v>
      </c>
      <c r="N64" s="832">
        <v>1</v>
      </c>
      <c r="O64" s="832">
        <v>682</v>
      </c>
      <c r="P64" s="849">
        <v>7</v>
      </c>
      <c r="Q64" s="849">
        <v>4774</v>
      </c>
      <c r="R64" s="837">
        <v>7</v>
      </c>
      <c r="S64" s="850">
        <v>682</v>
      </c>
    </row>
    <row r="65" spans="1:19" ht="14.4" customHeight="1" x14ac:dyDescent="0.3">
      <c r="A65" s="831" t="s">
        <v>1764</v>
      </c>
      <c r="B65" s="832" t="s">
        <v>1765</v>
      </c>
      <c r="C65" s="832" t="s">
        <v>568</v>
      </c>
      <c r="D65" s="832" t="s">
        <v>954</v>
      </c>
      <c r="E65" s="832" t="s">
        <v>874</v>
      </c>
      <c r="F65" s="832" t="s">
        <v>1868</v>
      </c>
      <c r="G65" s="832" t="s">
        <v>1870</v>
      </c>
      <c r="H65" s="849">
        <v>4</v>
      </c>
      <c r="I65" s="849">
        <v>2724</v>
      </c>
      <c r="J65" s="832">
        <v>0.19019689987431923</v>
      </c>
      <c r="K65" s="832">
        <v>681</v>
      </c>
      <c r="L65" s="849">
        <v>21</v>
      </c>
      <c r="M65" s="849">
        <v>14322</v>
      </c>
      <c r="N65" s="832">
        <v>1</v>
      </c>
      <c r="O65" s="832">
        <v>682</v>
      </c>
      <c r="P65" s="849"/>
      <c r="Q65" s="849"/>
      <c r="R65" s="837"/>
      <c r="S65" s="850"/>
    </row>
    <row r="66" spans="1:19" ht="14.4" customHeight="1" x14ac:dyDescent="0.3">
      <c r="A66" s="831" t="s">
        <v>1764</v>
      </c>
      <c r="B66" s="832" t="s">
        <v>1765</v>
      </c>
      <c r="C66" s="832" t="s">
        <v>568</v>
      </c>
      <c r="D66" s="832" t="s">
        <v>954</v>
      </c>
      <c r="E66" s="832" t="s">
        <v>874</v>
      </c>
      <c r="F66" s="832" t="s">
        <v>1871</v>
      </c>
      <c r="G66" s="832" t="s">
        <v>1872</v>
      </c>
      <c r="H66" s="849">
        <v>3</v>
      </c>
      <c r="I66" s="849">
        <v>2148</v>
      </c>
      <c r="J66" s="832">
        <v>0.37447698744769875</v>
      </c>
      <c r="K66" s="832">
        <v>716</v>
      </c>
      <c r="L66" s="849">
        <v>8</v>
      </c>
      <c r="M66" s="849">
        <v>5736</v>
      </c>
      <c r="N66" s="832">
        <v>1</v>
      </c>
      <c r="O66" s="832">
        <v>717</v>
      </c>
      <c r="P66" s="849">
        <v>5</v>
      </c>
      <c r="Q66" s="849">
        <v>3585</v>
      </c>
      <c r="R66" s="837">
        <v>0.625</v>
      </c>
      <c r="S66" s="850">
        <v>717</v>
      </c>
    </row>
    <row r="67" spans="1:19" ht="14.4" customHeight="1" x14ac:dyDescent="0.3">
      <c r="A67" s="831" t="s">
        <v>1764</v>
      </c>
      <c r="B67" s="832" t="s">
        <v>1765</v>
      </c>
      <c r="C67" s="832" t="s">
        <v>568</v>
      </c>
      <c r="D67" s="832" t="s">
        <v>954</v>
      </c>
      <c r="E67" s="832" t="s">
        <v>874</v>
      </c>
      <c r="F67" s="832" t="s">
        <v>1871</v>
      </c>
      <c r="G67" s="832" t="s">
        <v>1873</v>
      </c>
      <c r="H67" s="849">
        <v>9</v>
      </c>
      <c r="I67" s="849">
        <v>6444</v>
      </c>
      <c r="J67" s="832">
        <v>0.81704069988588812</v>
      </c>
      <c r="K67" s="832">
        <v>716</v>
      </c>
      <c r="L67" s="849">
        <v>11</v>
      </c>
      <c r="M67" s="849">
        <v>7887</v>
      </c>
      <c r="N67" s="832">
        <v>1</v>
      </c>
      <c r="O67" s="832">
        <v>717</v>
      </c>
      <c r="P67" s="849">
        <v>5</v>
      </c>
      <c r="Q67" s="849">
        <v>3585</v>
      </c>
      <c r="R67" s="837">
        <v>0.45454545454545453</v>
      </c>
      <c r="S67" s="850">
        <v>717</v>
      </c>
    </row>
    <row r="68" spans="1:19" ht="14.4" customHeight="1" x14ac:dyDescent="0.3">
      <c r="A68" s="831" t="s">
        <v>1764</v>
      </c>
      <c r="B68" s="832" t="s">
        <v>1765</v>
      </c>
      <c r="C68" s="832" t="s">
        <v>568</v>
      </c>
      <c r="D68" s="832" t="s">
        <v>954</v>
      </c>
      <c r="E68" s="832" t="s">
        <v>874</v>
      </c>
      <c r="F68" s="832" t="s">
        <v>1874</v>
      </c>
      <c r="G68" s="832" t="s">
        <v>1875</v>
      </c>
      <c r="H68" s="849">
        <v>2</v>
      </c>
      <c r="I68" s="849">
        <v>5274</v>
      </c>
      <c r="J68" s="832">
        <v>0.49981046247156935</v>
      </c>
      <c r="K68" s="832">
        <v>2637</v>
      </c>
      <c r="L68" s="849">
        <v>4</v>
      </c>
      <c r="M68" s="849">
        <v>10552</v>
      </c>
      <c r="N68" s="832">
        <v>1</v>
      </c>
      <c r="O68" s="832">
        <v>2638</v>
      </c>
      <c r="P68" s="849"/>
      <c r="Q68" s="849"/>
      <c r="R68" s="837"/>
      <c r="S68" s="850"/>
    </row>
    <row r="69" spans="1:19" ht="14.4" customHeight="1" x14ac:dyDescent="0.3">
      <c r="A69" s="831" t="s">
        <v>1764</v>
      </c>
      <c r="B69" s="832" t="s">
        <v>1765</v>
      </c>
      <c r="C69" s="832" t="s">
        <v>568</v>
      </c>
      <c r="D69" s="832" t="s">
        <v>954</v>
      </c>
      <c r="E69" s="832" t="s">
        <v>874</v>
      </c>
      <c r="F69" s="832" t="s">
        <v>1874</v>
      </c>
      <c r="G69" s="832" t="s">
        <v>1876</v>
      </c>
      <c r="H69" s="849"/>
      <c r="I69" s="849"/>
      <c r="J69" s="832"/>
      <c r="K69" s="832"/>
      <c r="L69" s="849">
        <v>1</v>
      </c>
      <c r="M69" s="849">
        <v>2638</v>
      </c>
      <c r="N69" s="832">
        <v>1</v>
      </c>
      <c r="O69" s="832">
        <v>2638</v>
      </c>
      <c r="P69" s="849"/>
      <c r="Q69" s="849"/>
      <c r="R69" s="837"/>
      <c r="S69" s="850"/>
    </row>
    <row r="70" spans="1:19" ht="14.4" customHeight="1" x14ac:dyDescent="0.3">
      <c r="A70" s="831" t="s">
        <v>1764</v>
      </c>
      <c r="B70" s="832" t="s">
        <v>1765</v>
      </c>
      <c r="C70" s="832" t="s">
        <v>568</v>
      </c>
      <c r="D70" s="832" t="s">
        <v>954</v>
      </c>
      <c r="E70" s="832" t="s">
        <v>874</v>
      </c>
      <c r="F70" s="832" t="s">
        <v>1877</v>
      </c>
      <c r="G70" s="832" t="s">
        <v>1878</v>
      </c>
      <c r="H70" s="849">
        <v>646</v>
      </c>
      <c r="I70" s="849">
        <v>1178950</v>
      </c>
      <c r="J70" s="832">
        <v>1.1293706293706294</v>
      </c>
      <c r="K70" s="832">
        <v>1825</v>
      </c>
      <c r="L70" s="849">
        <v>572</v>
      </c>
      <c r="M70" s="849">
        <v>1043900</v>
      </c>
      <c r="N70" s="832">
        <v>1</v>
      </c>
      <c r="O70" s="832">
        <v>1825</v>
      </c>
      <c r="P70" s="849">
        <v>718</v>
      </c>
      <c r="Q70" s="849">
        <v>1311068</v>
      </c>
      <c r="R70" s="837">
        <v>1.2559325605900948</v>
      </c>
      <c r="S70" s="850">
        <v>1826</v>
      </c>
    </row>
    <row r="71" spans="1:19" ht="14.4" customHeight="1" x14ac:dyDescent="0.3">
      <c r="A71" s="831" t="s">
        <v>1764</v>
      </c>
      <c r="B71" s="832" t="s">
        <v>1765</v>
      </c>
      <c r="C71" s="832" t="s">
        <v>568</v>
      </c>
      <c r="D71" s="832" t="s">
        <v>954</v>
      </c>
      <c r="E71" s="832" t="s">
        <v>874</v>
      </c>
      <c r="F71" s="832" t="s">
        <v>1877</v>
      </c>
      <c r="G71" s="832" t="s">
        <v>1879</v>
      </c>
      <c r="H71" s="849">
        <v>258</v>
      </c>
      <c r="I71" s="849">
        <v>470850</v>
      </c>
      <c r="J71" s="832">
        <v>2.5048543689320391</v>
      </c>
      <c r="K71" s="832">
        <v>1825</v>
      </c>
      <c r="L71" s="849">
        <v>103</v>
      </c>
      <c r="M71" s="849">
        <v>187975</v>
      </c>
      <c r="N71" s="832">
        <v>1</v>
      </c>
      <c r="O71" s="832">
        <v>1825</v>
      </c>
      <c r="P71" s="849">
        <v>161</v>
      </c>
      <c r="Q71" s="849">
        <v>293986</v>
      </c>
      <c r="R71" s="837">
        <v>1.5639632929910892</v>
      </c>
      <c r="S71" s="850">
        <v>1826</v>
      </c>
    </row>
    <row r="72" spans="1:19" ht="14.4" customHeight="1" x14ac:dyDescent="0.3">
      <c r="A72" s="831" t="s">
        <v>1764</v>
      </c>
      <c r="B72" s="832" t="s">
        <v>1765</v>
      </c>
      <c r="C72" s="832" t="s">
        <v>568</v>
      </c>
      <c r="D72" s="832" t="s">
        <v>954</v>
      </c>
      <c r="E72" s="832" t="s">
        <v>874</v>
      </c>
      <c r="F72" s="832" t="s">
        <v>1880</v>
      </c>
      <c r="G72" s="832" t="s">
        <v>1881</v>
      </c>
      <c r="H72" s="849">
        <v>208</v>
      </c>
      <c r="I72" s="849">
        <v>89232</v>
      </c>
      <c r="J72" s="832">
        <v>0.95852534562211977</v>
      </c>
      <c r="K72" s="832">
        <v>429</v>
      </c>
      <c r="L72" s="849">
        <v>217</v>
      </c>
      <c r="M72" s="849">
        <v>93093</v>
      </c>
      <c r="N72" s="832">
        <v>1</v>
      </c>
      <c r="O72" s="832">
        <v>429</v>
      </c>
      <c r="P72" s="849">
        <v>339</v>
      </c>
      <c r="Q72" s="849">
        <v>145770</v>
      </c>
      <c r="R72" s="837">
        <v>1.5658535013373722</v>
      </c>
      <c r="S72" s="850">
        <v>430</v>
      </c>
    </row>
    <row r="73" spans="1:19" ht="14.4" customHeight="1" x14ac:dyDescent="0.3">
      <c r="A73" s="831" t="s">
        <v>1764</v>
      </c>
      <c r="B73" s="832" t="s">
        <v>1765</v>
      </c>
      <c r="C73" s="832" t="s">
        <v>568</v>
      </c>
      <c r="D73" s="832" t="s">
        <v>954</v>
      </c>
      <c r="E73" s="832" t="s">
        <v>874</v>
      </c>
      <c r="F73" s="832" t="s">
        <v>1882</v>
      </c>
      <c r="G73" s="832" t="s">
        <v>1883</v>
      </c>
      <c r="H73" s="849">
        <v>22</v>
      </c>
      <c r="I73" s="849">
        <v>77396</v>
      </c>
      <c r="J73" s="832">
        <v>1.1572368421052632</v>
      </c>
      <c r="K73" s="832">
        <v>3518</v>
      </c>
      <c r="L73" s="849">
        <v>19</v>
      </c>
      <c r="M73" s="849">
        <v>66880</v>
      </c>
      <c r="N73" s="832">
        <v>1</v>
      </c>
      <c r="O73" s="832">
        <v>3520</v>
      </c>
      <c r="P73" s="849">
        <v>34</v>
      </c>
      <c r="Q73" s="849">
        <v>119748</v>
      </c>
      <c r="R73" s="837">
        <v>1.7904904306220095</v>
      </c>
      <c r="S73" s="850">
        <v>3522</v>
      </c>
    </row>
    <row r="74" spans="1:19" ht="14.4" customHeight="1" x14ac:dyDescent="0.3">
      <c r="A74" s="831" t="s">
        <v>1764</v>
      </c>
      <c r="B74" s="832" t="s">
        <v>1765</v>
      </c>
      <c r="C74" s="832" t="s">
        <v>568</v>
      </c>
      <c r="D74" s="832" t="s">
        <v>954</v>
      </c>
      <c r="E74" s="832" t="s">
        <v>874</v>
      </c>
      <c r="F74" s="832" t="s">
        <v>1882</v>
      </c>
      <c r="G74" s="832" t="s">
        <v>1884</v>
      </c>
      <c r="H74" s="849">
        <v>1</v>
      </c>
      <c r="I74" s="849">
        <v>3518</v>
      </c>
      <c r="J74" s="832">
        <v>0.16657196969696969</v>
      </c>
      <c r="K74" s="832">
        <v>3518</v>
      </c>
      <c r="L74" s="849">
        <v>6</v>
      </c>
      <c r="M74" s="849">
        <v>21120</v>
      </c>
      <c r="N74" s="832">
        <v>1</v>
      </c>
      <c r="O74" s="832">
        <v>3520</v>
      </c>
      <c r="P74" s="849">
        <v>1</v>
      </c>
      <c r="Q74" s="849">
        <v>3522</v>
      </c>
      <c r="R74" s="837">
        <v>0.16676136363636362</v>
      </c>
      <c r="S74" s="850">
        <v>3522</v>
      </c>
    </row>
    <row r="75" spans="1:19" ht="14.4" customHeight="1" x14ac:dyDescent="0.3">
      <c r="A75" s="831" t="s">
        <v>1764</v>
      </c>
      <c r="B75" s="832" t="s">
        <v>1765</v>
      </c>
      <c r="C75" s="832" t="s">
        <v>568</v>
      </c>
      <c r="D75" s="832" t="s">
        <v>954</v>
      </c>
      <c r="E75" s="832" t="s">
        <v>874</v>
      </c>
      <c r="F75" s="832" t="s">
        <v>1887</v>
      </c>
      <c r="G75" s="832" t="s">
        <v>1888</v>
      </c>
      <c r="H75" s="849">
        <v>2</v>
      </c>
      <c r="I75" s="849">
        <v>66.67</v>
      </c>
      <c r="J75" s="832"/>
      <c r="K75" s="832">
        <v>33.335000000000001</v>
      </c>
      <c r="L75" s="849"/>
      <c r="M75" s="849"/>
      <c r="N75" s="832"/>
      <c r="O75" s="832"/>
      <c r="P75" s="849"/>
      <c r="Q75" s="849"/>
      <c r="R75" s="837"/>
      <c r="S75" s="850"/>
    </row>
    <row r="76" spans="1:19" ht="14.4" customHeight="1" x14ac:dyDescent="0.3">
      <c r="A76" s="831" t="s">
        <v>1764</v>
      </c>
      <c r="B76" s="832" t="s">
        <v>1765</v>
      </c>
      <c r="C76" s="832" t="s">
        <v>568</v>
      </c>
      <c r="D76" s="832" t="s">
        <v>954</v>
      </c>
      <c r="E76" s="832" t="s">
        <v>874</v>
      </c>
      <c r="F76" s="832" t="s">
        <v>1887</v>
      </c>
      <c r="G76" s="832" t="s">
        <v>1889</v>
      </c>
      <c r="H76" s="849">
        <v>257</v>
      </c>
      <c r="I76" s="849">
        <v>8566.67</v>
      </c>
      <c r="J76" s="832">
        <v>1.2475745122082642</v>
      </c>
      <c r="K76" s="832">
        <v>33.333346303501948</v>
      </c>
      <c r="L76" s="849">
        <v>206</v>
      </c>
      <c r="M76" s="849">
        <v>6866.66</v>
      </c>
      <c r="N76" s="832">
        <v>1</v>
      </c>
      <c r="O76" s="832">
        <v>33.333300970873786</v>
      </c>
      <c r="P76" s="849">
        <v>188</v>
      </c>
      <c r="Q76" s="849">
        <v>6266.68</v>
      </c>
      <c r="R76" s="837">
        <v>0.9126241870137739</v>
      </c>
      <c r="S76" s="850">
        <v>33.333404255319152</v>
      </c>
    </row>
    <row r="77" spans="1:19" ht="14.4" customHeight="1" x14ac:dyDescent="0.3">
      <c r="A77" s="831" t="s">
        <v>1764</v>
      </c>
      <c r="B77" s="832" t="s">
        <v>1765</v>
      </c>
      <c r="C77" s="832" t="s">
        <v>568</v>
      </c>
      <c r="D77" s="832" t="s">
        <v>954</v>
      </c>
      <c r="E77" s="832" t="s">
        <v>874</v>
      </c>
      <c r="F77" s="832" t="s">
        <v>1890</v>
      </c>
      <c r="G77" s="832" t="s">
        <v>1891</v>
      </c>
      <c r="H77" s="849">
        <v>245</v>
      </c>
      <c r="I77" s="849">
        <v>9065</v>
      </c>
      <c r="J77" s="832">
        <v>1.1136363636363635</v>
      </c>
      <c r="K77" s="832">
        <v>37</v>
      </c>
      <c r="L77" s="849">
        <v>220</v>
      </c>
      <c r="M77" s="849">
        <v>8140</v>
      </c>
      <c r="N77" s="832">
        <v>1</v>
      </c>
      <c r="O77" s="832">
        <v>37</v>
      </c>
      <c r="P77" s="849">
        <v>258</v>
      </c>
      <c r="Q77" s="849">
        <v>9546</v>
      </c>
      <c r="R77" s="837">
        <v>1.1727272727272726</v>
      </c>
      <c r="S77" s="850">
        <v>37</v>
      </c>
    </row>
    <row r="78" spans="1:19" ht="14.4" customHeight="1" x14ac:dyDescent="0.3">
      <c r="A78" s="831" t="s">
        <v>1764</v>
      </c>
      <c r="B78" s="832" t="s">
        <v>1765</v>
      </c>
      <c r="C78" s="832" t="s">
        <v>568</v>
      </c>
      <c r="D78" s="832" t="s">
        <v>954</v>
      </c>
      <c r="E78" s="832" t="s">
        <v>874</v>
      </c>
      <c r="F78" s="832" t="s">
        <v>1892</v>
      </c>
      <c r="G78" s="832" t="s">
        <v>1893</v>
      </c>
      <c r="H78" s="849">
        <v>23</v>
      </c>
      <c r="I78" s="849">
        <v>14007</v>
      </c>
      <c r="J78" s="832">
        <v>0.34791356184798805</v>
      </c>
      <c r="K78" s="832">
        <v>609</v>
      </c>
      <c r="L78" s="849">
        <v>66</v>
      </c>
      <c r="M78" s="849">
        <v>40260</v>
      </c>
      <c r="N78" s="832">
        <v>1</v>
      </c>
      <c r="O78" s="832">
        <v>610</v>
      </c>
      <c r="P78" s="849">
        <v>98</v>
      </c>
      <c r="Q78" s="849">
        <v>59878</v>
      </c>
      <c r="R78" s="837">
        <v>1.4872826626924986</v>
      </c>
      <c r="S78" s="850">
        <v>611</v>
      </c>
    </row>
    <row r="79" spans="1:19" ht="14.4" customHeight="1" x14ac:dyDescent="0.3">
      <c r="A79" s="831" t="s">
        <v>1764</v>
      </c>
      <c r="B79" s="832" t="s">
        <v>1765</v>
      </c>
      <c r="C79" s="832" t="s">
        <v>568</v>
      </c>
      <c r="D79" s="832" t="s">
        <v>954</v>
      </c>
      <c r="E79" s="832" t="s">
        <v>874</v>
      </c>
      <c r="F79" s="832" t="s">
        <v>1892</v>
      </c>
      <c r="G79" s="832" t="s">
        <v>1894</v>
      </c>
      <c r="H79" s="849">
        <v>68</v>
      </c>
      <c r="I79" s="849">
        <v>41412</v>
      </c>
      <c r="J79" s="832">
        <v>3.2327868852459019</v>
      </c>
      <c r="K79" s="832">
        <v>609</v>
      </c>
      <c r="L79" s="849">
        <v>21</v>
      </c>
      <c r="M79" s="849">
        <v>12810</v>
      </c>
      <c r="N79" s="832">
        <v>1</v>
      </c>
      <c r="O79" s="832">
        <v>610</v>
      </c>
      <c r="P79" s="849">
        <v>45</v>
      </c>
      <c r="Q79" s="849">
        <v>27495</v>
      </c>
      <c r="R79" s="837">
        <v>2.1463700234192036</v>
      </c>
      <c r="S79" s="850">
        <v>611</v>
      </c>
    </row>
    <row r="80" spans="1:19" ht="14.4" customHeight="1" x14ac:dyDescent="0.3">
      <c r="A80" s="831" t="s">
        <v>1764</v>
      </c>
      <c r="B80" s="832" t="s">
        <v>1765</v>
      </c>
      <c r="C80" s="832" t="s">
        <v>568</v>
      </c>
      <c r="D80" s="832" t="s">
        <v>954</v>
      </c>
      <c r="E80" s="832" t="s">
        <v>874</v>
      </c>
      <c r="F80" s="832" t="s">
        <v>1897</v>
      </c>
      <c r="G80" s="832" t="s">
        <v>1898</v>
      </c>
      <c r="H80" s="849">
        <v>10</v>
      </c>
      <c r="I80" s="849">
        <v>4370</v>
      </c>
      <c r="J80" s="832">
        <v>5</v>
      </c>
      <c r="K80" s="832">
        <v>437</v>
      </c>
      <c r="L80" s="849">
        <v>2</v>
      </c>
      <c r="M80" s="849">
        <v>874</v>
      </c>
      <c r="N80" s="832">
        <v>1</v>
      </c>
      <c r="O80" s="832">
        <v>437</v>
      </c>
      <c r="P80" s="849">
        <v>4</v>
      </c>
      <c r="Q80" s="849">
        <v>1752</v>
      </c>
      <c r="R80" s="837">
        <v>2.0045766590389018</v>
      </c>
      <c r="S80" s="850">
        <v>438</v>
      </c>
    </row>
    <row r="81" spans="1:19" ht="14.4" customHeight="1" x14ac:dyDescent="0.3">
      <c r="A81" s="831" t="s">
        <v>1764</v>
      </c>
      <c r="B81" s="832" t="s">
        <v>1765</v>
      </c>
      <c r="C81" s="832" t="s">
        <v>568</v>
      </c>
      <c r="D81" s="832" t="s">
        <v>954</v>
      </c>
      <c r="E81" s="832" t="s">
        <v>874</v>
      </c>
      <c r="F81" s="832" t="s">
        <v>1897</v>
      </c>
      <c r="G81" s="832" t="s">
        <v>1899</v>
      </c>
      <c r="H81" s="849">
        <v>9</v>
      </c>
      <c r="I81" s="849">
        <v>3933</v>
      </c>
      <c r="J81" s="832">
        <v>1.5</v>
      </c>
      <c r="K81" s="832">
        <v>437</v>
      </c>
      <c r="L81" s="849">
        <v>6</v>
      </c>
      <c r="M81" s="849">
        <v>2622</v>
      </c>
      <c r="N81" s="832">
        <v>1</v>
      </c>
      <c r="O81" s="832">
        <v>437</v>
      </c>
      <c r="P81" s="849">
        <v>3</v>
      </c>
      <c r="Q81" s="849">
        <v>1312</v>
      </c>
      <c r="R81" s="837">
        <v>0.50038138825324185</v>
      </c>
      <c r="S81" s="850">
        <v>437.33333333333331</v>
      </c>
    </row>
    <row r="82" spans="1:19" ht="14.4" customHeight="1" x14ac:dyDescent="0.3">
      <c r="A82" s="831" t="s">
        <v>1764</v>
      </c>
      <c r="B82" s="832" t="s">
        <v>1765</v>
      </c>
      <c r="C82" s="832" t="s">
        <v>568</v>
      </c>
      <c r="D82" s="832" t="s">
        <v>954</v>
      </c>
      <c r="E82" s="832" t="s">
        <v>874</v>
      </c>
      <c r="F82" s="832" t="s">
        <v>1900</v>
      </c>
      <c r="G82" s="832" t="s">
        <v>1901</v>
      </c>
      <c r="H82" s="849">
        <v>269</v>
      </c>
      <c r="I82" s="849">
        <v>360998</v>
      </c>
      <c r="J82" s="832">
        <v>1.4861878453038675</v>
      </c>
      <c r="K82" s="832">
        <v>1342</v>
      </c>
      <c r="L82" s="849">
        <v>181</v>
      </c>
      <c r="M82" s="849">
        <v>242902</v>
      </c>
      <c r="N82" s="832">
        <v>1</v>
      </c>
      <c r="O82" s="832">
        <v>1342</v>
      </c>
      <c r="P82" s="849">
        <v>196</v>
      </c>
      <c r="Q82" s="849">
        <v>263205</v>
      </c>
      <c r="R82" s="837">
        <v>1.0835851495664919</v>
      </c>
      <c r="S82" s="850">
        <v>1342.8826530612246</v>
      </c>
    </row>
    <row r="83" spans="1:19" ht="14.4" customHeight="1" x14ac:dyDescent="0.3">
      <c r="A83" s="831" t="s">
        <v>1764</v>
      </c>
      <c r="B83" s="832" t="s">
        <v>1765</v>
      </c>
      <c r="C83" s="832" t="s">
        <v>568</v>
      </c>
      <c r="D83" s="832" t="s">
        <v>954</v>
      </c>
      <c r="E83" s="832" t="s">
        <v>874</v>
      </c>
      <c r="F83" s="832" t="s">
        <v>1900</v>
      </c>
      <c r="G83" s="832" t="s">
        <v>1902</v>
      </c>
      <c r="H83" s="849">
        <v>39</v>
      </c>
      <c r="I83" s="849">
        <v>52338</v>
      </c>
      <c r="J83" s="832">
        <v>3</v>
      </c>
      <c r="K83" s="832">
        <v>1342</v>
      </c>
      <c r="L83" s="849">
        <v>13</v>
      </c>
      <c r="M83" s="849">
        <v>17446</v>
      </c>
      <c r="N83" s="832">
        <v>1</v>
      </c>
      <c r="O83" s="832">
        <v>1342</v>
      </c>
      <c r="P83" s="849">
        <v>28</v>
      </c>
      <c r="Q83" s="849">
        <v>37597</v>
      </c>
      <c r="R83" s="837">
        <v>2.1550498681646224</v>
      </c>
      <c r="S83" s="850">
        <v>1342.75</v>
      </c>
    </row>
    <row r="84" spans="1:19" ht="14.4" customHeight="1" x14ac:dyDescent="0.3">
      <c r="A84" s="831" t="s">
        <v>1764</v>
      </c>
      <c r="B84" s="832" t="s">
        <v>1765</v>
      </c>
      <c r="C84" s="832" t="s">
        <v>568</v>
      </c>
      <c r="D84" s="832" t="s">
        <v>954</v>
      </c>
      <c r="E84" s="832" t="s">
        <v>874</v>
      </c>
      <c r="F84" s="832" t="s">
        <v>1903</v>
      </c>
      <c r="G84" s="832" t="s">
        <v>1904</v>
      </c>
      <c r="H84" s="849">
        <v>12</v>
      </c>
      <c r="I84" s="849">
        <v>6108</v>
      </c>
      <c r="J84" s="832">
        <v>0.41379310344827586</v>
      </c>
      <c r="K84" s="832">
        <v>509</v>
      </c>
      <c r="L84" s="849">
        <v>29</v>
      </c>
      <c r="M84" s="849">
        <v>14761</v>
      </c>
      <c r="N84" s="832">
        <v>1</v>
      </c>
      <c r="O84" s="832">
        <v>509</v>
      </c>
      <c r="P84" s="849">
        <v>8</v>
      </c>
      <c r="Q84" s="849">
        <v>4082</v>
      </c>
      <c r="R84" s="837">
        <v>0.27653952984215163</v>
      </c>
      <c r="S84" s="850">
        <v>510.25</v>
      </c>
    </row>
    <row r="85" spans="1:19" ht="14.4" customHeight="1" x14ac:dyDescent="0.3">
      <c r="A85" s="831" t="s">
        <v>1764</v>
      </c>
      <c r="B85" s="832" t="s">
        <v>1765</v>
      </c>
      <c r="C85" s="832" t="s">
        <v>568</v>
      </c>
      <c r="D85" s="832" t="s">
        <v>954</v>
      </c>
      <c r="E85" s="832" t="s">
        <v>874</v>
      </c>
      <c r="F85" s="832" t="s">
        <v>1903</v>
      </c>
      <c r="G85" s="832" t="s">
        <v>1905</v>
      </c>
      <c r="H85" s="849">
        <v>28</v>
      </c>
      <c r="I85" s="849">
        <v>14252</v>
      </c>
      <c r="J85" s="832">
        <v>7</v>
      </c>
      <c r="K85" s="832">
        <v>509</v>
      </c>
      <c r="L85" s="849">
        <v>4</v>
      </c>
      <c r="M85" s="849">
        <v>2036</v>
      </c>
      <c r="N85" s="832">
        <v>1</v>
      </c>
      <c r="O85" s="832">
        <v>509</v>
      </c>
      <c r="P85" s="849">
        <v>12</v>
      </c>
      <c r="Q85" s="849">
        <v>6120</v>
      </c>
      <c r="R85" s="837">
        <v>3.0058939096267192</v>
      </c>
      <c r="S85" s="850">
        <v>510</v>
      </c>
    </row>
    <row r="86" spans="1:19" ht="14.4" customHeight="1" x14ac:dyDescent="0.3">
      <c r="A86" s="831" t="s">
        <v>1764</v>
      </c>
      <c r="B86" s="832" t="s">
        <v>1765</v>
      </c>
      <c r="C86" s="832" t="s">
        <v>568</v>
      </c>
      <c r="D86" s="832" t="s">
        <v>954</v>
      </c>
      <c r="E86" s="832" t="s">
        <v>874</v>
      </c>
      <c r="F86" s="832" t="s">
        <v>1906</v>
      </c>
      <c r="G86" s="832" t="s">
        <v>1907</v>
      </c>
      <c r="H86" s="849">
        <v>19</v>
      </c>
      <c r="I86" s="849">
        <v>44251</v>
      </c>
      <c r="J86" s="832">
        <v>6.3306151645207436</v>
      </c>
      <c r="K86" s="832">
        <v>2329</v>
      </c>
      <c r="L86" s="849">
        <v>3</v>
      </c>
      <c r="M86" s="849">
        <v>6990</v>
      </c>
      <c r="N86" s="832">
        <v>1</v>
      </c>
      <c r="O86" s="832">
        <v>2330</v>
      </c>
      <c r="P86" s="849">
        <v>6</v>
      </c>
      <c r="Q86" s="849">
        <v>13998</v>
      </c>
      <c r="R86" s="837">
        <v>2.0025751072961375</v>
      </c>
      <c r="S86" s="850">
        <v>2333</v>
      </c>
    </row>
    <row r="87" spans="1:19" ht="14.4" customHeight="1" x14ac:dyDescent="0.3">
      <c r="A87" s="831" t="s">
        <v>1764</v>
      </c>
      <c r="B87" s="832" t="s">
        <v>1765</v>
      </c>
      <c r="C87" s="832" t="s">
        <v>568</v>
      </c>
      <c r="D87" s="832" t="s">
        <v>954</v>
      </c>
      <c r="E87" s="832" t="s">
        <v>874</v>
      </c>
      <c r="F87" s="832" t="s">
        <v>1908</v>
      </c>
      <c r="G87" s="832" t="s">
        <v>1909</v>
      </c>
      <c r="H87" s="849">
        <v>7</v>
      </c>
      <c r="I87" s="849">
        <v>18515</v>
      </c>
      <c r="J87" s="832">
        <v>2.3324514991181657</v>
      </c>
      <c r="K87" s="832">
        <v>2645</v>
      </c>
      <c r="L87" s="849">
        <v>3</v>
      </c>
      <c r="M87" s="849">
        <v>7938</v>
      </c>
      <c r="N87" s="832">
        <v>1</v>
      </c>
      <c r="O87" s="832">
        <v>2646</v>
      </c>
      <c r="P87" s="849">
        <v>1</v>
      </c>
      <c r="Q87" s="849">
        <v>2649</v>
      </c>
      <c r="R87" s="837">
        <v>0.33371126228269088</v>
      </c>
      <c r="S87" s="850">
        <v>2649</v>
      </c>
    </row>
    <row r="88" spans="1:19" ht="14.4" customHeight="1" x14ac:dyDescent="0.3">
      <c r="A88" s="831" t="s">
        <v>1764</v>
      </c>
      <c r="B88" s="832" t="s">
        <v>1765</v>
      </c>
      <c r="C88" s="832" t="s">
        <v>568</v>
      </c>
      <c r="D88" s="832" t="s">
        <v>954</v>
      </c>
      <c r="E88" s="832" t="s">
        <v>874</v>
      </c>
      <c r="F88" s="832" t="s">
        <v>1908</v>
      </c>
      <c r="G88" s="832" t="s">
        <v>1910</v>
      </c>
      <c r="H88" s="849">
        <v>6</v>
      </c>
      <c r="I88" s="849">
        <v>15870</v>
      </c>
      <c r="J88" s="832"/>
      <c r="K88" s="832">
        <v>2645</v>
      </c>
      <c r="L88" s="849"/>
      <c r="M88" s="849"/>
      <c r="N88" s="832"/>
      <c r="O88" s="832"/>
      <c r="P88" s="849"/>
      <c r="Q88" s="849"/>
      <c r="R88" s="837"/>
      <c r="S88" s="850"/>
    </row>
    <row r="89" spans="1:19" ht="14.4" customHeight="1" x14ac:dyDescent="0.3">
      <c r="A89" s="831" t="s">
        <v>1764</v>
      </c>
      <c r="B89" s="832" t="s">
        <v>1765</v>
      </c>
      <c r="C89" s="832" t="s">
        <v>568</v>
      </c>
      <c r="D89" s="832" t="s">
        <v>954</v>
      </c>
      <c r="E89" s="832" t="s">
        <v>874</v>
      </c>
      <c r="F89" s="832" t="s">
        <v>1911</v>
      </c>
      <c r="G89" s="832" t="s">
        <v>1912</v>
      </c>
      <c r="H89" s="849">
        <v>14</v>
      </c>
      <c r="I89" s="849">
        <v>4956</v>
      </c>
      <c r="J89" s="832">
        <v>1.9943661971830986</v>
      </c>
      <c r="K89" s="832">
        <v>354</v>
      </c>
      <c r="L89" s="849">
        <v>7</v>
      </c>
      <c r="M89" s="849">
        <v>2485</v>
      </c>
      <c r="N89" s="832">
        <v>1</v>
      </c>
      <c r="O89" s="832">
        <v>355</v>
      </c>
      <c r="P89" s="849"/>
      <c r="Q89" s="849"/>
      <c r="R89" s="837"/>
      <c r="S89" s="850"/>
    </row>
    <row r="90" spans="1:19" ht="14.4" customHeight="1" x14ac:dyDescent="0.3">
      <c r="A90" s="831" t="s">
        <v>1764</v>
      </c>
      <c r="B90" s="832" t="s">
        <v>1765</v>
      </c>
      <c r="C90" s="832" t="s">
        <v>568</v>
      </c>
      <c r="D90" s="832" t="s">
        <v>954</v>
      </c>
      <c r="E90" s="832" t="s">
        <v>874</v>
      </c>
      <c r="F90" s="832" t="s">
        <v>1917</v>
      </c>
      <c r="G90" s="832" t="s">
        <v>1918</v>
      </c>
      <c r="H90" s="849">
        <v>1</v>
      </c>
      <c r="I90" s="849">
        <v>1034</v>
      </c>
      <c r="J90" s="832"/>
      <c r="K90" s="832">
        <v>1034</v>
      </c>
      <c r="L90" s="849"/>
      <c r="M90" s="849"/>
      <c r="N90" s="832"/>
      <c r="O90" s="832"/>
      <c r="P90" s="849"/>
      <c r="Q90" s="849"/>
      <c r="R90" s="837"/>
      <c r="S90" s="850"/>
    </row>
    <row r="91" spans="1:19" ht="14.4" customHeight="1" x14ac:dyDescent="0.3">
      <c r="A91" s="831" t="s">
        <v>1764</v>
      </c>
      <c r="B91" s="832" t="s">
        <v>1765</v>
      </c>
      <c r="C91" s="832" t="s">
        <v>568</v>
      </c>
      <c r="D91" s="832" t="s">
        <v>954</v>
      </c>
      <c r="E91" s="832" t="s">
        <v>874</v>
      </c>
      <c r="F91" s="832" t="s">
        <v>1919</v>
      </c>
      <c r="G91" s="832" t="s">
        <v>1920</v>
      </c>
      <c r="H91" s="849">
        <v>2</v>
      </c>
      <c r="I91" s="849">
        <v>1050</v>
      </c>
      <c r="J91" s="832"/>
      <c r="K91" s="832">
        <v>525</v>
      </c>
      <c r="L91" s="849"/>
      <c r="M91" s="849"/>
      <c r="N91" s="832"/>
      <c r="O91" s="832"/>
      <c r="P91" s="849"/>
      <c r="Q91" s="849"/>
      <c r="R91" s="837"/>
      <c r="S91" s="850"/>
    </row>
    <row r="92" spans="1:19" ht="14.4" customHeight="1" x14ac:dyDescent="0.3">
      <c r="A92" s="831" t="s">
        <v>1764</v>
      </c>
      <c r="B92" s="832" t="s">
        <v>1765</v>
      </c>
      <c r="C92" s="832" t="s">
        <v>568</v>
      </c>
      <c r="D92" s="832" t="s">
        <v>954</v>
      </c>
      <c r="E92" s="832" t="s">
        <v>874</v>
      </c>
      <c r="F92" s="832" t="s">
        <v>1919</v>
      </c>
      <c r="G92" s="832" t="s">
        <v>1921</v>
      </c>
      <c r="H92" s="849"/>
      <c r="I92" s="849"/>
      <c r="J92" s="832"/>
      <c r="K92" s="832"/>
      <c r="L92" s="849">
        <v>1</v>
      </c>
      <c r="M92" s="849">
        <v>525</v>
      </c>
      <c r="N92" s="832">
        <v>1</v>
      </c>
      <c r="O92" s="832">
        <v>525</v>
      </c>
      <c r="P92" s="849">
        <v>2</v>
      </c>
      <c r="Q92" s="849">
        <v>1052</v>
      </c>
      <c r="R92" s="837">
        <v>2.0038095238095237</v>
      </c>
      <c r="S92" s="850">
        <v>526</v>
      </c>
    </row>
    <row r="93" spans="1:19" ht="14.4" customHeight="1" x14ac:dyDescent="0.3">
      <c r="A93" s="831" t="s">
        <v>1764</v>
      </c>
      <c r="B93" s="832" t="s">
        <v>1765</v>
      </c>
      <c r="C93" s="832" t="s">
        <v>568</v>
      </c>
      <c r="D93" s="832" t="s">
        <v>954</v>
      </c>
      <c r="E93" s="832" t="s">
        <v>874</v>
      </c>
      <c r="F93" s="832" t="s">
        <v>1922</v>
      </c>
      <c r="G93" s="832" t="s">
        <v>1923</v>
      </c>
      <c r="H93" s="849"/>
      <c r="I93" s="849"/>
      <c r="J93" s="832"/>
      <c r="K93" s="832"/>
      <c r="L93" s="849"/>
      <c r="M93" s="849"/>
      <c r="N93" s="832"/>
      <c r="O93" s="832"/>
      <c r="P93" s="849">
        <v>1</v>
      </c>
      <c r="Q93" s="849">
        <v>142</v>
      </c>
      <c r="R93" s="837"/>
      <c r="S93" s="850">
        <v>142</v>
      </c>
    </row>
    <row r="94" spans="1:19" ht="14.4" customHeight="1" x14ac:dyDescent="0.3">
      <c r="A94" s="831" t="s">
        <v>1764</v>
      </c>
      <c r="B94" s="832" t="s">
        <v>1765</v>
      </c>
      <c r="C94" s="832" t="s">
        <v>568</v>
      </c>
      <c r="D94" s="832" t="s">
        <v>954</v>
      </c>
      <c r="E94" s="832" t="s">
        <v>874</v>
      </c>
      <c r="F94" s="832" t="s">
        <v>1929</v>
      </c>
      <c r="G94" s="832" t="s">
        <v>1930</v>
      </c>
      <c r="H94" s="849">
        <v>11</v>
      </c>
      <c r="I94" s="849">
        <v>7898</v>
      </c>
      <c r="J94" s="832">
        <v>2.1969401947148817</v>
      </c>
      <c r="K94" s="832">
        <v>718</v>
      </c>
      <c r="L94" s="849">
        <v>5</v>
      </c>
      <c r="M94" s="849">
        <v>3595</v>
      </c>
      <c r="N94" s="832">
        <v>1</v>
      </c>
      <c r="O94" s="832">
        <v>719</v>
      </c>
      <c r="P94" s="849">
        <v>3</v>
      </c>
      <c r="Q94" s="849">
        <v>2157</v>
      </c>
      <c r="R94" s="837">
        <v>0.6</v>
      </c>
      <c r="S94" s="850">
        <v>719</v>
      </c>
    </row>
    <row r="95" spans="1:19" ht="14.4" customHeight="1" x14ac:dyDescent="0.3">
      <c r="A95" s="831" t="s">
        <v>1764</v>
      </c>
      <c r="B95" s="832" t="s">
        <v>1765</v>
      </c>
      <c r="C95" s="832" t="s">
        <v>568</v>
      </c>
      <c r="D95" s="832" t="s">
        <v>954</v>
      </c>
      <c r="E95" s="832" t="s">
        <v>874</v>
      </c>
      <c r="F95" s="832" t="s">
        <v>1929</v>
      </c>
      <c r="G95" s="832" t="s">
        <v>1931</v>
      </c>
      <c r="H95" s="849">
        <v>7</v>
      </c>
      <c r="I95" s="849">
        <v>5026</v>
      </c>
      <c r="J95" s="832">
        <v>2.3300880853036623</v>
      </c>
      <c r="K95" s="832">
        <v>718</v>
      </c>
      <c r="L95" s="849">
        <v>3</v>
      </c>
      <c r="M95" s="849">
        <v>2157</v>
      </c>
      <c r="N95" s="832">
        <v>1</v>
      </c>
      <c r="O95" s="832">
        <v>719</v>
      </c>
      <c r="P95" s="849">
        <v>3</v>
      </c>
      <c r="Q95" s="849">
        <v>2157</v>
      </c>
      <c r="R95" s="837">
        <v>1</v>
      </c>
      <c r="S95" s="850">
        <v>719</v>
      </c>
    </row>
    <row r="96" spans="1:19" ht="14.4" customHeight="1" x14ac:dyDescent="0.3">
      <c r="A96" s="831" t="s">
        <v>1764</v>
      </c>
      <c r="B96" s="832" t="s">
        <v>1765</v>
      </c>
      <c r="C96" s="832" t="s">
        <v>568</v>
      </c>
      <c r="D96" s="832" t="s">
        <v>954</v>
      </c>
      <c r="E96" s="832" t="s">
        <v>874</v>
      </c>
      <c r="F96" s="832" t="s">
        <v>1935</v>
      </c>
      <c r="G96" s="832" t="s">
        <v>1936</v>
      </c>
      <c r="H96" s="849"/>
      <c r="I96" s="849"/>
      <c r="J96" s="832"/>
      <c r="K96" s="832"/>
      <c r="L96" s="849"/>
      <c r="M96" s="849"/>
      <c r="N96" s="832"/>
      <c r="O96" s="832"/>
      <c r="P96" s="849">
        <v>1</v>
      </c>
      <c r="Q96" s="849">
        <v>628</v>
      </c>
      <c r="R96" s="837"/>
      <c r="S96" s="850">
        <v>628</v>
      </c>
    </row>
    <row r="97" spans="1:19" ht="14.4" customHeight="1" x14ac:dyDescent="0.3">
      <c r="A97" s="831" t="s">
        <v>1764</v>
      </c>
      <c r="B97" s="832" t="s">
        <v>1765</v>
      </c>
      <c r="C97" s="832" t="s">
        <v>568</v>
      </c>
      <c r="D97" s="832" t="s">
        <v>1758</v>
      </c>
      <c r="E97" s="832" t="s">
        <v>1766</v>
      </c>
      <c r="F97" s="832" t="s">
        <v>1769</v>
      </c>
      <c r="G97" s="832" t="s">
        <v>1770</v>
      </c>
      <c r="H97" s="849">
        <v>1030</v>
      </c>
      <c r="I97" s="849">
        <v>2397.3000000000002</v>
      </c>
      <c r="J97" s="832"/>
      <c r="K97" s="832">
        <v>2.3274757281553398</v>
      </c>
      <c r="L97" s="849"/>
      <c r="M97" s="849"/>
      <c r="N97" s="832"/>
      <c r="O97" s="832"/>
      <c r="P97" s="849"/>
      <c r="Q97" s="849"/>
      <c r="R97" s="837"/>
      <c r="S97" s="850"/>
    </row>
    <row r="98" spans="1:19" ht="14.4" customHeight="1" x14ac:dyDescent="0.3">
      <c r="A98" s="831" t="s">
        <v>1764</v>
      </c>
      <c r="B98" s="832" t="s">
        <v>1765</v>
      </c>
      <c r="C98" s="832" t="s">
        <v>568</v>
      </c>
      <c r="D98" s="832" t="s">
        <v>1758</v>
      </c>
      <c r="E98" s="832" t="s">
        <v>1766</v>
      </c>
      <c r="F98" s="832" t="s">
        <v>1771</v>
      </c>
      <c r="G98" s="832" t="s">
        <v>1772</v>
      </c>
      <c r="H98" s="849">
        <v>990</v>
      </c>
      <c r="I98" s="849">
        <v>5197.5</v>
      </c>
      <c r="J98" s="832"/>
      <c r="K98" s="832">
        <v>5.25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1764</v>
      </c>
      <c r="B99" s="832" t="s">
        <v>1765</v>
      </c>
      <c r="C99" s="832" t="s">
        <v>568</v>
      </c>
      <c r="D99" s="832" t="s">
        <v>1758</v>
      </c>
      <c r="E99" s="832" t="s">
        <v>1766</v>
      </c>
      <c r="F99" s="832" t="s">
        <v>1778</v>
      </c>
      <c r="G99" s="832" t="s">
        <v>1779</v>
      </c>
      <c r="H99" s="849">
        <v>2440</v>
      </c>
      <c r="I99" s="849">
        <v>14249.599999999999</v>
      </c>
      <c r="J99" s="832"/>
      <c r="K99" s="832">
        <v>5.839999999999999</v>
      </c>
      <c r="L99" s="849"/>
      <c r="M99" s="849"/>
      <c r="N99" s="832"/>
      <c r="O99" s="832"/>
      <c r="P99" s="849"/>
      <c r="Q99" s="849"/>
      <c r="R99" s="837"/>
      <c r="S99" s="850"/>
    </row>
    <row r="100" spans="1:19" ht="14.4" customHeight="1" x14ac:dyDescent="0.3">
      <c r="A100" s="831" t="s">
        <v>1764</v>
      </c>
      <c r="B100" s="832" t="s">
        <v>1765</v>
      </c>
      <c r="C100" s="832" t="s">
        <v>568</v>
      </c>
      <c r="D100" s="832" t="s">
        <v>1758</v>
      </c>
      <c r="E100" s="832" t="s">
        <v>1766</v>
      </c>
      <c r="F100" s="832" t="s">
        <v>1780</v>
      </c>
      <c r="G100" s="832" t="s">
        <v>1781</v>
      </c>
      <c r="H100" s="849">
        <v>255</v>
      </c>
      <c r="I100" s="849">
        <v>2147.1</v>
      </c>
      <c r="J100" s="832"/>
      <c r="K100" s="832">
        <v>8.42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 t="s">
        <v>1764</v>
      </c>
      <c r="B101" s="832" t="s">
        <v>1765</v>
      </c>
      <c r="C101" s="832" t="s">
        <v>568</v>
      </c>
      <c r="D101" s="832" t="s">
        <v>1758</v>
      </c>
      <c r="E101" s="832" t="s">
        <v>1766</v>
      </c>
      <c r="F101" s="832" t="s">
        <v>1792</v>
      </c>
      <c r="G101" s="832" t="s">
        <v>1793</v>
      </c>
      <c r="H101" s="849">
        <v>1075</v>
      </c>
      <c r="I101" s="849">
        <v>21908.5</v>
      </c>
      <c r="J101" s="832"/>
      <c r="K101" s="832">
        <v>20.38</v>
      </c>
      <c r="L101" s="849"/>
      <c r="M101" s="849"/>
      <c r="N101" s="832"/>
      <c r="O101" s="832"/>
      <c r="P101" s="849"/>
      <c r="Q101" s="849"/>
      <c r="R101" s="837"/>
      <c r="S101" s="850"/>
    </row>
    <row r="102" spans="1:19" ht="14.4" customHeight="1" x14ac:dyDescent="0.3">
      <c r="A102" s="831" t="s">
        <v>1764</v>
      </c>
      <c r="B102" s="832" t="s">
        <v>1765</v>
      </c>
      <c r="C102" s="832" t="s">
        <v>568</v>
      </c>
      <c r="D102" s="832" t="s">
        <v>1758</v>
      </c>
      <c r="E102" s="832" t="s">
        <v>1766</v>
      </c>
      <c r="F102" s="832" t="s">
        <v>1798</v>
      </c>
      <c r="G102" s="832" t="s">
        <v>1799</v>
      </c>
      <c r="H102" s="849">
        <v>2</v>
      </c>
      <c r="I102" s="849">
        <v>4327.4799999999996</v>
      </c>
      <c r="J102" s="832"/>
      <c r="K102" s="832">
        <v>2163.7399999999998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 t="s">
        <v>1764</v>
      </c>
      <c r="B103" s="832" t="s">
        <v>1765</v>
      </c>
      <c r="C103" s="832" t="s">
        <v>568</v>
      </c>
      <c r="D103" s="832" t="s">
        <v>1758</v>
      </c>
      <c r="E103" s="832" t="s">
        <v>1766</v>
      </c>
      <c r="F103" s="832" t="s">
        <v>1802</v>
      </c>
      <c r="G103" s="832" t="s">
        <v>1803</v>
      </c>
      <c r="H103" s="849">
        <v>50787</v>
      </c>
      <c r="I103" s="849">
        <v>205150.16</v>
      </c>
      <c r="J103" s="832"/>
      <c r="K103" s="832">
        <v>4.0394226869080674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1764</v>
      </c>
      <c r="B104" s="832" t="s">
        <v>1765</v>
      </c>
      <c r="C104" s="832" t="s">
        <v>568</v>
      </c>
      <c r="D104" s="832" t="s">
        <v>1758</v>
      </c>
      <c r="E104" s="832" t="s">
        <v>1766</v>
      </c>
      <c r="F104" s="832" t="s">
        <v>1810</v>
      </c>
      <c r="G104" s="832" t="s">
        <v>1811</v>
      </c>
      <c r="H104" s="849">
        <v>320</v>
      </c>
      <c r="I104" s="849">
        <v>6435.2</v>
      </c>
      <c r="J104" s="832"/>
      <c r="K104" s="832">
        <v>20.11</v>
      </c>
      <c r="L104" s="849"/>
      <c r="M104" s="849"/>
      <c r="N104" s="832"/>
      <c r="O104" s="832"/>
      <c r="P104" s="849"/>
      <c r="Q104" s="849"/>
      <c r="R104" s="837"/>
      <c r="S104" s="850"/>
    </row>
    <row r="105" spans="1:19" ht="14.4" customHeight="1" x14ac:dyDescent="0.3">
      <c r="A105" s="831" t="s">
        <v>1764</v>
      </c>
      <c r="B105" s="832" t="s">
        <v>1765</v>
      </c>
      <c r="C105" s="832" t="s">
        <v>568</v>
      </c>
      <c r="D105" s="832" t="s">
        <v>1758</v>
      </c>
      <c r="E105" s="832" t="s">
        <v>874</v>
      </c>
      <c r="F105" s="832" t="s">
        <v>1828</v>
      </c>
      <c r="G105" s="832" t="s">
        <v>1829</v>
      </c>
      <c r="H105" s="849">
        <v>30</v>
      </c>
      <c r="I105" s="849">
        <v>1110</v>
      </c>
      <c r="J105" s="832"/>
      <c r="K105" s="832">
        <v>37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" customHeight="1" x14ac:dyDescent="0.3">
      <c r="A106" s="831" t="s">
        <v>1764</v>
      </c>
      <c r="B106" s="832" t="s">
        <v>1765</v>
      </c>
      <c r="C106" s="832" t="s">
        <v>568</v>
      </c>
      <c r="D106" s="832" t="s">
        <v>1758</v>
      </c>
      <c r="E106" s="832" t="s">
        <v>874</v>
      </c>
      <c r="F106" s="832" t="s">
        <v>1833</v>
      </c>
      <c r="G106" s="832" t="s">
        <v>1834</v>
      </c>
      <c r="H106" s="849">
        <v>145</v>
      </c>
      <c r="I106" s="849">
        <v>25665</v>
      </c>
      <c r="J106" s="832"/>
      <c r="K106" s="832">
        <v>177</v>
      </c>
      <c r="L106" s="849"/>
      <c r="M106" s="849"/>
      <c r="N106" s="832"/>
      <c r="O106" s="832"/>
      <c r="P106" s="849"/>
      <c r="Q106" s="849"/>
      <c r="R106" s="837"/>
      <c r="S106" s="850"/>
    </row>
    <row r="107" spans="1:19" ht="14.4" customHeight="1" x14ac:dyDescent="0.3">
      <c r="A107" s="831" t="s">
        <v>1764</v>
      </c>
      <c r="B107" s="832" t="s">
        <v>1765</v>
      </c>
      <c r="C107" s="832" t="s">
        <v>568</v>
      </c>
      <c r="D107" s="832" t="s">
        <v>1758</v>
      </c>
      <c r="E107" s="832" t="s">
        <v>874</v>
      </c>
      <c r="F107" s="832" t="s">
        <v>1845</v>
      </c>
      <c r="G107" s="832" t="s">
        <v>1847</v>
      </c>
      <c r="H107" s="849">
        <v>1</v>
      </c>
      <c r="I107" s="849">
        <v>2038</v>
      </c>
      <c r="J107" s="832"/>
      <c r="K107" s="832">
        <v>2038</v>
      </c>
      <c r="L107" s="849"/>
      <c r="M107" s="849"/>
      <c r="N107" s="832"/>
      <c r="O107" s="832"/>
      <c r="P107" s="849"/>
      <c r="Q107" s="849"/>
      <c r="R107" s="837"/>
      <c r="S107" s="850"/>
    </row>
    <row r="108" spans="1:19" ht="14.4" customHeight="1" x14ac:dyDescent="0.3">
      <c r="A108" s="831" t="s">
        <v>1764</v>
      </c>
      <c r="B108" s="832" t="s">
        <v>1765</v>
      </c>
      <c r="C108" s="832" t="s">
        <v>568</v>
      </c>
      <c r="D108" s="832" t="s">
        <v>1758</v>
      </c>
      <c r="E108" s="832" t="s">
        <v>874</v>
      </c>
      <c r="F108" s="832" t="s">
        <v>1854</v>
      </c>
      <c r="G108" s="832" t="s">
        <v>1855</v>
      </c>
      <c r="H108" s="849">
        <v>1</v>
      </c>
      <c r="I108" s="849">
        <v>1348</v>
      </c>
      <c r="J108" s="832"/>
      <c r="K108" s="832">
        <v>1348</v>
      </c>
      <c r="L108" s="849"/>
      <c r="M108" s="849"/>
      <c r="N108" s="832"/>
      <c r="O108" s="832"/>
      <c r="P108" s="849"/>
      <c r="Q108" s="849"/>
      <c r="R108" s="837"/>
      <c r="S108" s="850"/>
    </row>
    <row r="109" spans="1:19" ht="14.4" customHeight="1" x14ac:dyDescent="0.3">
      <c r="A109" s="831" t="s">
        <v>1764</v>
      </c>
      <c r="B109" s="832" t="s">
        <v>1765</v>
      </c>
      <c r="C109" s="832" t="s">
        <v>568</v>
      </c>
      <c r="D109" s="832" t="s">
        <v>1758</v>
      </c>
      <c r="E109" s="832" t="s">
        <v>874</v>
      </c>
      <c r="F109" s="832" t="s">
        <v>1856</v>
      </c>
      <c r="G109" s="832" t="s">
        <v>1857</v>
      </c>
      <c r="H109" s="849">
        <v>2</v>
      </c>
      <c r="I109" s="849">
        <v>2862</v>
      </c>
      <c r="J109" s="832"/>
      <c r="K109" s="832">
        <v>1431</v>
      </c>
      <c r="L109" s="849"/>
      <c r="M109" s="849"/>
      <c r="N109" s="832"/>
      <c r="O109" s="832"/>
      <c r="P109" s="849"/>
      <c r="Q109" s="849"/>
      <c r="R109" s="837"/>
      <c r="S109" s="850"/>
    </row>
    <row r="110" spans="1:19" ht="14.4" customHeight="1" x14ac:dyDescent="0.3">
      <c r="A110" s="831" t="s">
        <v>1764</v>
      </c>
      <c r="B110" s="832" t="s">
        <v>1765</v>
      </c>
      <c r="C110" s="832" t="s">
        <v>568</v>
      </c>
      <c r="D110" s="832" t="s">
        <v>1758</v>
      </c>
      <c r="E110" s="832" t="s">
        <v>874</v>
      </c>
      <c r="F110" s="832" t="s">
        <v>1863</v>
      </c>
      <c r="G110" s="832" t="s">
        <v>1865</v>
      </c>
      <c r="H110" s="849">
        <v>9</v>
      </c>
      <c r="I110" s="849">
        <v>10917</v>
      </c>
      <c r="J110" s="832"/>
      <c r="K110" s="832">
        <v>1213</v>
      </c>
      <c r="L110" s="849"/>
      <c r="M110" s="849"/>
      <c r="N110" s="832"/>
      <c r="O110" s="832"/>
      <c r="P110" s="849"/>
      <c r="Q110" s="849"/>
      <c r="R110" s="837"/>
      <c r="S110" s="850"/>
    </row>
    <row r="111" spans="1:19" ht="14.4" customHeight="1" x14ac:dyDescent="0.3">
      <c r="A111" s="831" t="s">
        <v>1764</v>
      </c>
      <c r="B111" s="832" t="s">
        <v>1765</v>
      </c>
      <c r="C111" s="832" t="s">
        <v>568</v>
      </c>
      <c r="D111" s="832" t="s">
        <v>1758</v>
      </c>
      <c r="E111" s="832" t="s">
        <v>874</v>
      </c>
      <c r="F111" s="832" t="s">
        <v>1868</v>
      </c>
      <c r="G111" s="832" t="s">
        <v>1869</v>
      </c>
      <c r="H111" s="849">
        <v>2</v>
      </c>
      <c r="I111" s="849">
        <v>1362</v>
      </c>
      <c r="J111" s="832"/>
      <c r="K111" s="832">
        <v>681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" customHeight="1" x14ac:dyDescent="0.3">
      <c r="A112" s="831" t="s">
        <v>1764</v>
      </c>
      <c r="B112" s="832" t="s">
        <v>1765</v>
      </c>
      <c r="C112" s="832" t="s">
        <v>568</v>
      </c>
      <c r="D112" s="832" t="s">
        <v>1758</v>
      </c>
      <c r="E112" s="832" t="s">
        <v>874</v>
      </c>
      <c r="F112" s="832" t="s">
        <v>1871</v>
      </c>
      <c r="G112" s="832" t="s">
        <v>1872</v>
      </c>
      <c r="H112" s="849">
        <v>3</v>
      </c>
      <c r="I112" s="849">
        <v>2148</v>
      </c>
      <c r="J112" s="832"/>
      <c r="K112" s="832">
        <v>716</v>
      </c>
      <c r="L112" s="849"/>
      <c r="M112" s="849"/>
      <c r="N112" s="832"/>
      <c r="O112" s="832"/>
      <c r="P112" s="849"/>
      <c r="Q112" s="849"/>
      <c r="R112" s="837"/>
      <c r="S112" s="850"/>
    </row>
    <row r="113" spans="1:19" ht="14.4" customHeight="1" x14ac:dyDescent="0.3">
      <c r="A113" s="831" t="s">
        <v>1764</v>
      </c>
      <c r="B113" s="832" t="s">
        <v>1765</v>
      </c>
      <c r="C113" s="832" t="s">
        <v>568</v>
      </c>
      <c r="D113" s="832" t="s">
        <v>1758</v>
      </c>
      <c r="E113" s="832" t="s">
        <v>874</v>
      </c>
      <c r="F113" s="832" t="s">
        <v>1877</v>
      </c>
      <c r="G113" s="832" t="s">
        <v>1878</v>
      </c>
      <c r="H113" s="849">
        <v>139</v>
      </c>
      <c r="I113" s="849">
        <v>253675</v>
      </c>
      <c r="J113" s="832"/>
      <c r="K113" s="832">
        <v>1825</v>
      </c>
      <c r="L113" s="849"/>
      <c r="M113" s="849"/>
      <c r="N113" s="832"/>
      <c r="O113" s="832"/>
      <c r="P113" s="849"/>
      <c r="Q113" s="849"/>
      <c r="R113" s="837"/>
      <c r="S113" s="850"/>
    </row>
    <row r="114" spans="1:19" ht="14.4" customHeight="1" x14ac:dyDescent="0.3">
      <c r="A114" s="831" t="s">
        <v>1764</v>
      </c>
      <c r="B114" s="832" t="s">
        <v>1765</v>
      </c>
      <c r="C114" s="832" t="s">
        <v>568</v>
      </c>
      <c r="D114" s="832" t="s">
        <v>1758</v>
      </c>
      <c r="E114" s="832" t="s">
        <v>874</v>
      </c>
      <c r="F114" s="832" t="s">
        <v>1887</v>
      </c>
      <c r="G114" s="832" t="s">
        <v>1889</v>
      </c>
      <c r="H114" s="849">
        <v>159</v>
      </c>
      <c r="I114" s="849">
        <v>5300</v>
      </c>
      <c r="J114" s="832"/>
      <c r="K114" s="832">
        <v>33.333333333333336</v>
      </c>
      <c r="L114" s="849"/>
      <c r="M114" s="849"/>
      <c r="N114" s="832"/>
      <c r="O114" s="832"/>
      <c r="P114" s="849"/>
      <c r="Q114" s="849"/>
      <c r="R114" s="837"/>
      <c r="S114" s="850"/>
    </row>
    <row r="115" spans="1:19" ht="14.4" customHeight="1" x14ac:dyDescent="0.3">
      <c r="A115" s="831" t="s">
        <v>1764</v>
      </c>
      <c r="B115" s="832" t="s">
        <v>1765</v>
      </c>
      <c r="C115" s="832" t="s">
        <v>568</v>
      </c>
      <c r="D115" s="832" t="s">
        <v>1758</v>
      </c>
      <c r="E115" s="832" t="s">
        <v>874</v>
      </c>
      <c r="F115" s="832" t="s">
        <v>1890</v>
      </c>
      <c r="G115" s="832" t="s">
        <v>1891</v>
      </c>
      <c r="H115" s="849">
        <v>143</v>
      </c>
      <c r="I115" s="849">
        <v>5291</v>
      </c>
      <c r="J115" s="832"/>
      <c r="K115" s="832">
        <v>37</v>
      </c>
      <c r="L115" s="849"/>
      <c r="M115" s="849"/>
      <c r="N115" s="832"/>
      <c r="O115" s="832"/>
      <c r="P115" s="849"/>
      <c r="Q115" s="849"/>
      <c r="R115" s="837"/>
      <c r="S115" s="850"/>
    </row>
    <row r="116" spans="1:19" ht="14.4" customHeight="1" x14ac:dyDescent="0.3">
      <c r="A116" s="831" t="s">
        <v>1764</v>
      </c>
      <c r="B116" s="832" t="s">
        <v>1765</v>
      </c>
      <c r="C116" s="832" t="s">
        <v>568</v>
      </c>
      <c r="D116" s="832" t="s">
        <v>1758</v>
      </c>
      <c r="E116" s="832" t="s">
        <v>874</v>
      </c>
      <c r="F116" s="832" t="s">
        <v>1897</v>
      </c>
      <c r="G116" s="832" t="s">
        <v>1898</v>
      </c>
      <c r="H116" s="849">
        <v>3</v>
      </c>
      <c r="I116" s="849">
        <v>1311</v>
      </c>
      <c r="J116" s="832"/>
      <c r="K116" s="832">
        <v>437</v>
      </c>
      <c r="L116" s="849"/>
      <c r="M116" s="849"/>
      <c r="N116" s="832"/>
      <c r="O116" s="832"/>
      <c r="P116" s="849"/>
      <c r="Q116" s="849"/>
      <c r="R116" s="837"/>
      <c r="S116" s="850"/>
    </row>
    <row r="117" spans="1:19" ht="14.4" customHeight="1" x14ac:dyDescent="0.3">
      <c r="A117" s="831" t="s">
        <v>1764</v>
      </c>
      <c r="B117" s="832" t="s">
        <v>1765</v>
      </c>
      <c r="C117" s="832" t="s">
        <v>568</v>
      </c>
      <c r="D117" s="832" t="s">
        <v>1758</v>
      </c>
      <c r="E117" s="832" t="s">
        <v>874</v>
      </c>
      <c r="F117" s="832" t="s">
        <v>1900</v>
      </c>
      <c r="G117" s="832" t="s">
        <v>1901</v>
      </c>
      <c r="H117" s="849">
        <v>74</v>
      </c>
      <c r="I117" s="849">
        <v>99308</v>
      </c>
      <c r="J117" s="832"/>
      <c r="K117" s="832">
        <v>1342</v>
      </c>
      <c r="L117" s="849"/>
      <c r="M117" s="849"/>
      <c r="N117" s="832"/>
      <c r="O117" s="832"/>
      <c r="P117" s="849"/>
      <c r="Q117" s="849"/>
      <c r="R117" s="837"/>
      <c r="S117" s="850"/>
    </row>
    <row r="118" spans="1:19" ht="14.4" customHeight="1" x14ac:dyDescent="0.3">
      <c r="A118" s="831" t="s">
        <v>1764</v>
      </c>
      <c r="B118" s="832" t="s">
        <v>1765</v>
      </c>
      <c r="C118" s="832" t="s">
        <v>568</v>
      </c>
      <c r="D118" s="832" t="s">
        <v>1758</v>
      </c>
      <c r="E118" s="832" t="s">
        <v>874</v>
      </c>
      <c r="F118" s="832" t="s">
        <v>1903</v>
      </c>
      <c r="G118" s="832" t="s">
        <v>1905</v>
      </c>
      <c r="H118" s="849">
        <v>6</v>
      </c>
      <c r="I118" s="849">
        <v>3054</v>
      </c>
      <c r="J118" s="832"/>
      <c r="K118" s="832">
        <v>509</v>
      </c>
      <c r="L118" s="849"/>
      <c r="M118" s="849"/>
      <c r="N118" s="832"/>
      <c r="O118" s="832"/>
      <c r="P118" s="849"/>
      <c r="Q118" s="849"/>
      <c r="R118" s="837"/>
      <c r="S118" s="850"/>
    </row>
    <row r="119" spans="1:19" ht="14.4" customHeight="1" x14ac:dyDescent="0.3">
      <c r="A119" s="831" t="s">
        <v>1764</v>
      </c>
      <c r="B119" s="832" t="s">
        <v>1765</v>
      </c>
      <c r="C119" s="832" t="s">
        <v>568</v>
      </c>
      <c r="D119" s="832" t="s">
        <v>1758</v>
      </c>
      <c r="E119" s="832" t="s">
        <v>874</v>
      </c>
      <c r="F119" s="832" t="s">
        <v>1906</v>
      </c>
      <c r="G119" s="832" t="s">
        <v>1907</v>
      </c>
      <c r="H119" s="849">
        <v>2</v>
      </c>
      <c r="I119" s="849">
        <v>4658</v>
      </c>
      <c r="J119" s="832"/>
      <c r="K119" s="832">
        <v>2329</v>
      </c>
      <c r="L119" s="849"/>
      <c r="M119" s="849"/>
      <c r="N119" s="832"/>
      <c r="O119" s="832"/>
      <c r="P119" s="849"/>
      <c r="Q119" s="849"/>
      <c r="R119" s="837"/>
      <c r="S119" s="850"/>
    </row>
    <row r="120" spans="1:19" ht="14.4" customHeight="1" x14ac:dyDescent="0.3">
      <c r="A120" s="831" t="s">
        <v>1764</v>
      </c>
      <c r="B120" s="832" t="s">
        <v>1765</v>
      </c>
      <c r="C120" s="832" t="s">
        <v>568</v>
      </c>
      <c r="D120" s="832" t="s">
        <v>1758</v>
      </c>
      <c r="E120" s="832" t="s">
        <v>874</v>
      </c>
      <c r="F120" s="832" t="s">
        <v>1908</v>
      </c>
      <c r="G120" s="832" t="s">
        <v>1910</v>
      </c>
      <c r="H120" s="849">
        <v>2</v>
      </c>
      <c r="I120" s="849">
        <v>5290</v>
      </c>
      <c r="J120" s="832"/>
      <c r="K120" s="832">
        <v>2645</v>
      </c>
      <c r="L120" s="849"/>
      <c r="M120" s="849"/>
      <c r="N120" s="832"/>
      <c r="O120" s="832"/>
      <c r="P120" s="849"/>
      <c r="Q120" s="849"/>
      <c r="R120" s="837"/>
      <c r="S120" s="850"/>
    </row>
    <row r="121" spans="1:19" ht="14.4" customHeight="1" x14ac:dyDescent="0.3">
      <c r="A121" s="831" t="s">
        <v>1764</v>
      </c>
      <c r="B121" s="832" t="s">
        <v>1765</v>
      </c>
      <c r="C121" s="832" t="s">
        <v>568</v>
      </c>
      <c r="D121" s="832" t="s">
        <v>1758</v>
      </c>
      <c r="E121" s="832" t="s">
        <v>874</v>
      </c>
      <c r="F121" s="832" t="s">
        <v>1911</v>
      </c>
      <c r="G121" s="832" t="s">
        <v>1912</v>
      </c>
      <c r="H121" s="849">
        <v>14</v>
      </c>
      <c r="I121" s="849">
        <v>4956</v>
      </c>
      <c r="J121" s="832"/>
      <c r="K121" s="832">
        <v>354</v>
      </c>
      <c r="L121" s="849"/>
      <c r="M121" s="849"/>
      <c r="N121" s="832"/>
      <c r="O121" s="832"/>
      <c r="P121" s="849"/>
      <c r="Q121" s="849"/>
      <c r="R121" s="837"/>
      <c r="S121" s="850"/>
    </row>
    <row r="122" spans="1:19" ht="14.4" customHeight="1" x14ac:dyDescent="0.3">
      <c r="A122" s="831" t="s">
        <v>1764</v>
      </c>
      <c r="B122" s="832" t="s">
        <v>1765</v>
      </c>
      <c r="C122" s="832" t="s">
        <v>568</v>
      </c>
      <c r="D122" s="832" t="s">
        <v>1758</v>
      </c>
      <c r="E122" s="832" t="s">
        <v>874</v>
      </c>
      <c r="F122" s="832" t="s">
        <v>1929</v>
      </c>
      <c r="G122" s="832" t="s">
        <v>1930</v>
      </c>
      <c r="H122" s="849">
        <v>1</v>
      </c>
      <c r="I122" s="849">
        <v>718</v>
      </c>
      <c r="J122" s="832"/>
      <c r="K122" s="832">
        <v>718</v>
      </c>
      <c r="L122" s="849"/>
      <c r="M122" s="849"/>
      <c r="N122" s="832"/>
      <c r="O122" s="832"/>
      <c r="P122" s="849"/>
      <c r="Q122" s="849"/>
      <c r="R122" s="837"/>
      <c r="S122" s="850"/>
    </row>
    <row r="123" spans="1:19" ht="14.4" customHeight="1" x14ac:dyDescent="0.3">
      <c r="A123" s="831" t="s">
        <v>1764</v>
      </c>
      <c r="B123" s="832" t="s">
        <v>1765</v>
      </c>
      <c r="C123" s="832" t="s">
        <v>568</v>
      </c>
      <c r="D123" s="832" t="s">
        <v>955</v>
      </c>
      <c r="E123" s="832" t="s">
        <v>1766</v>
      </c>
      <c r="F123" s="832" t="s">
        <v>1769</v>
      </c>
      <c r="G123" s="832" t="s">
        <v>1770</v>
      </c>
      <c r="H123" s="849"/>
      <c r="I123" s="849"/>
      <c r="J123" s="832"/>
      <c r="K123" s="832"/>
      <c r="L123" s="849"/>
      <c r="M123" s="849"/>
      <c r="N123" s="832"/>
      <c r="O123" s="832"/>
      <c r="P123" s="849">
        <v>683</v>
      </c>
      <c r="Q123" s="849">
        <v>1762.14</v>
      </c>
      <c r="R123" s="837"/>
      <c r="S123" s="850">
        <v>2.58</v>
      </c>
    </row>
    <row r="124" spans="1:19" ht="14.4" customHeight="1" x14ac:dyDescent="0.3">
      <c r="A124" s="831" t="s">
        <v>1764</v>
      </c>
      <c r="B124" s="832" t="s">
        <v>1765</v>
      </c>
      <c r="C124" s="832" t="s">
        <v>568</v>
      </c>
      <c r="D124" s="832" t="s">
        <v>955</v>
      </c>
      <c r="E124" s="832" t="s">
        <v>1766</v>
      </c>
      <c r="F124" s="832" t="s">
        <v>1771</v>
      </c>
      <c r="G124" s="832" t="s">
        <v>1772</v>
      </c>
      <c r="H124" s="849"/>
      <c r="I124" s="849"/>
      <c r="J124" s="832"/>
      <c r="K124" s="832"/>
      <c r="L124" s="849"/>
      <c r="M124" s="849"/>
      <c r="N124" s="832"/>
      <c r="O124" s="832"/>
      <c r="P124" s="849">
        <v>800</v>
      </c>
      <c r="Q124" s="849">
        <v>5752</v>
      </c>
      <c r="R124" s="837"/>
      <c r="S124" s="850">
        <v>7.19</v>
      </c>
    </row>
    <row r="125" spans="1:19" ht="14.4" customHeight="1" x14ac:dyDescent="0.3">
      <c r="A125" s="831" t="s">
        <v>1764</v>
      </c>
      <c r="B125" s="832" t="s">
        <v>1765</v>
      </c>
      <c r="C125" s="832" t="s">
        <v>568</v>
      </c>
      <c r="D125" s="832" t="s">
        <v>955</v>
      </c>
      <c r="E125" s="832" t="s">
        <v>1766</v>
      </c>
      <c r="F125" s="832" t="s">
        <v>1778</v>
      </c>
      <c r="G125" s="832" t="s">
        <v>1779</v>
      </c>
      <c r="H125" s="849">
        <v>806</v>
      </c>
      <c r="I125" s="849">
        <v>4707.04</v>
      </c>
      <c r="J125" s="832"/>
      <c r="K125" s="832">
        <v>5.84</v>
      </c>
      <c r="L125" s="849"/>
      <c r="M125" s="849"/>
      <c r="N125" s="832"/>
      <c r="O125" s="832"/>
      <c r="P125" s="849">
        <v>900</v>
      </c>
      <c r="Q125" s="849">
        <v>4797</v>
      </c>
      <c r="R125" s="837"/>
      <c r="S125" s="850">
        <v>5.33</v>
      </c>
    </row>
    <row r="126" spans="1:19" ht="14.4" customHeight="1" x14ac:dyDescent="0.3">
      <c r="A126" s="831" t="s">
        <v>1764</v>
      </c>
      <c r="B126" s="832" t="s">
        <v>1765</v>
      </c>
      <c r="C126" s="832" t="s">
        <v>568</v>
      </c>
      <c r="D126" s="832" t="s">
        <v>955</v>
      </c>
      <c r="E126" s="832" t="s">
        <v>1766</v>
      </c>
      <c r="F126" s="832" t="s">
        <v>1780</v>
      </c>
      <c r="G126" s="832" t="s">
        <v>1781</v>
      </c>
      <c r="H126" s="849">
        <v>36</v>
      </c>
      <c r="I126" s="849">
        <v>303.12</v>
      </c>
      <c r="J126" s="832">
        <v>0.60298388701014527</v>
      </c>
      <c r="K126" s="832">
        <v>8.42</v>
      </c>
      <c r="L126" s="849">
        <v>55</v>
      </c>
      <c r="M126" s="849">
        <v>502.7</v>
      </c>
      <c r="N126" s="832">
        <v>1</v>
      </c>
      <c r="O126" s="832">
        <v>9.14</v>
      </c>
      <c r="P126" s="849">
        <v>264.89999999999998</v>
      </c>
      <c r="Q126" s="849">
        <v>2421.1800000000003</v>
      </c>
      <c r="R126" s="837">
        <v>4.8163517008155967</v>
      </c>
      <c r="S126" s="850">
        <v>9.1399773499433774</v>
      </c>
    </row>
    <row r="127" spans="1:19" ht="14.4" customHeight="1" x14ac:dyDescent="0.3">
      <c r="A127" s="831" t="s">
        <v>1764</v>
      </c>
      <c r="B127" s="832" t="s">
        <v>1765</v>
      </c>
      <c r="C127" s="832" t="s">
        <v>568</v>
      </c>
      <c r="D127" s="832" t="s">
        <v>955</v>
      </c>
      <c r="E127" s="832" t="s">
        <v>1766</v>
      </c>
      <c r="F127" s="832" t="s">
        <v>1782</v>
      </c>
      <c r="G127" s="832" t="s">
        <v>1783</v>
      </c>
      <c r="H127" s="849"/>
      <c r="I127" s="849"/>
      <c r="J127" s="832"/>
      <c r="K127" s="832"/>
      <c r="L127" s="849">
        <v>140</v>
      </c>
      <c r="M127" s="849">
        <v>1285.2</v>
      </c>
      <c r="N127" s="832">
        <v>1</v>
      </c>
      <c r="O127" s="832">
        <v>9.18</v>
      </c>
      <c r="P127" s="849"/>
      <c r="Q127" s="849"/>
      <c r="R127" s="837"/>
      <c r="S127" s="850"/>
    </row>
    <row r="128" spans="1:19" ht="14.4" customHeight="1" x14ac:dyDescent="0.3">
      <c r="A128" s="831" t="s">
        <v>1764</v>
      </c>
      <c r="B128" s="832" t="s">
        <v>1765</v>
      </c>
      <c r="C128" s="832" t="s">
        <v>568</v>
      </c>
      <c r="D128" s="832" t="s">
        <v>955</v>
      </c>
      <c r="E128" s="832" t="s">
        <v>1766</v>
      </c>
      <c r="F128" s="832" t="s">
        <v>1784</v>
      </c>
      <c r="G128" s="832" t="s">
        <v>1785</v>
      </c>
      <c r="H128" s="849"/>
      <c r="I128" s="849"/>
      <c r="J128" s="832"/>
      <c r="K128" s="832"/>
      <c r="L128" s="849"/>
      <c r="M128" s="849"/>
      <c r="N128" s="832"/>
      <c r="O128" s="832"/>
      <c r="P128" s="849">
        <v>100</v>
      </c>
      <c r="Q128" s="849">
        <v>1011</v>
      </c>
      <c r="R128" s="837"/>
      <c r="S128" s="850">
        <v>10.11</v>
      </c>
    </row>
    <row r="129" spans="1:19" ht="14.4" customHeight="1" x14ac:dyDescent="0.3">
      <c r="A129" s="831" t="s">
        <v>1764</v>
      </c>
      <c r="B129" s="832" t="s">
        <v>1765</v>
      </c>
      <c r="C129" s="832" t="s">
        <v>568</v>
      </c>
      <c r="D129" s="832" t="s">
        <v>955</v>
      </c>
      <c r="E129" s="832" t="s">
        <v>1766</v>
      </c>
      <c r="F129" s="832" t="s">
        <v>1798</v>
      </c>
      <c r="G129" s="832" t="s">
        <v>1799</v>
      </c>
      <c r="H129" s="849"/>
      <c r="I129" s="849"/>
      <c r="J129" s="832"/>
      <c r="K129" s="832"/>
      <c r="L129" s="849"/>
      <c r="M129" s="849"/>
      <c r="N129" s="832"/>
      <c r="O129" s="832"/>
      <c r="P129" s="849">
        <v>4</v>
      </c>
      <c r="Q129" s="849">
        <v>8111.56</v>
      </c>
      <c r="R129" s="837"/>
      <c r="S129" s="850">
        <v>2027.89</v>
      </c>
    </row>
    <row r="130" spans="1:19" ht="14.4" customHeight="1" x14ac:dyDescent="0.3">
      <c r="A130" s="831" t="s">
        <v>1764</v>
      </c>
      <c r="B130" s="832" t="s">
        <v>1765</v>
      </c>
      <c r="C130" s="832" t="s">
        <v>568</v>
      </c>
      <c r="D130" s="832" t="s">
        <v>955</v>
      </c>
      <c r="E130" s="832" t="s">
        <v>1766</v>
      </c>
      <c r="F130" s="832" t="s">
        <v>1802</v>
      </c>
      <c r="G130" s="832" t="s">
        <v>1803</v>
      </c>
      <c r="H130" s="849"/>
      <c r="I130" s="849"/>
      <c r="J130" s="832"/>
      <c r="K130" s="832"/>
      <c r="L130" s="849">
        <v>780</v>
      </c>
      <c r="M130" s="849">
        <v>2925</v>
      </c>
      <c r="N130" s="832">
        <v>1</v>
      </c>
      <c r="O130" s="832">
        <v>3.75</v>
      </c>
      <c r="P130" s="849">
        <v>3602</v>
      </c>
      <c r="Q130" s="849">
        <v>13507.5</v>
      </c>
      <c r="R130" s="837">
        <v>4.6179487179487175</v>
      </c>
      <c r="S130" s="850">
        <v>3.75</v>
      </c>
    </row>
    <row r="131" spans="1:19" ht="14.4" customHeight="1" x14ac:dyDescent="0.3">
      <c r="A131" s="831" t="s">
        <v>1764</v>
      </c>
      <c r="B131" s="832" t="s">
        <v>1765</v>
      </c>
      <c r="C131" s="832" t="s">
        <v>568</v>
      </c>
      <c r="D131" s="832" t="s">
        <v>955</v>
      </c>
      <c r="E131" s="832" t="s">
        <v>1766</v>
      </c>
      <c r="F131" s="832" t="s">
        <v>1808</v>
      </c>
      <c r="G131" s="832" t="s">
        <v>1809</v>
      </c>
      <c r="H131" s="849"/>
      <c r="I131" s="849"/>
      <c r="J131" s="832"/>
      <c r="K131" s="832"/>
      <c r="L131" s="849"/>
      <c r="M131" s="849"/>
      <c r="N131" s="832"/>
      <c r="O131" s="832"/>
      <c r="P131" s="849">
        <v>370</v>
      </c>
      <c r="Q131" s="849">
        <v>55426</v>
      </c>
      <c r="R131" s="837"/>
      <c r="S131" s="850">
        <v>149.80000000000001</v>
      </c>
    </row>
    <row r="132" spans="1:19" ht="14.4" customHeight="1" x14ac:dyDescent="0.3">
      <c r="A132" s="831" t="s">
        <v>1764</v>
      </c>
      <c r="B132" s="832" t="s">
        <v>1765</v>
      </c>
      <c r="C132" s="832" t="s">
        <v>568</v>
      </c>
      <c r="D132" s="832" t="s">
        <v>955</v>
      </c>
      <c r="E132" s="832" t="s">
        <v>1766</v>
      </c>
      <c r="F132" s="832" t="s">
        <v>1810</v>
      </c>
      <c r="G132" s="832" t="s">
        <v>1811</v>
      </c>
      <c r="H132" s="849">
        <v>240</v>
      </c>
      <c r="I132" s="849">
        <v>4826.3999999999996</v>
      </c>
      <c r="J132" s="832">
        <v>1.1934718100890207</v>
      </c>
      <c r="K132" s="832">
        <v>20.11</v>
      </c>
      <c r="L132" s="849">
        <v>200</v>
      </c>
      <c r="M132" s="849">
        <v>4044</v>
      </c>
      <c r="N132" s="832">
        <v>1</v>
      </c>
      <c r="O132" s="832">
        <v>20.22</v>
      </c>
      <c r="P132" s="849">
        <v>1234</v>
      </c>
      <c r="Q132" s="849">
        <v>25465.239999999998</v>
      </c>
      <c r="R132" s="837">
        <v>6.2970425321463894</v>
      </c>
      <c r="S132" s="850">
        <v>20.636337115072934</v>
      </c>
    </row>
    <row r="133" spans="1:19" ht="14.4" customHeight="1" x14ac:dyDescent="0.3">
      <c r="A133" s="831" t="s">
        <v>1764</v>
      </c>
      <c r="B133" s="832" t="s">
        <v>1765</v>
      </c>
      <c r="C133" s="832" t="s">
        <v>568</v>
      </c>
      <c r="D133" s="832" t="s">
        <v>955</v>
      </c>
      <c r="E133" s="832" t="s">
        <v>874</v>
      </c>
      <c r="F133" s="832" t="s">
        <v>1828</v>
      </c>
      <c r="G133" s="832" t="s">
        <v>1829</v>
      </c>
      <c r="H133" s="849">
        <v>11</v>
      </c>
      <c r="I133" s="849">
        <v>407</v>
      </c>
      <c r="J133" s="832"/>
      <c r="K133" s="832">
        <v>37</v>
      </c>
      <c r="L133" s="849"/>
      <c r="M133" s="849"/>
      <c r="N133" s="832"/>
      <c r="O133" s="832"/>
      <c r="P133" s="849">
        <v>9</v>
      </c>
      <c r="Q133" s="849">
        <v>333</v>
      </c>
      <c r="R133" s="837"/>
      <c r="S133" s="850">
        <v>37</v>
      </c>
    </row>
    <row r="134" spans="1:19" ht="14.4" customHeight="1" x14ac:dyDescent="0.3">
      <c r="A134" s="831" t="s">
        <v>1764</v>
      </c>
      <c r="B134" s="832" t="s">
        <v>1765</v>
      </c>
      <c r="C134" s="832" t="s">
        <v>568</v>
      </c>
      <c r="D134" s="832" t="s">
        <v>955</v>
      </c>
      <c r="E134" s="832" t="s">
        <v>874</v>
      </c>
      <c r="F134" s="832" t="s">
        <v>1828</v>
      </c>
      <c r="G134" s="832" t="s">
        <v>1830</v>
      </c>
      <c r="H134" s="849"/>
      <c r="I134" s="849"/>
      <c r="J134" s="832"/>
      <c r="K134" s="832"/>
      <c r="L134" s="849">
        <v>1</v>
      </c>
      <c r="M134" s="849">
        <v>37</v>
      </c>
      <c r="N134" s="832">
        <v>1</v>
      </c>
      <c r="O134" s="832">
        <v>37</v>
      </c>
      <c r="P134" s="849"/>
      <c r="Q134" s="849"/>
      <c r="R134" s="837"/>
      <c r="S134" s="850"/>
    </row>
    <row r="135" spans="1:19" ht="14.4" customHeight="1" x14ac:dyDescent="0.3">
      <c r="A135" s="831" t="s">
        <v>1764</v>
      </c>
      <c r="B135" s="832" t="s">
        <v>1765</v>
      </c>
      <c r="C135" s="832" t="s">
        <v>568</v>
      </c>
      <c r="D135" s="832" t="s">
        <v>955</v>
      </c>
      <c r="E135" s="832" t="s">
        <v>874</v>
      </c>
      <c r="F135" s="832" t="s">
        <v>1833</v>
      </c>
      <c r="G135" s="832" t="s">
        <v>1834</v>
      </c>
      <c r="H135" s="849">
        <v>326</v>
      </c>
      <c r="I135" s="849">
        <v>57702</v>
      </c>
      <c r="J135" s="832">
        <v>5.1746031746031749</v>
      </c>
      <c r="K135" s="832">
        <v>177</v>
      </c>
      <c r="L135" s="849">
        <v>63</v>
      </c>
      <c r="M135" s="849">
        <v>11151</v>
      </c>
      <c r="N135" s="832">
        <v>1</v>
      </c>
      <c r="O135" s="832">
        <v>177</v>
      </c>
      <c r="P135" s="849">
        <v>301</v>
      </c>
      <c r="Q135" s="849">
        <v>53578</v>
      </c>
      <c r="R135" s="837">
        <v>4.8047708725674827</v>
      </c>
      <c r="S135" s="850">
        <v>178</v>
      </c>
    </row>
    <row r="136" spans="1:19" ht="14.4" customHeight="1" x14ac:dyDescent="0.3">
      <c r="A136" s="831" t="s">
        <v>1764</v>
      </c>
      <c r="B136" s="832" t="s">
        <v>1765</v>
      </c>
      <c r="C136" s="832" t="s">
        <v>568</v>
      </c>
      <c r="D136" s="832" t="s">
        <v>955</v>
      </c>
      <c r="E136" s="832" t="s">
        <v>874</v>
      </c>
      <c r="F136" s="832" t="s">
        <v>1845</v>
      </c>
      <c r="G136" s="832" t="s">
        <v>1846</v>
      </c>
      <c r="H136" s="849"/>
      <c r="I136" s="849"/>
      <c r="J136" s="832"/>
      <c r="K136" s="832"/>
      <c r="L136" s="849"/>
      <c r="M136" s="849"/>
      <c r="N136" s="832"/>
      <c r="O136" s="832"/>
      <c r="P136" s="849">
        <v>1</v>
      </c>
      <c r="Q136" s="849">
        <v>2040</v>
      </c>
      <c r="R136" s="837"/>
      <c r="S136" s="850">
        <v>2040</v>
      </c>
    </row>
    <row r="137" spans="1:19" ht="14.4" customHeight="1" x14ac:dyDescent="0.3">
      <c r="A137" s="831" t="s">
        <v>1764</v>
      </c>
      <c r="B137" s="832" t="s">
        <v>1765</v>
      </c>
      <c r="C137" s="832" t="s">
        <v>568</v>
      </c>
      <c r="D137" s="832" t="s">
        <v>955</v>
      </c>
      <c r="E137" s="832" t="s">
        <v>874</v>
      </c>
      <c r="F137" s="832" t="s">
        <v>1856</v>
      </c>
      <c r="G137" s="832" t="s">
        <v>1857</v>
      </c>
      <c r="H137" s="849">
        <v>1</v>
      </c>
      <c r="I137" s="849">
        <v>1431</v>
      </c>
      <c r="J137" s="832"/>
      <c r="K137" s="832">
        <v>1431</v>
      </c>
      <c r="L137" s="849"/>
      <c r="M137" s="849"/>
      <c r="N137" s="832"/>
      <c r="O137" s="832"/>
      <c r="P137" s="849">
        <v>6</v>
      </c>
      <c r="Q137" s="849">
        <v>8592</v>
      </c>
      <c r="R137" s="837"/>
      <c r="S137" s="850">
        <v>1432</v>
      </c>
    </row>
    <row r="138" spans="1:19" ht="14.4" customHeight="1" x14ac:dyDescent="0.3">
      <c r="A138" s="831" t="s">
        <v>1764</v>
      </c>
      <c r="B138" s="832" t="s">
        <v>1765</v>
      </c>
      <c r="C138" s="832" t="s">
        <v>568</v>
      </c>
      <c r="D138" s="832" t="s">
        <v>955</v>
      </c>
      <c r="E138" s="832" t="s">
        <v>874</v>
      </c>
      <c r="F138" s="832" t="s">
        <v>1856</v>
      </c>
      <c r="G138" s="832" t="s">
        <v>1858</v>
      </c>
      <c r="H138" s="849"/>
      <c r="I138" s="849"/>
      <c r="J138" s="832"/>
      <c r="K138" s="832"/>
      <c r="L138" s="849">
        <v>1</v>
      </c>
      <c r="M138" s="849">
        <v>1431</v>
      </c>
      <c r="N138" s="832">
        <v>1</v>
      </c>
      <c r="O138" s="832">
        <v>1431</v>
      </c>
      <c r="P138" s="849">
        <v>2</v>
      </c>
      <c r="Q138" s="849">
        <v>2864</v>
      </c>
      <c r="R138" s="837">
        <v>2.0013976240391336</v>
      </c>
      <c r="S138" s="850">
        <v>1432</v>
      </c>
    </row>
    <row r="139" spans="1:19" ht="14.4" customHeight="1" x14ac:dyDescent="0.3">
      <c r="A139" s="831" t="s">
        <v>1764</v>
      </c>
      <c r="B139" s="832" t="s">
        <v>1765</v>
      </c>
      <c r="C139" s="832" t="s">
        <v>568</v>
      </c>
      <c r="D139" s="832" t="s">
        <v>955</v>
      </c>
      <c r="E139" s="832" t="s">
        <v>874</v>
      </c>
      <c r="F139" s="832" t="s">
        <v>1859</v>
      </c>
      <c r="G139" s="832" t="s">
        <v>1860</v>
      </c>
      <c r="H139" s="849"/>
      <c r="I139" s="849"/>
      <c r="J139" s="832"/>
      <c r="K139" s="832"/>
      <c r="L139" s="849">
        <v>1</v>
      </c>
      <c r="M139" s="849">
        <v>1912</v>
      </c>
      <c r="N139" s="832">
        <v>1</v>
      </c>
      <c r="O139" s="832">
        <v>1912</v>
      </c>
      <c r="P139" s="849">
        <v>1</v>
      </c>
      <c r="Q139" s="849">
        <v>1914</v>
      </c>
      <c r="R139" s="837">
        <v>1.0010460251046025</v>
      </c>
      <c r="S139" s="850">
        <v>1914</v>
      </c>
    </row>
    <row r="140" spans="1:19" ht="14.4" customHeight="1" x14ac:dyDescent="0.3">
      <c r="A140" s="831" t="s">
        <v>1764</v>
      </c>
      <c r="B140" s="832" t="s">
        <v>1765</v>
      </c>
      <c r="C140" s="832" t="s">
        <v>568</v>
      </c>
      <c r="D140" s="832" t="s">
        <v>955</v>
      </c>
      <c r="E140" s="832" t="s">
        <v>874</v>
      </c>
      <c r="F140" s="832" t="s">
        <v>1863</v>
      </c>
      <c r="G140" s="832" t="s">
        <v>1864</v>
      </c>
      <c r="H140" s="849"/>
      <c r="I140" s="849"/>
      <c r="J140" s="832"/>
      <c r="K140" s="832"/>
      <c r="L140" s="849"/>
      <c r="M140" s="849"/>
      <c r="N140" s="832"/>
      <c r="O140" s="832"/>
      <c r="P140" s="849">
        <v>1</v>
      </c>
      <c r="Q140" s="849">
        <v>1214</v>
      </c>
      <c r="R140" s="837"/>
      <c r="S140" s="850">
        <v>1214</v>
      </c>
    </row>
    <row r="141" spans="1:19" ht="14.4" customHeight="1" x14ac:dyDescent="0.3">
      <c r="A141" s="831" t="s">
        <v>1764</v>
      </c>
      <c r="B141" s="832" t="s">
        <v>1765</v>
      </c>
      <c r="C141" s="832" t="s">
        <v>568</v>
      </c>
      <c r="D141" s="832" t="s">
        <v>955</v>
      </c>
      <c r="E141" s="832" t="s">
        <v>874</v>
      </c>
      <c r="F141" s="832" t="s">
        <v>1868</v>
      </c>
      <c r="G141" s="832" t="s">
        <v>1870</v>
      </c>
      <c r="H141" s="849"/>
      <c r="I141" s="849"/>
      <c r="J141" s="832"/>
      <c r="K141" s="832"/>
      <c r="L141" s="849"/>
      <c r="M141" s="849"/>
      <c r="N141" s="832"/>
      <c r="O141" s="832"/>
      <c r="P141" s="849">
        <v>4</v>
      </c>
      <c r="Q141" s="849">
        <v>2728</v>
      </c>
      <c r="R141" s="837"/>
      <c r="S141" s="850">
        <v>682</v>
      </c>
    </row>
    <row r="142" spans="1:19" ht="14.4" customHeight="1" x14ac:dyDescent="0.3">
      <c r="A142" s="831" t="s">
        <v>1764</v>
      </c>
      <c r="B142" s="832" t="s">
        <v>1765</v>
      </c>
      <c r="C142" s="832" t="s">
        <v>568</v>
      </c>
      <c r="D142" s="832" t="s">
        <v>955</v>
      </c>
      <c r="E142" s="832" t="s">
        <v>874</v>
      </c>
      <c r="F142" s="832" t="s">
        <v>1871</v>
      </c>
      <c r="G142" s="832" t="s">
        <v>1872</v>
      </c>
      <c r="H142" s="849">
        <v>2</v>
      </c>
      <c r="I142" s="849">
        <v>1432</v>
      </c>
      <c r="J142" s="832"/>
      <c r="K142" s="832">
        <v>716</v>
      </c>
      <c r="L142" s="849"/>
      <c r="M142" s="849"/>
      <c r="N142" s="832"/>
      <c r="O142" s="832"/>
      <c r="P142" s="849">
        <v>4</v>
      </c>
      <c r="Q142" s="849">
        <v>2868</v>
      </c>
      <c r="R142" s="837"/>
      <c r="S142" s="850">
        <v>717</v>
      </c>
    </row>
    <row r="143" spans="1:19" ht="14.4" customHeight="1" x14ac:dyDescent="0.3">
      <c r="A143" s="831" t="s">
        <v>1764</v>
      </c>
      <c r="B143" s="832" t="s">
        <v>1765</v>
      </c>
      <c r="C143" s="832" t="s">
        <v>568</v>
      </c>
      <c r="D143" s="832" t="s">
        <v>955</v>
      </c>
      <c r="E143" s="832" t="s">
        <v>874</v>
      </c>
      <c r="F143" s="832" t="s">
        <v>1871</v>
      </c>
      <c r="G143" s="832" t="s">
        <v>1873</v>
      </c>
      <c r="H143" s="849"/>
      <c r="I143" s="849"/>
      <c r="J143" s="832"/>
      <c r="K143" s="832"/>
      <c r="L143" s="849"/>
      <c r="M143" s="849"/>
      <c r="N143" s="832"/>
      <c r="O143" s="832"/>
      <c r="P143" s="849">
        <v>2</v>
      </c>
      <c r="Q143" s="849">
        <v>1434</v>
      </c>
      <c r="R143" s="837"/>
      <c r="S143" s="850">
        <v>717</v>
      </c>
    </row>
    <row r="144" spans="1:19" ht="14.4" customHeight="1" x14ac:dyDescent="0.3">
      <c r="A144" s="831" t="s">
        <v>1764</v>
      </c>
      <c r="B144" s="832" t="s">
        <v>1765</v>
      </c>
      <c r="C144" s="832" t="s">
        <v>568</v>
      </c>
      <c r="D144" s="832" t="s">
        <v>955</v>
      </c>
      <c r="E144" s="832" t="s">
        <v>874</v>
      </c>
      <c r="F144" s="832" t="s">
        <v>1877</v>
      </c>
      <c r="G144" s="832" t="s">
        <v>1878</v>
      </c>
      <c r="H144" s="849">
        <v>2</v>
      </c>
      <c r="I144" s="849">
        <v>3650</v>
      </c>
      <c r="J144" s="832"/>
      <c r="K144" s="832">
        <v>1825</v>
      </c>
      <c r="L144" s="849"/>
      <c r="M144" s="849"/>
      <c r="N144" s="832"/>
      <c r="O144" s="832"/>
      <c r="P144" s="849">
        <v>3</v>
      </c>
      <c r="Q144" s="849">
        <v>5478</v>
      </c>
      <c r="R144" s="837"/>
      <c r="S144" s="850">
        <v>1826</v>
      </c>
    </row>
    <row r="145" spans="1:19" ht="14.4" customHeight="1" x14ac:dyDescent="0.3">
      <c r="A145" s="831" t="s">
        <v>1764</v>
      </c>
      <c r="B145" s="832" t="s">
        <v>1765</v>
      </c>
      <c r="C145" s="832" t="s">
        <v>568</v>
      </c>
      <c r="D145" s="832" t="s">
        <v>955</v>
      </c>
      <c r="E145" s="832" t="s">
        <v>874</v>
      </c>
      <c r="F145" s="832" t="s">
        <v>1877</v>
      </c>
      <c r="G145" s="832" t="s">
        <v>1879</v>
      </c>
      <c r="H145" s="849"/>
      <c r="I145" s="849"/>
      <c r="J145" s="832"/>
      <c r="K145" s="832"/>
      <c r="L145" s="849">
        <v>2</v>
      </c>
      <c r="M145" s="849">
        <v>3650</v>
      </c>
      <c r="N145" s="832">
        <v>1</v>
      </c>
      <c r="O145" s="832">
        <v>1825</v>
      </c>
      <c r="P145" s="849">
        <v>12</v>
      </c>
      <c r="Q145" s="849">
        <v>21912</v>
      </c>
      <c r="R145" s="837">
        <v>6.0032876712328767</v>
      </c>
      <c r="S145" s="850">
        <v>1826</v>
      </c>
    </row>
    <row r="146" spans="1:19" ht="14.4" customHeight="1" x14ac:dyDescent="0.3">
      <c r="A146" s="831" t="s">
        <v>1764</v>
      </c>
      <c r="B146" s="832" t="s">
        <v>1765</v>
      </c>
      <c r="C146" s="832" t="s">
        <v>568</v>
      </c>
      <c r="D146" s="832" t="s">
        <v>955</v>
      </c>
      <c r="E146" s="832" t="s">
        <v>874</v>
      </c>
      <c r="F146" s="832" t="s">
        <v>1880</v>
      </c>
      <c r="G146" s="832" t="s">
        <v>1881</v>
      </c>
      <c r="H146" s="849"/>
      <c r="I146" s="849"/>
      <c r="J146" s="832"/>
      <c r="K146" s="832"/>
      <c r="L146" s="849"/>
      <c r="M146" s="849"/>
      <c r="N146" s="832"/>
      <c r="O146" s="832"/>
      <c r="P146" s="849">
        <v>2</v>
      </c>
      <c r="Q146" s="849">
        <v>860</v>
      </c>
      <c r="R146" s="837"/>
      <c r="S146" s="850">
        <v>430</v>
      </c>
    </row>
    <row r="147" spans="1:19" ht="14.4" customHeight="1" x14ac:dyDescent="0.3">
      <c r="A147" s="831" t="s">
        <v>1764</v>
      </c>
      <c r="B147" s="832" t="s">
        <v>1765</v>
      </c>
      <c r="C147" s="832" t="s">
        <v>568</v>
      </c>
      <c r="D147" s="832" t="s">
        <v>955</v>
      </c>
      <c r="E147" s="832" t="s">
        <v>874</v>
      </c>
      <c r="F147" s="832" t="s">
        <v>1882</v>
      </c>
      <c r="G147" s="832" t="s">
        <v>1883</v>
      </c>
      <c r="H147" s="849"/>
      <c r="I147" s="849"/>
      <c r="J147" s="832"/>
      <c r="K147" s="832"/>
      <c r="L147" s="849"/>
      <c r="M147" s="849"/>
      <c r="N147" s="832"/>
      <c r="O147" s="832"/>
      <c r="P147" s="849">
        <v>3</v>
      </c>
      <c r="Q147" s="849">
        <v>10566</v>
      </c>
      <c r="R147" s="837"/>
      <c r="S147" s="850">
        <v>3522</v>
      </c>
    </row>
    <row r="148" spans="1:19" ht="14.4" customHeight="1" x14ac:dyDescent="0.3">
      <c r="A148" s="831" t="s">
        <v>1764</v>
      </c>
      <c r="B148" s="832" t="s">
        <v>1765</v>
      </c>
      <c r="C148" s="832" t="s">
        <v>568</v>
      </c>
      <c r="D148" s="832" t="s">
        <v>955</v>
      </c>
      <c r="E148" s="832" t="s">
        <v>874</v>
      </c>
      <c r="F148" s="832" t="s">
        <v>1882</v>
      </c>
      <c r="G148" s="832" t="s">
        <v>1884</v>
      </c>
      <c r="H148" s="849"/>
      <c r="I148" s="849"/>
      <c r="J148" s="832"/>
      <c r="K148" s="832"/>
      <c r="L148" s="849">
        <v>2</v>
      </c>
      <c r="M148" s="849">
        <v>7040</v>
      </c>
      <c r="N148" s="832">
        <v>1</v>
      </c>
      <c r="O148" s="832">
        <v>3520</v>
      </c>
      <c r="P148" s="849">
        <v>1</v>
      </c>
      <c r="Q148" s="849">
        <v>3522</v>
      </c>
      <c r="R148" s="837">
        <v>0.50028409090909087</v>
      </c>
      <c r="S148" s="850">
        <v>3522</v>
      </c>
    </row>
    <row r="149" spans="1:19" ht="14.4" customHeight="1" x14ac:dyDescent="0.3">
      <c r="A149" s="831" t="s">
        <v>1764</v>
      </c>
      <c r="B149" s="832" t="s">
        <v>1765</v>
      </c>
      <c r="C149" s="832" t="s">
        <v>568</v>
      </c>
      <c r="D149" s="832" t="s">
        <v>955</v>
      </c>
      <c r="E149" s="832" t="s">
        <v>874</v>
      </c>
      <c r="F149" s="832" t="s">
        <v>1887</v>
      </c>
      <c r="G149" s="832" t="s">
        <v>1888</v>
      </c>
      <c r="H149" s="849"/>
      <c r="I149" s="849"/>
      <c r="J149" s="832"/>
      <c r="K149" s="832"/>
      <c r="L149" s="849">
        <v>63</v>
      </c>
      <c r="M149" s="849">
        <v>2099.9900000000002</v>
      </c>
      <c r="N149" s="832">
        <v>1</v>
      </c>
      <c r="O149" s="832">
        <v>33.333174603174605</v>
      </c>
      <c r="P149" s="849"/>
      <c r="Q149" s="849"/>
      <c r="R149" s="837"/>
      <c r="S149" s="850"/>
    </row>
    <row r="150" spans="1:19" ht="14.4" customHeight="1" x14ac:dyDescent="0.3">
      <c r="A150" s="831" t="s">
        <v>1764</v>
      </c>
      <c r="B150" s="832" t="s">
        <v>1765</v>
      </c>
      <c r="C150" s="832" t="s">
        <v>568</v>
      </c>
      <c r="D150" s="832" t="s">
        <v>955</v>
      </c>
      <c r="E150" s="832" t="s">
        <v>874</v>
      </c>
      <c r="F150" s="832" t="s">
        <v>1887</v>
      </c>
      <c r="G150" s="832" t="s">
        <v>1889</v>
      </c>
      <c r="H150" s="849">
        <v>311</v>
      </c>
      <c r="I150" s="849">
        <v>10366.67</v>
      </c>
      <c r="J150" s="832"/>
      <c r="K150" s="832">
        <v>33.333344051446943</v>
      </c>
      <c r="L150" s="849"/>
      <c r="M150" s="849"/>
      <c r="N150" s="832"/>
      <c r="O150" s="832"/>
      <c r="P150" s="849">
        <v>187</v>
      </c>
      <c r="Q150" s="849">
        <v>6233.33</v>
      </c>
      <c r="R150" s="837"/>
      <c r="S150" s="850">
        <v>33.333315508021393</v>
      </c>
    </row>
    <row r="151" spans="1:19" ht="14.4" customHeight="1" x14ac:dyDescent="0.3">
      <c r="A151" s="831" t="s">
        <v>1764</v>
      </c>
      <c r="B151" s="832" t="s">
        <v>1765</v>
      </c>
      <c r="C151" s="832" t="s">
        <v>568</v>
      </c>
      <c r="D151" s="832" t="s">
        <v>955</v>
      </c>
      <c r="E151" s="832" t="s">
        <v>874</v>
      </c>
      <c r="F151" s="832" t="s">
        <v>1890</v>
      </c>
      <c r="G151" s="832" t="s">
        <v>1891</v>
      </c>
      <c r="H151" s="849">
        <v>323</v>
      </c>
      <c r="I151" s="849">
        <v>11951</v>
      </c>
      <c r="J151" s="832">
        <v>5.1269841269841274</v>
      </c>
      <c r="K151" s="832">
        <v>37</v>
      </c>
      <c r="L151" s="849">
        <v>63</v>
      </c>
      <c r="M151" s="849">
        <v>2331</v>
      </c>
      <c r="N151" s="832">
        <v>1</v>
      </c>
      <c r="O151" s="832">
        <v>37</v>
      </c>
      <c r="P151" s="849">
        <v>299</v>
      </c>
      <c r="Q151" s="849">
        <v>11063</v>
      </c>
      <c r="R151" s="837">
        <v>4.746031746031746</v>
      </c>
      <c r="S151" s="850">
        <v>37</v>
      </c>
    </row>
    <row r="152" spans="1:19" ht="14.4" customHeight="1" x14ac:dyDescent="0.3">
      <c r="A152" s="831" t="s">
        <v>1764</v>
      </c>
      <c r="B152" s="832" t="s">
        <v>1765</v>
      </c>
      <c r="C152" s="832" t="s">
        <v>568</v>
      </c>
      <c r="D152" s="832" t="s">
        <v>955</v>
      </c>
      <c r="E152" s="832" t="s">
        <v>874</v>
      </c>
      <c r="F152" s="832" t="s">
        <v>1897</v>
      </c>
      <c r="G152" s="832" t="s">
        <v>1899</v>
      </c>
      <c r="H152" s="849"/>
      <c r="I152" s="849"/>
      <c r="J152" s="832"/>
      <c r="K152" s="832"/>
      <c r="L152" s="849"/>
      <c r="M152" s="849"/>
      <c r="N152" s="832"/>
      <c r="O152" s="832"/>
      <c r="P152" s="849">
        <v>3</v>
      </c>
      <c r="Q152" s="849">
        <v>1312</v>
      </c>
      <c r="R152" s="837"/>
      <c r="S152" s="850">
        <v>437.33333333333331</v>
      </c>
    </row>
    <row r="153" spans="1:19" ht="14.4" customHeight="1" x14ac:dyDescent="0.3">
      <c r="A153" s="831" t="s">
        <v>1764</v>
      </c>
      <c r="B153" s="832" t="s">
        <v>1765</v>
      </c>
      <c r="C153" s="832" t="s">
        <v>568</v>
      </c>
      <c r="D153" s="832" t="s">
        <v>955</v>
      </c>
      <c r="E153" s="832" t="s">
        <v>874</v>
      </c>
      <c r="F153" s="832" t="s">
        <v>1900</v>
      </c>
      <c r="G153" s="832" t="s">
        <v>1901</v>
      </c>
      <c r="H153" s="849"/>
      <c r="I153" s="849"/>
      <c r="J153" s="832"/>
      <c r="K153" s="832"/>
      <c r="L153" s="849"/>
      <c r="M153" s="849"/>
      <c r="N153" s="832"/>
      <c r="O153" s="832"/>
      <c r="P153" s="849">
        <v>2</v>
      </c>
      <c r="Q153" s="849">
        <v>2686</v>
      </c>
      <c r="R153" s="837"/>
      <c r="S153" s="850">
        <v>1343</v>
      </c>
    </row>
    <row r="154" spans="1:19" ht="14.4" customHeight="1" x14ac:dyDescent="0.3">
      <c r="A154" s="831" t="s">
        <v>1764</v>
      </c>
      <c r="B154" s="832" t="s">
        <v>1765</v>
      </c>
      <c r="C154" s="832" t="s">
        <v>568</v>
      </c>
      <c r="D154" s="832" t="s">
        <v>955</v>
      </c>
      <c r="E154" s="832" t="s">
        <v>874</v>
      </c>
      <c r="F154" s="832" t="s">
        <v>1900</v>
      </c>
      <c r="G154" s="832" t="s">
        <v>1902</v>
      </c>
      <c r="H154" s="849"/>
      <c r="I154" s="849"/>
      <c r="J154" s="832"/>
      <c r="K154" s="832"/>
      <c r="L154" s="849">
        <v>1</v>
      </c>
      <c r="M154" s="849">
        <v>1342</v>
      </c>
      <c r="N154" s="832">
        <v>1</v>
      </c>
      <c r="O154" s="832">
        <v>1342</v>
      </c>
      <c r="P154" s="849">
        <v>3</v>
      </c>
      <c r="Q154" s="849">
        <v>4029</v>
      </c>
      <c r="R154" s="837">
        <v>3.0022354694485842</v>
      </c>
      <c r="S154" s="850">
        <v>1343</v>
      </c>
    </row>
    <row r="155" spans="1:19" ht="14.4" customHeight="1" x14ac:dyDescent="0.3">
      <c r="A155" s="831" t="s">
        <v>1764</v>
      </c>
      <c r="B155" s="832" t="s">
        <v>1765</v>
      </c>
      <c r="C155" s="832" t="s">
        <v>568</v>
      </c>
      <c r="D155" s="832" t="s">
        <v>955</v>
      </c>
      <c r="E155" s="832" t="s">
        <v>874</v>
      </c>
      <c r="F155" s="832" t="s">
        <v>1903</v>
      </c>
      <c r="G155" s="832" t="s">
        <v>1904</v>
      </c>
      <c r="H155" s="849"/>
      <c r="I155" s="849"/>
      <c r="J155" s="832"/>
      <c r="K155" s="832"/>
      <c r="L155" s="849"/>
      <c r="M155" s="849"/>
      <c r="N155" s="832"/>
      <c r="O155" s="832"/>
      <c r="P155" s="849">
        <v>5</v>
      </c>
      <c r="Q155" s="849">
        <v>2550</v>
      </c>
      <c r="R155" s="837"/>
      <c r="S155" s="850">
        <v>510</v>
      </c>
    </row>
    <row r="156" spans="1:19" ht="14.4" customHeight="1" x14ac:dyDescent="0.3">
      <c r="A156" s="831" t="s">
        <v>1764</v>
      </c>
      <c r="B156" s="832" t="s">
        <v>1765</v>
      </c>
      <c r="C156" s="832" t="s">
        <v>568</v>
      </c>
      <c r="D156" s="832" t="s">
        <v>955</v>
      </c>
      <c r="E156" s="832" t="s">
        <v>874</v>
      </c>
      <c r="F156" s="832" t="s">
        <v>1908</v>
      </c>
      <c r="G156" s="832" t="s">
        <v>1910</v>
      </c>
      <c r="H156" s="849">
        <v>1</v>
      </c>
      <c r="I156" s="849">
        <v>2645</v>
      </c>
      <c r="J156" s="832"/>
      <c r="K156" s="832">
        <v>2645</v>
      </c>
      <c r="L156" s="849"/>
      <c r="M156" s="849"/>
      <c r="N156" s="832"/>
      <c r="O156" s="832"/>
      <c r="P156" s="849"/>
      <c r="Q156" s="849"/>
      <c r="R156" s="837"/>
      <c r="S156" s="850"/>
    </row>
    <row r="157" spans="1:19" ht="14.4" customHeight="1" x14ac:dyDescent="0.3">
      <c r="A157" s="831" t="s">
        <v>1764</v>
      </c>
      <c r="B157" s="832" t="s">
        <v>1765</v>
      </c>
      <c r="C157" s="832" t="s">
        <v>568</v>
      </c>
      <c r="D157" s="832" t="s">
        <v>956</v>
      </c>
      <c r="E157" s="832" t="s">
        <v>874</v>
      </c>
      <c r="F157" s="832" t="s">
        <v>1828</v>
      </c>
      <c r="G157" s="832" t="s">
        <v>1829</v>
      </c>
      <c r="H157" s="849">
        <v>21</v>
      </c>
      <c r="I157" s="849">
        <v>777</v>
      </c>
      <c r="J157" s="832">
        <v>1.75</v>
      </c>
      <c r="K157" s="832">
        <v>37</v>
      </c>
      <c r="L157" s="849">
        <v>12</v>
      </c>
      <c r="M157" s="849">
        <v>444</v>
      </c>
      <c r="N157" s="832">
        <v>1</v>
      </c>
      <c r="O157" s="832">
        <v>37</v>
      </c>
      <c r="P157" s="849">
        <v>17</v>
      </c>
      <c r="Q157" s="849">
        <v>629</v>
      </c>
      <c r="R157" s="837">
        <v>1.4166666666666667</v>
      </c>
      <c r="S157" s="850">
        <v>37</v>
      </c>
    </row>
    <row r="158" spans="1:19" ht="14.4" customHeight="1" x14ac:dyDescent="0.3">
      <c r="A158" s="831" t="s">
        <v>1764</v>
      </c>
      <c r="B158" s="832" t="s">
        <v>1765</v>
      </c>
      <c r="C158" s="832" t="s">
        <v>568</v>
      </c>
      <c r="D158" s="832" t="s">
        <v>956</v>
      </c>
      <c r="E158" s="832" t="s">
        <v>874</v>
      </c>
      <c r="F158" s="832" t="s">
        <v>1828</v>
      </c>
      <c r="G158" s="832" t="s">
        <v>1830</v>
      </c>
      <c r="H158" s="849">
        <v>1</v>
      </c>
      <c r="I158" s="849">
        <v>37</v>
      </c>
      <c r="J158" s="832"/>
      <c r="K158" s="832">
        <v>37</v>
      </c>
      <c r="L158" s="849"/>
      <c r="M158" s="849"/>
      <c r="N158" s="832"/>
      <c r="O158" s="832"/>
      <c r="P158" s="849"/>
      <c r="Q158" s="849"/>
      <c r="R158" s="837"/>
      <c r="S158" s="850"/>
    </row>
    <row r="159" spans="1:19" ht="14.4" customHeight="1" x14ac:dyDescent="0.3">
      <c r="A159" s="831" t="s">
        <v>1764</v>
      </c>
      <c r="B159" s="832" t="s">
        <v>1765</v>
      </c>
      <c r="C159" s="832" t="s">
        <v>568</v>
      </c>
      <c r="D159" s="832" t="s">
        <v>957</v>
      </c>
      <c r="E159" s="832" t="s">
        <v>1766</v>
      </c>
      <c r="F159" s="832" t="s">
        <v>1767</v>
      </c>
      <c r="G159" s="832" t="s">
        <v>1768</v>
      </c>
      <c r="H159" s="849"/>
      <c r="I159" s="849"/>
      <c r="J159" s="832"/>
      <c r="K159" s="832"/>
      <c r="L159" s="849"/>
      <c r="M159" s="849"/>
      <c r="N159" s="832"/>
      <c r="O159" s="832"/>
      <c r="P159" s="849">
        <v>660</v>
      </c>
      <c r="Q159" s="849">
        <v>17437.199999999997</v>
      </c>
      <c r="R159" s="837"/>
      <c r="S159" s="850">
        <v>26.419999999999995</v>
      </c>
    </row>
    <row r="160" spans="1:19" ht="14.4" customHeight="1" x14ac:dyDescent="0.3">
      <c r="A160" s="831" t="s">
        <v>1764</v>
      </c>
      <c r="B160" s="832" t="s">
        <v>1765</v>
      </c>
      <c r="C160" s="832" t="s">
        <v>568</v>
      </c>
      <c r="D160" s="832" t="s">
        <v>957</v>
      </c>
      <c r="E160" s="832" t="s">
        <v>1766</v>
      </c>
      <c r="F160" s="832" t="s">
        <v>1769</v>
      </c>
      <c r="G160" s="832" t="s">
        <v>1770</v>
      </c>
      <c r="H160" s="849">
        <v>3280</v>
      </c>
      <c r="I160" s="849">
        <v>8536.8000000000011</v>
      </c>
      <c r="J160" s="832">
        <v>1.5477919379490781</v>
      </c>
      <c r="K160" s="832">
        <v>2.6026829268292686</v>
      </c>
      <c r="L160" s="849">
        <v>2133</v>
      </c>
      <c r="M160" s="849">
        <v>5515.4699999999993</v>
      </c>
      <c r="N160" s="832">
        <v>1</v>
      </c>
      <c r="O160" s="832">
        <v>2.5857805907172993</v>
      </c>
      <c r="P160" s="849">
        <v>1659</v>
      </c>
      <c r="Q160" s="849">
        <v>4297.0200000000004</v>
      </c>
      <c r="R160" s="837">
        <v>0.77908500998101715</v>
      </c>
      <c r="S160" s="850">
        <v>2.5901265822784811</v>
      </c>
    </row>
    <row r="161" spans="1:19" ht="14.4" customHeight="1" x14ac:dyDescent="0.3">
      <c r="A161" s="831" t="s">
        <v>1764</v>
      </c>
      <c r="B161" s="832" t="s">
        <v>1765</v>
      </c>
      <c r="C161" s="832" t="s">
        <v>568</v>
      </c>
      <c r="D161" s="832" t="s">
        <v>957</v>
      </c>
      <c r="E161" s="832" t="s">
        <v>1766</v>
      </c>
      <c r="F161" s="832" t="s">
        <v>1771</v>
      </c>
      <c r="G161" s="832" t="s">
        <v>1772</v>
      </c>
      <c r="H161" s="849">
        <v>8920</v>
      </c>
      <c r="I161" s="849">
        <v>47841</v>
      </c>
      <c r="J161" s="832">
        <v>2.3127683025873078</v>
      </c>
      <c r="K161" s="832">
        <v>5.3633408071748878</v>
      </c>
      <c r="L161" s="849">
        <v>2970</v>
      </c>
      <c r="M161" s="849">
        <v>20685.599999999995</v>
      </c>
      <c r="N161" s="832">
        <v>1</v>
      </c>
      <c r="O161" s="832">
        <v>6.9648484848484831</v>
      </c>
      <c r="P161" s="849">
        <v>8344</v>
      </c>
      <c r="Q161" s="849">
        <v>60109.999999999985</v>
      </c>
      <c r="R161" s="837">
        <v>2.9058862203658582</v>
      </c>
      <c r="S161" s="850">
        <v>7.2039789069990396</v>
      </c>
    </row>
    <row r="162" spans="1:19" ht="14.4" customHeight="1" x14ac:dyDescent="0.3">
      <c r="A162" s="831" t="s">
        <v>1764</v>
      </c>
      <c r="B162" s="832" t="s">
        <v>1765</v>
      </c>
      <c r="C162" s="832" t="s">
        <v>568</v>
      </c>
      <c r="D162" s="832" t="s">
        <v>957</v>
      </c>
      <c r="E162" s="832" t="s">
        <v>1766</v>
      </c>
      <c r="F162" s="832" t="s">
        <v>1776</v>
      </c>
      <c r="G162" s="832" t="s">
        <v>1777</v>
      </c>
      <c r="H162" s="849">
        <v>2250</v>
      </c>
      <c r="I162" s="849">
        <v>15052.5</v>
      </c>
      <c r="J162" s="832"/>
      <c r="K162" s="832">
        <v>6.69</v>
      </c>
      <c r="L162" s="849"/>
      <c r="M162" s="849"/>
      <c r="N162" s="832"/>
      <c r="O162" s="832"/>
      <c r="P162" s="849"/>
      <c r="Q162" s="849"/>
      <c r="R162" s="837"/>
      <c r="S162" s="850"/>
    </row>
    <row r="163" spans="1:19" ht="14.4" customHeight="1" x14ac:dyDescent="0.3">
      <c r="A163" s="831" t="s">
        <v>1764</v>
      </c>
      <c r="B163" s="832" t="s">
        <v>1765</v>
      </c>
      <c r="C163" s="832" t="s">
        <v>568</v>
      </c>
      <c r="D163" s="832" t="s">
        <v>957</v>
      </c>
      <c r="E163" s="832" t="s">
        <v>1766</v>
      </c>
      <c r="F163" s="832" t="s">
        <v>1778</v>
      </c>
      <c r="G163" s="832" t="s">
        <v>1779</v>
      </c>
      <c r="H163" s="849">
        <v>112338</v>
      </c>
      <c r="I163" s="849">
        <v>682809.55000000016</v>
      </c>
      <c r="J163" s="832">
        <v>1.9172372974486649</v>
      </c>
      <c r="K163" s="832">
        <v>6.0781707881571698</v>
      </c>
      <c r="L163" s="849">
        <v>67283</v>
      </c>
      <c r="M163" s="849">
        <v>356142.42999999993</v>
      </c>
      <c r="N163" s="832">
        <v>1</v>
      </c>
      <c r="O163" s="832">
        <v>5.2932008085251834</v>
      </c>
      <c r="P163" s="849">
        <v>119004</v>
      </c>
      <c r="Q163" s="849">
        <v>634471.40000000014</v>
      </c>
      <c r="R163" s="837">
        <v>1.7815102794688076</v>
      </c>
      <c r="S163" s="850">
        <v>5.3315132264461713</v>
      </c>
    </row>
    <row r="164" spans="1:19" ht="14.4" customHeight="1" x14ac:dyDescent="0.3">
      <c r="A164" s="831" t="s">
        <v>1764</v>
      </c>
      <c r="B164" s="832" t="s">
        <v>1765</v>
      </c>
      <c r="C164" s="832" t="s">
        <v>568</v>
      </c>
      <c r="D164" s="832" t="s">
        <v>957</v>
      </c>
      <c r="E164" s="832" t="s">
        <v>1766</v>
      </c>
      <c r="F164" s="832" t="s">
        <v>1780</v>
      </c>
      <c r="G164" s="832" t="s">
        <v>1781</v>
      </c>
      <c r="H164" s="849">
        <v>1784</v>
      </c>
      <c r="I164" s="849">
        <v>16195.23</v>
      </c>
      <c r="J164" s="832">
        <v>1.262582179718361</v>
      </c>
      <c r="K164" s="832">
        <v>9.0780437219730938</v>
      </c>
      <c r="L164" s="849">
        <v>1403.4</v>
      </c>
      <c r="M164" s="849">
        <v>12827.070000000002</v>
      </c>
      <c r="N164" s="832">
        <v>1</v>
      </c>
      <c r="O164" s="832">
        <v>9.1399957246686618</v>
      </c>
      <c r="P164" s="849">
        <v>1018</v>
      </c>
      <c r="Q164" s="849">
        <v>9304.52</v>
      </c>
      <c r="R164" s="837">
        <v>0.72538155634918955</v>
      </c>
      <c r="S164" s="850">
        <v>9.14</v>
      </c>
    </row>
    <row r="165" spans="1:19" ht="14.4" customHeight="1" x14ac:dyDescent="0.3">
      <c r="A165" s="831" t="s">
        <v>1764</v>
      </c>
      <c r="B165" s="832" t="s">
        <v>1765</v>
      </c>
      <c r="C165" s="832" t="s">
        <v>568</v>
      </c>
      <c r="D165" s="832" t="s">
        <v>957</v>
      </c>
      <c r="E165" s="832" t="s">
        <v>1766</v>
      </c>
      <c r="F165" s="832" t="s">
        <v>1782</v>
      </c>
      <c r="G165" s="832" t="s">
        <v>1783</v>
      </c>
      <c r="H165" s="849">
        <v>540</v>
      </c>
      <c r="I165" s="849">
        <v>4931.0499999999993</v>
      </c>
      <c r="J165" s="832">
        <v>2.8271127164316017</v>
      </c>
      <c r="K165" s="832">
        <v>9.1315740740740718</v>
      </c>
      <c r="L165" s="849">
        <v>190</v>
      </c>
      <c r="M165" s="849">
        <v>1744.1999999999998</v>
      </c>
      <c r="N165" s="832">
        <v>1</v>
      </c>
      <c r="O165" s="832">
        <v>9.18</v>
      </c>
      <c r="P165" s="849">
        <v>1591</v>
      </c>
      <c r="Q165" s="849">
        <v>14605.380000000001</v>
      </c>
      <c r="R165" s="837">
        <v>8.3736842105263172</v>
      </c>
      <c r="S165" s="850">
        <v>9.1800000000000015</v>
      </c>
    </row>
    <row r="166" spans="1:19" ht="14.4" customHeight="1" x14ac:dyDescent="0.3">
      <c r="A166" s="831" t="s">
        <v>1764</v>
      </c>
      <c r="B166" s="832" t="s">
        <v>1765</v>
      </c>
      <c r="C166" s="832" t="s">
        <v>568</v>
      </c>
      <c r="D166" s="832" t="s">
        <v>957</v>
      </c>
      <c r="E166" s="832" t="s">
        <v>1766</v>
      </c>
      <c r="F166" s="832" t="s">
        <v>1784</v>
      </c>
      <c r="G166" s="832" t="s">
        <v>1785</v>
      </c>
      <c r="H166" s="849">
        <v>1115.0999999999999</v>
      </c>
      <c r="I166" s="849">
        <v>11416.369999999999</v>
      </c>
      <c r="J166" s="832">
        <v>0.5618245319798012</v>
      </c>
      <c r="K166" s="832">
        <v>10.237978656622724</v>
      </c>
      <c r="L166" s="849">
        <v>1991</v>
      </c>
      <c r="M166" s="849">
        <v>20320.170000000002</v>
      </c>
      <c r="N166" s="832">
        <v>1</v>
      </c>
      <c r="O166" s="832">
        <v>10.2060120542441</v>
      </c>
      <c r="P166" s="849">
        <v>3231</v>
      </c>
      <c r="Q166" s="849">
        <v>32665.410000000003</v>
      </c>
      <c r="R166" s="837">
        <v>1.6075362558482533</v>
      </c>
      <c r="S166" s="850">
        <v>10.110000000000001</v>
      </c>
    </row>
    <row r="167" spans="1:19" ht="14.4" customHeight="1" x14ac:dyDescent="0.3">
      <c r="A167" s="831" t="s">
        <v>1764</v>
      </c>
      <c r="B167" s="832" t="s">
        <v>1765</v>
      </c>
      <c r="C167" s="832" t="s">
        <v>568</v>
      </c>
      <c r="D167" s="832" t="s">
        <v>957</v>
      </c>
      <c r="E167" s="832" t="s">
        <v>1766</v>
      </c>
      <c r="F167" s="832" t="s">
        <v>1786</v>
      </c>
      <c r="G167" s="832" t="s">
        <v>1787</v>
      </c>
      <c r="H167" s="849">
        <v>750</v>
      </c>
      <c r="I167" s="849">
        <v>14715</v>
      </c>
      <c r="J167" s="832"/>
      <c r="K167" s="832">
        <v>19.62</v>
      </c>
      <c r="L167" s="849"/>
      <c r="M167" s="849"/>
      <c r="N167" s="832"/>
      <c r="O167" s="832"/>
      <c r="P167" s="849"/>
      <c r="Q167" s="849"/>
      <c r="R167" s="837"/>
      <c r="S167" s="850"/>
    </row>
    <row r="168" spans="1:19" ht="14.4" customHeight="1" x14ac:dyDescent="0.3">
      <c r="A168" s="831" t="s">
        <v>1764</v>
      </c>
      <c r="B168" s="832" t="s">
        <v>1765</v>
      </c>
      <c r="C168" s="832" t="s">
        <v>568</v>
      </c>
      <c r="D168" s="832" t="s">
        <v>957</v>
      </c>
      <c r="E168" s="832" t="s">
        <v>1766</v>
      </c>
      <c r="F168" s="832" t="s">
        <v>1788</v>
      </c>
      <c r="G168" s="832" t="s">
        <v>1789</v>
      </c>
      <c r="H168" s="849">
        <v>148</v>
      </c>
      <c r="I168" s="849">
        <v>6627.44</v>
      </c>
      <c r="J168" s="832">
        <v>26.689110824742265</v>
      </c>
      <c r="K168" s="832">
        <v>44.779999999999994</v>
      </c>
      <c r="L168" s="849">
        <v>7.2</v>
      </c>
      <c r="M168" s="849">
        <v>248.32000000000002</v>
      </c>
      <c r="N168" s="832">
        <v>1</v>
      </c>
      <c r="O168" s="832">
        <v>34.488888888888894</v>
      </c>
      <c r="P168" s="849">
        <v>1</v>
      </c>
      <c r="Q168" s="849">
        <v>9.9700000000000006</v>
      </c>
      <c r="R168" s="837">
        <v>4.0149806701030924E-2</v>
      </c>
      <c r="S168" s="850">
        <v>9.9700000000000006</v>
      </c>
    </row>
    <row r="169" spans="1:19" ht="14.4" customHeight="1" x14ac:dyDescent="0.3">
      <c r="A169" s="831" t="s">
        <v>1764</v>
      </c>
      <c r="B169" s="832" t="s">
        <v>1765</v>
      </c>
      <c r="C169" s="832" t="s">
        <v>568</v>
      </c>
      <c r="D169" s="832" t="s">
        <v>957</v>
      </c>
      <c r="E169" s="832" t="s">
        <v>1766</v>
      </c>
      <c r="F169" s="832" t="s">
        <v>1792</v>
      </c>
      <c r="G169" s="832" t="s">
        <v>1793</v>
      </c>
      <c r="H169" s="849">
        <v>7562</v>
      </c>
      <c r="I169" s="849">
        <v>153531.06</v>
      </c>
      <c r="J169" s="832">
        <v>2.1744736430630334</v>
      </c>
      <c r="K169" s="832">
        <v>20.302970113726527</v>
      </c>
      <c r="L169" s="849">
        <v>3456</v>
      </c>
      <c r="M169" s="849">
        <v>70606.080000000002</v>
      </c>
      <c r="N169" s="832">
        <v>1</v>
      </c>
      <c r="O169" s="832">
        <v>20.43</v>
      </c>
      <c r="P169" s="849">
        <v>2234</v>
      </c>
      <c r="Q169" s="849">
        <v>46180.6</v>
      </c>
      <c r="R169" s="837">
        <v>0.65405982034408361</v>
      </c>
      <c r="S169" s="850">
        <v>20.671709937332139</v>
      </c>
    </row>
    <row r="170" spans="1:19" ht="14.4" customHeight="1" x14ac:dyDescent="0.3">
      <c r="A170" s="831" t="s">
        <v>1764</v>
      </c>
      <c r="B170" s="832" t="s">
        <v>1765</v>
      </c>
      <c r="C170" s="832" t="s">
        <v>568</v>
      </c>
      <c r="D170" s="832" t="s">
        <v>957</v>
      </c>
      <c r="E170" s="832" t="s">
        <v>1766</v>
      </c>
      <c r="F170" s="832" t="s">
        <v>1798</v>
      </c>
      <c r="G170" s="832" t="s">
        <v>1799</v>
      </c>
      <c r="H170" s="849">
        <v>34</v>
      </c>
      <c r="I170" s="849">
        <v>73571.579999999987</v>
      </c>
      <c r="J170" s="832">
        <v>4.6291231470062666</v>
      </c>
      <c r="K170" s="832">
        <v>2163.8699999999994</v>
      </c>
      <c r="L170" s="849">
        <v>8</v>
      </c>
      <c r="M170" s="849">
        <v>15893.199999999999</v>
      </c>
      <c r="N170" s="832">
        <v>1</v>
      </c>
      <c r="O170" s="832">
        <v>1986.6499999999999</v>
      </c>
      <c r="P170" s="849">
        <v>30</v>
      </c>
      <c r="Q170" s="849">
        <v>59576.099999999991</v>
      </c>
      <c r="R170" s="837">
        <v>3.7485276722120151</v>
      </c>
      <c r="S170" s="850">
        <v>1985.8699999999997</v>
      </c>
    </row>
    <row r="171" spans="1:19" ht="14.4" customHeight="1" x14ac:dyDescent="0.3">
      <c r="A171" s="831" t="s">
        <v>1764</v>
      </c>
      <c r="B171" s="832" t="s">
        <v>1765</v>
      </c>
      <c r="C171" s="832" t="s">
        <v>568</v>
      </c>
      <c r="D171" s="832" t="s">
        <v>957</v>
      </c>
      <c r="E171" s="832" t="s">
        <v>1766</v>
      </c>
      <c r="F171" s="832" t="s">
        <v>1800</v>
      </c>
      <c r="G171" s="832" t="s">
        <v>1801</v>
      </c>
      <c r="H171" s="849"/>
      <c r="I171" s="849"/>
      <c r="J171" s="832"/>
      <c r="K171" s="832"/>
      <c r="L171" s="849">
        <v>135</v>
      </c>
      <c r="M171" s="849">
        <v>33632.550000000003</v>
      </c>
      <c r="N171" s="832">
        <v>1</v>
      </c>
      <c r="O171" s="832">
        <v>249.13000000000002</v>
      </c>
      <c r="P171" s="849">
        <v>760</v>
      </c>
      <c r="Q171" s="849">
        <v>150198.79999999999</v>
      </c>
      <c r="R171" s="837">
        <v>4.4658760635158492</v>
      </c>
      <c r="S171" s="850">
        <v>197.63</v>
      </c>
    </row>
    <row r="172" spans="1:19" ht="14.4" customHeight="1" x14ac:dyDescent="0.3">
      <c r="A172" s="831" t="s">
        <v>1764</v>
      </c>
      <c r="B172" s="832" t="s">
        <v>1765</v>
      </c>
      <c r="C172" s="832" t="s">
        <v>568</v>
      </c>
      <c r="D172" s="832" t="s">
        <v>957</v>
      </c>
      <c r="E172" s="832" t="s">
        <v>1766</v>
      </c>
      <c r="F172" s="832" t="s">
        <v>1802</v>
      </c>
      <c r="G172" s="832" t="s">
        <v>1803</v>
      </c>
      <c r="H172" s="849">
        <v>160072</v>
      </c>
      <c r="I172" s="849">
        <v>653131.82000000018</v>
      </c>
      <c r="J172" s="832">
        <v>1.3336373467239169</v>
      </c>
      <c r="K172" s="832">
        <v>4.0802377680043991</v>
      </c>
      <c r="L172" s="849">
        <v>130134</v>
      </c>
      <c r="M172" s="849">
        <v>489737.19999999995</v>
      </c>
      <c r="N172" s="832">
        <v>1</v>
      </c>
      <c r="O172" s="832">
        <v>3.7633301058908506</v>
      </c>
      <c r="P172" s="849">
        <v>132574</v>
      </c>
      <c r="Q172" s="849">
        <v>497909.62999999995</v>
      </c>
      <c r="R172" s="837">
        <v>1.0166873784552204</v>
      </c>
      <c r="S172" s="850">
        <v>3.7557109991401023</v>
      </c>
    </row>
    <row r="173" spans="1:19" ht="14.4" customHeight="1" x14ac:dyDescent="0.3">
      <c r="A173" s="831" t="s">
        <v>1764</v>
      </c>
      <c r="B173" s="832" t="s">
        <v>1765</v>
      </c>
      <c r="C173" s="832" t="s">
        <v>568</v>
      </c>
      <c r="D173" s="832" t="s">
        <v>957</v>
      </c>
      <c r="E173" s="832" t="s">
        <v>1766</v>
      </c>
      <c r="F173" s="832" t="s">
        <v>1806</v>
      </c>
      <c r="G173" s="832" t="s">
        <v>1807</v>
      </c>
      <c r="H173" s="849"/>
      <c r="I173" s="849"/>
      <c r="J173" s="832"/>
      <c r="K173" s="832"/>
      <c r="L173" s="849">
        <v>700</v>
      </c>
      <c r="M173" s="849">
        <v>5383</v>
      </c>
      <c r="N173" s="832">
        <v>1</v>
      </c>
      <c r="O173" s="832">
        <v>7.69</v>
      </c>
      <c r="P173" s="849"/>
      <c r="Q173" s="849"/>
      <c r="R173" s="837"/>
      <c r="S173" s="850"/>
    </row>
    <row r="174" spans="1:19" ht="14.4" customHeight="1" x14ac:dyDescent="0.3">
      <c r="A174" s="831" t="s">
        <v>1764</v>
      </c>
      <c r="B174" s="832" t="s">
        <v>1765</v>
      </c>
      <c r="C174" s="832" t="s">
        <v>568</v>
      </c>
      <c r="D174" s="832" t="s">
        <v>957</v>
      </c>
      <c r="E174" s="832" t="s">
        <v>1766</v>
      </c>
      <c r="F174" s="832" t="s">
        <v>1808</v>
      </c>
      <c r="G174" s="832" t="s">
        <v>1809</v>
      </c>
      <c r="H174" s="849">
        <v>780</v>
      </c>
      <c r="I174" s="849">
        <v>125417.99999999999</v>
      </c>
      <c r="J174" s="832">
        <v>4.7805603201829614</v>
      </c>
      <c r="K174" s="832">
        <v>160.79230769230767</v>
      </c>
      <c r="L174" s="849">
        <v>165</v>
      </c>
      <c r="M174" s="849">
        <v>26235</v>
      </c>
      <c r="N174" s="832">
        <v>1</v>
      </c>
      <c r="O174" s="832">
        <v>159</v>
      </c>
      <c r="P174" s="849">
        <v>465</v>
      </c>
      <c r="Q174" s="849">
        <v>72429.45</v>
      </c>
      <c r="R174" s="837">
        <v>2.7607947398513435</v>
      </c>
      <c r="S174" s="850">
        <v>155.76225806451612</v>
      </c>
    </row>
    <row r="175" spans="1:19" ht="14.4" customHeight="1" x14ac:dyDescent="0.3">
      <c r="A175" s="831" t="s">
        <v>1764</v>
      </c>
      <c r="B175" s="832" t="s">
        <v>1765</v>
      </c>
      <c r="C175" s="832" t="s">
        <v>568</v>
      </c>
      <c r="D175" s="832" t="s">
        <v>957</v>
      </c>
      <c r="E175" s="832" t="s">
        <v>1766</v>
      </c>
      <c r="F175" s="832" t="s">
        <v>1810</v>
      </c>
      <c r="G175" s="832" t="s">
        <v>1811</v>
      </c>
      <c r="H175" s="849">
        <v>6000</v>
      </c>
      <c r="I175" s="849">
        <v>120705.59999999999</v>
      </c>
      <c r="J175" s="832">
        <v>1.6811027745404548</v>
      </c>
      <c r="K175" s="832">
        <v>20.117599999999999</v>
      </c>
      <c r="L175" s="849">
        <v>3552</v>
      </c>
      <c r="M175" s="849">
        <v>71801.440000000002</v>
      </c>
      <c r="N175" s="832">
        <v>1</v>
      </c>
      <c r="O175" s="832">
        <v>20.214369369369368</v>
      </c>
      <c r="P175" s="849">
        <v>2976</v>
      </c>
      <c r="Q175" s="849">
        <v>61574.039999999994</v>
      </c>
      <c r="R175" s="837">
        <v>0.85755995980024902</v>
      </c>
      <c r="S175" s="850">
        <v>20.690201612903223</v>
      </c>
    </row>
    <row r="176" spans="1:19" ht="14.4" customHeight="1" x14ac:dyDescent="0.3">
      <c r="A176" s="831" t="s">
        <v>1764</v>
      </c>
      <c r="B176" s="832" t="s">
        <v>1765</v>
      </c>
      <c r="C176" s="832" t="s">
        <v>568</v>
      </c>
      <c r="D176" s="832" t="s">
        <v>957</v>
      </c>
      <c r="E176" s="832" t="s">
        <v>1766</v>
      </c>
      <c r="F176" s="832" t="s">
        <v>1812</v>
      </c>
      <c r="G176" s="832"/>
      <c r="H176" s="849">
        <v>1401</v>
      </c>
      <c r="I176" s="849">
        <v>29906.02</v>
      </c>
      <c r="J176" s="832"/>
      <c r="K176" s="832">
        <v>21.346195574589579</v>
      </c>
      <c r="L176" s="849"/>
      <c r="M176" s="849"/>
      <c r="N176" s="832"/>
      <c r="O176" s="832"/>
      <c r="P176" s="849"/>
      <c r="Q176" s="849"/>
      <c r="R176" s="837"/>
      <c r="S176" s="850"/>
    </row>
    <row r="177" spans="1:19" ht="14.4" customHeight="1" x14ac:dyDescent="0.3">
      <c r="A177" s="831" t="s">
        <v>1764</v>
      </c>
      <c r="B177" s="832" t="s">
        <v>1765</v>
      </c>
      <c r="C177" s="832" t="s">
        <v>568</v>
      </c>
      <c r="D177" s="832" t="s">
        <v>957</v>
      </c>
      <c r="E177" s="832" t="s">
        <v>1766</v>
      </c>
      <c r="F177" s="832" t="s">
        <v>1815</v>
      </c>
      <c r="G177" s="832"/>
      <c r="H177" s="849">
        <v>4</v>
      </c>
      <c r="I177" s="849">
        <v>49624.01</v>
      </c>
      <c r="J177" s="832"/>
      <c r="K177" s="832">
        <v>12406.002500000001</v>
      </c>
      <c r="L177" s="849"/>
      <c r="M177" s="849"/>
      <c r="N177" s="832"/>
      <c r="O177" s="832"/>
      <c r="P177" s="849"/>
      <c r="Q177" s="849"/>
      <c r="R177" s="837"/>
      <c r="S177" s="850"/>
    </row>
    <row r="178" spans="1:19" ht="14.4" customHeight="1" x14ac:dyDescent="0.3">
      <c r="A178" s="831" t="s">
        <v>1764</v>
      </c>
      <c r="B178" s="832" t="s">
        <v>1765</v>
      </c>
      <c r="C178" s="832" t="s">
        <v>568</v>
      </c>
      <c r="D178" s="832" t="s">
        <v>957</v>
      </c>
      <c r="E178" s="832" t="s">
        <v>1766</v>
      </c>
      <c r="F178" s="832" t="s">
        <v>1818</v>
      </c>
      <c r="G178" s="832" t="s">
        <v>1819</v>
      </c>
      <c r="H178" s="849"/>
      <c r="I178" s="849"/>
      <c r="J178" s="832"/>
      <c r="K178" s="832"/>
      <c r="L178" s="849">
        <v>5163</v>
      </c>
      <c r="M178" s="849">
        <v>102504.08</v>
      </c>
      <c r="N178" s="832">
        <v>1</v>
      </c>
      <c r="O178" s="832">
        <v>19.853588998644199</v>
      </c>
      <c r="P178" s="849">
        <v>6841</v>
      </c>
      <c r="Q178" s="849">
        <v>134642.82</v>
      </c>
      <c r="R178" s="837">
        <v>1.3135362026565187</v>
      </c>
      <c r="S178" s="850">
        <v>19.681745358865665</v>
      </c>
    </row>
    <row r="179" spans="1:19" ht="14.4" customHeight="1" x14ac:dyDescent="0.3">
      <c r="A179" s="831" t="s">
        <v>1764</v>
      </c>
      <c r="B179" s="832" t="s">
        <v>1765</v>
      </c>
      <c r="C179" s="832" t="s">
        <v>568</v>
      </c>
      <c r="D179" s="832" t="s">
        <v>957</v>
      </c>
      <c r="E179" s="832" t="s">
        <v>874</v>
      </c>
      <c r="F179" s="832" t="s">
        <v>1828</v>
      </c>
      <c r="G179" s="832" t="s">
        <v>1829</v>
      </c>
      <c r="H179" s="849">
        <v>29</v>
      </c>
      <c r="I179" s="849">
        <v>1073</v>
      </c>
      <c r="J179" s="832">
        <v>0.65909090909090906</v>
      </c>
      <c r="K179" s="832">
        <v>37</v>
      </c>
      <c r="L179" s="849">
        <v>44</v>
      </c>
      <c r="M179" s="849">
        <v>1628</v>
      </c>
      <c r="N179" s="832">
        <v>1</v>
      </c>
      <c r="O179" s="832">
        <v>37</v>
      </c>
      <c r="P179" s="849">
        <v>37</v>
      </c>
      <c r="Q179" s="849">
        <v>1369</v>
      </c>
      <c r="R179" s="837">
        <v>0.84090909090909094</v>
      </c>
      <c r="S179" s="850">
        <v>37</v>
      </c>
    </row>
    <row r="180" spans="1:19" ht="14.4" customHeight="1" x14ac:dyDescent="0.3">
      <c r="A180" s="831" t="s">
        <v>1764</v>
      </c>
      <c r="B180" s="832" t="s">
        <v>1765</v>
      </c>
      <c r="C180" s="832" t="s">
        <v>568</v>
      </c>
      <c r="D180" s="832" t="s">
        <v>957</v>
      </c>
      <c r="E180" s="832" t="s">
        <v>874</v>
      </c>
      <c r="F180" s="832" t="s">
        <v>1828</v>
      </c>
      <c r="G180" s="832" t="s">
        <v>1830</v>
      </c>
      <c r="H180" s="849">
        <v>5</v>
      </c>
      <c r="I180" s="849">
        <v>185</v>
      </c>
      <c r="J180" s="832"/>
      <c r="K180" s="832">
        <v>37</v>
      </c>
      <c r="L180" s="849"/>
      <c r="M180" s="849"/>
      <c r="N180" s="832"/>
      <c r="O180" s="832"/>
      <c r="P180" s="849">
        <v>8</v>
      </c>
      <c r="Q180" s="849">
        <v>296</v>
      </c>
      <c r="R180" s="837"/>
      <c r="S180" s="850">
        <v>37</v>
      </c>
    </row>
    <row r="181" spans="1:19" ht="14.4" customHeight="1" x14ac:dyDescent="0.3">
      <c r="A181" s="831" t="s">
        <v>1764</v>
      </c>
      <c r="B181" s="832" t="s">
        <v>1765</v>
      </c>
      <c r="C181" s="832" t="s">
        <v>568</v>
      </c>
      <c r="D181" s="832" t="s">
        <v>957</v>
      </c>
      <c r="E181" s="832" t="s">
        <v>874</v>
      </c>
      <c r="F181" s="832" t="s">
        <v>1831</v>
      </c>
      <c r="G181" s="832" t="s">
        <v>1832</v>
      </c>
      <c r="H181" s="849">
        <v>31</v>
      </c>
      <c r="I181" s="849">
        <v>13733</v>
      </c>
      <c r="J181" s="832">
        <v>1.1455622288955623</v>
      </c>
      <c r="K181" s="832">
        <v>443</v>
      </c>
      <c r="L181" s="849">
        <v>27</v>
      </c>
      <c r="M181" s="849">
        <v>11988</v>
      </c>
      <c r="N181" s="832">
        <v>1</v>
      </c>
      <c r="O181" s="832">
        <v>444</v>
      </c>
      <c r="P181" s="849">
        <v>45</v>
      </c>
      <c r="Q181" s="849">
        <v>19980</v>
      </c>
      <c r="R181" s="837">
        <v>1.6666666666666667</v>
      </c>
      <c r="S181" s="850">
        <v>444</v>
      </c>
    </row>
    <row r="182" spans="1:19" ht="14.4" customHeight="1" x14ac:dyDescent="0.3">
      <c r="A182" s="831" t="s">
        <v>1764</v>
      </c>
      <c r="B182" s="832" t="s">
        <v>1765</v>
      </c>
      <c r="C182" s="832" t="s">
        <v>568</v>
      </c>
      <c r="D182" s="832" t="s">
        <v>957</v>
      </c>
      <c r="E182" s="832" t="s">
        <v>874</v>
      </c>
      <c r="F182" s="832" t="s">
        <v>1833</v>
      </c>
      <c r="G182" s="832" t="s">
        <v>1834</v>
      </c>
      <c r="H182" s="849">
        <v>152</v>
      </c>
      <c r="I182" s="849">
        <v>26904</v>
      </c>
      <c r="J182" s="832">
        <v>0.38383838383838381</v>
      </c>
      <c r="K182" s="832">
        <v>177</v>
      </c>
      <c r="L182" s="849">
        <v>396</v>
      </c>
      <c r="M182" s="849">
        <v>70092</v>
      </c>
      <c r="N182" s="832">
        <v>1</v>
      </c>
      <c r="O182" s="832">
        <v>177</v>
      </c>
      <c r="P182" s="849">
        <v>290</v>
      </c>
      <c r="Q182" s="849">
        <v>51620</v>
      </c>
      <c r="R182" s="837">
        <v>0.73646065171488906</v>
      </c>
      <c r="S182" s="850">
        <v>178</v>
      </c>
    </row>
    <row r="183" spans="1:19" ht="14.4" customHeight="1" x14ac:dyDescent="0.3">
      <c r="A183" s="831" t="s">
        <v>1764</v>
      </c>
      <c r="B183" s="832" t="s">
        <v>1765</v>
      </c>
      <c r="C183" s="832" t="s">
        <v>568</v>
      </c>
      <c r="D183" s="832" t="s">
        <v>957</v>
      </c>
      <c r="E183" s="832" t="s">
        <v>874</v>
      </c>
      <c r="F183" s="832" t="s">
        <v>1838</v>
      </c>
      <c r="G183" s="832" t="s">
        <v>1840</v>
      </c>
      <c r="H183" s="849"/>
      <c r="I183" s="849"/>
      <c r="J183" s="832"/>
      <c r="K183" s="832"/>
      <c r="L183" s="849"/>
      <c r="M183" s="849"/>
      <c r="N183" s="832"/>
      <c r="O183" s="832"/>
      <c r="P183" s="849">
        <v>3</v>
      </c>
      <c r="Q183" s="849">
        <v>954</v>
      </c>
      <c r="R183" s="837"/>
      <c r="S183" s="850">
        <v>318</v>
      </c>
    </row>
    <row r="184" spans="1:19" ht="14.4" customHeight="1" x14ac:dyDescent="0.3">
      <c r="A184" s="831" t="s">
        <v>1764</v>
      </c>
      <c r="B184" s="832" t="s">
        <v>1765</v>
      </c>
      <c r="C184" s="832" t="s">
        <v>568</v>
      </c>
      <c r="D184" s="832" t="s">
        <v>957</v>
      </c>
      <c r="E184" s="832" t="s">
        <v>874</v>
      </c>
      <c r="F184" s="832" t="s">
        <v>1845</v>
      </c>
      <c r="G184" s="832" t="s">
        <v>1846</v>
      </c>
      <c r="H184" s="849">
        <v>6</v>
      </c>
      <c r="I184" s="849">
        <v>12228</v>
      </c>
      <c r="J184" s="832">
        <v>5.9970573810691512</v>
      </c>
      <c r="K184" s="832">
        <v>2038</v>
      </c>
      <c r="L184" s="849">
        <v>1</v>
      </c>
      <c r="M184" s="849">
        <v>2039</v>
      </c>
      <c r="N184" s="832">
        <v>1</v>
      </c>
      <c r="O184" s="832">
        <v>2039</v>
      </c>
      <c r="P184" s="849">
        <v>3</v>
      </c>
      <c r="Q184" s="849">
        <v>6120</v>
      </c>
      <c r="R184" s="837">
        <v>3.0014713094654244</v>
      </c>
      <c r="S184" s="850">
        <v>2040</v>
      </c>
    </row>
    <row r="185" spans="1:19" ht="14.4" customHeight="1" x14ac:dyDescent="0.3">
      <c r="A185" s="831" t="s">
        <v>1764</v>
      </c>
      <c r="B185" s="832" t="s">
        <v>1765</v>
      </c>
      <c r="C185" s="832" t="s">
        <v>568</v>
      </c>
      <c r="D185" s="832" t="s">
        <v>957</v>
      </c>
      <c r="E185" s="832" t="s">
        <v>874</v>
      </c>
      <c r="F185" s="832" t="s">
        <v>1845</v>
      </c>
      <c r="G185" s="832" t="s">
        <v>1847</v>
      </c>
      <c r="H185" s="849">
        <v>10</v>
      </c>
      <c r="I185" s="849">
        <v>20380</v>
      </c>
      <c r="J185" s="832">
        <v>2.498773908778813</v>
      </c>
      <c r="K185" s="832">
        <v>2038</v>
      </c>
      <c r="L185" s="849">
        <v>4</v>
      </c>
      <c r="M185" s="849">
        <v>8156</v>
      </c>
      <c r="N185" s="832">
        <v>1</v>
      </c>
      <c r="O185" s="832">
        <v>2039</v>
      </c>
      <c r="P185" s="849">
        <v>4</v>
      </c>
      <c r="Q185" s="849">
        <v>8160</v>
      </c>
      <c r="R185" s="837">
        <v>1.0004904364884748</v>
      </c>
      <c r="S185" s="850">
        <v>2040</v>
      </c>
    </row>
    <row r="186" spans="1:19" ht="14.4" customHeight="1" x14ac:dyDescent="0.3">
      <c r="A186" s="831" t="s">
        <v>1764</v>
      </c>
      <c r="B186" s="832" t="s">
        <v>1765</v>
      </c>
      <c r="C186" s="832" t="s">
        <v>568</v>
      </c>
      <c r="D186" s="832" t="s">
        <v>957</v>
      </c>
      <c r="E186" s="832" t="s">
        <v>874</v>
      </c>
      <c r="F186" s="832" t="s">
        <v>1848</v>
      </c>
      <c r="G186" s="832" t="s">
        <v>1850</v>
      </c>
      <c r="H186" s="849">
        <v>1</v>
      </c>
      <c r="I186" s="849">
        <v>3058</v>
      </c>
      <c r="J186" s="832"/>
      <c r="K186" s="832">
        <v>3058</v>
      </c>
      <c r="L186" s="849"/>
      <c r="M186" s="849"/>
      <c r="N186" s="832"/>
      <c r="O186" s="832"/>
      <c r="P186" s="849"/>
      <c r="Q186" s="849"/>
      <c r="R186" s="837"/>
      <c r="S186" s="850"/>
    </row>
    <row r="187" spans="1:19" ht="14.4" customHeight="1" x14ac:dyDescent="0.3">
      <c r="A187" s="831" t="s">
        <v>1764</v>
      </c>
      <c r="B187" s="832" t="s">
        <v>1765</v>
      </c>
      <c r="C187" s="832" t="s">
        <v>568</v>
      </c>
      <c r="D187" s="832" t="s">
        <v>957</v>
      </c>
      <c r="E187" s="832" t="s">
        <v>874</v>
      </c>
      <c r="F187" s="832" t="s">
        <v>1851</v>
      </c>
      <c r="G187" s="832" t="s">
        <v>1852</v>
      </c>
      <c r="H187" s="849"/>
      <c r="I187" s="849"/>
      <c r="J187" s="832"/>
      <c r="K187" s="832"/>
      <c r="L187" s="849"/>
      <c r="M187" s="849"/>
      <c r="N187" s="832"/>
      <c r="O187" s="832"/>
      <c r="P187" s="849">
        <v>1</v>
      </c>
      <c r="Q187" s="849">
        <v>667</v>
      </c>
      <c r="R187" s="837"/>
      <c r="S187" s="850">
        <v>667</v>
      </c>
    </row>
    <row r="188" spans="1:19" ht="14.4" customHeight="1" x14ac:dyDescent="0.3">
      <c r="A188" s="831" t="s">
        <v>1764</v>
      </c>
      <c r="B188" s="832" t="s">
        <v>1765</v>
      </c>
      <c r="C188" s="832" t="s">
        <v>568</v>
      </c>
      <c r="D188" s="832" t="s">
        <v>957</v>
      </c>
      <c r="E188" s="832" t="s">
        <v>874</v>
      </c>
      <c r="F188" s="832" t="s">
        <v>1851</v>
      </c>
      <c r="G188" s="832" t="s">
        <v>1853</v>
      </c>
      <c r="H188" s="849">
        <v>1</v>
      </c>
      <c r="I188" s="849">
        <v>666</v>
      </c>
      <c r="J188" s="832">
        <v>0.99850074962518742</v>
      </c>
      <c r="K188" s="832">
        <v>666</v>
      </c>
      <c r="L188" s="849">
        <v>1</v>
      </c>
      <c r="M188" s="849">
        <v>667</v>
      </c>
      <c r="N188" s="832">
        <v>1</v>
      </c>
      <c r="O188" s="832">
        <v>667</v>
      </c>
      <c r="P188" s="849"/>
      <c r="Q188" s="849"/>
      <c r="R188" s="837"/>
      <c r="S188" s="850"/>
    </row>
    <row r="189" spans="1:19" ht="14.4" customHeight="1" x14ac:dyDescent="0.3">
      <c r="A189" s="831" t="s">
        <v>1764</v>
      </c>
      <c r="B189" s="832" t="s">
        <v>1765</v>
      </c>
      <c r="C189" s="832" t="s">
        <v>568</v>
      </c>
      <c r="D189" s="832" t="s">
        <v>957</v>
      </c>
      <c r="E189" s="832" t="s">
        <v>874</v>
      </c>
      <c r="F189" s="832" t="s">
        <v>1854</v>
      </c>
      <c r="G189" s="832" t="s">
        <v>1855</v>
      </c>
      <c r="H189" s="849"/>
      <c r="I189" s="849"/>
      <c r="J189" s="832"/>
      <c r="K189" s="832"/>
      <c r="L189" s="849">
        <v>1</v>
      </c>
      <c r="M189" s="849">
        <v>1349</v>
      </c>
      <c r="N189" s="832">
        <v>1</v>
      </c>
      <c r="O189" s="832">
        <v>1349</v>
      </c>
      <c r="P189" s="849"/>
      <c r="Q189" s="849"/>
      <c r="R189" s="837"/>
      <c r="S189" s="850"/>
    </row>
    <row r="190" spans="1:19" ht="14.4" customHeight="1" x14ac:dyDescent="0.3">
      <c r="A190" s="831" t="s">
        <v>1764</v>
      </c>
      <c r="B190" s="832" t="s">
        <v>1765</v>
      </c>
      <c r="C190" s="832" t="s">
        <v>568</v>
      </c>
      <c r="D190" s="832" t="s">
        <v>957</v>
      </c>
      <c r="E190" s="832" t="s">
        <v>874</v>
      </c>
      <c r="F190" s="832" t="s">
        <v>1856</v>
      </c>
      <c r="G190" s="832" t="s">
        <v>1857</v>
      </c>
      <c r="H190" s="849">
        <v>19</v>
      </c>
      <c r="I190" s="849">
        <v>27189</v>
      </c>
      <c r="J190" s="832">
        <v>3.8</v>
      </c>
      <c r="K190" s="832">
        <v>1431</v>
      </c>
      <c r="L190" s="849">
        <v>5</v>
      </c>
      <c r="M190" s="849">
        <v>7155</v>
      </c>
      <c r="N190" s="832">
        <v>1</v>
      </c>
      <c r="O190" s="832">
        <v>1431</v>
      </c>
      <c r="P190" s="849">
        <v>11</v>
      </c>
      <c r="Q190" s="849">
        <v>15752</v>
      </c>
      <c r="R190" s="837">
        <v>2.201537386443047</v>
      </c>
      <c r="S190" s="850">
        <v>1432</v>
      </c>
    </row>
    <row r="191" spans="1:19" ht="14.4" customHeight="1" x14ac:dyDescent="0.3">
      <c r="A191" s="831" t="s">
        <v>1764</v>
      </c>
      <c r="B191" s="832" t="s">
        <v>1765</v>
      </c>
      <c r="C191" s="832" t="s">
        <v>568</v>
      </c>
      <c r="D191" s="832" t="s">
        <v>957</v>
      </c>
      <c r="E191" s="832" t="s">
        <v>874</v>
      </c>
      <c r="F191" s="832" t="s">
        <v>1856</v>
      </c>
      <c r="G191" s="832" t="s">
        <v>1858</v>
      </c>
      <c r="H191" s="849">
        <v>6</v>
      </c>
      <c r="I191" s="849">
        <v>8586</v>
      </c>
      <c r="J191" s="832">
        <v>2</v>
      </c>
      <c r="K191" s="832">
        <v>1431</v>
      </c>
      <c r="L191" s="849">
        <v>3</v>
      </c>
      <c r="M191" s="849">
        <v>4293</v>
      </c>
      <c r="N191" s="832">
        <v>1</v>
      </c>
      <c r="O191" s="832">
        <v>1431</v>
      </c>
      <c r="P191" s="849">
        <v>1</v>
      </c>
      <c r="Q191" s="849">
        <v>1432</v>
      </c>
      <c r="R191" s="837">
        <v>0.33356627067318889</v>
      </c>
      <c r="S191" s="850">
        <v>1432</v>
      </c>
    </row>
    <row r="192" spans="1:19" ht="14.4" customHeight="1" x14ac:dyDescent="0.3">
      <c r="A192" s="831" t="s">
        <v>1764</v>
      </c>
      <c r="B192" s="832" t="s">
        <v>1765</v>
      </c>
      <c r="C192" s="832" t="s">
        <v>568</v>
      </c>
      <c r="D192" s="832" t="s">
        <v>957</v>
      </c>
      <c r="E192" s="832" t="s">
        <v>874</v>
      </c>
      <c r="F192" s="832" t="s">
        <v>1859</v>
      </c>
      <c r="G192" s="832" t="s">
        <v>1860</v>
      </c>
      <c r="H192" s="849">
        <v>24</v>
      </c>
      <c r="I192" s="849">
        <v>45888</v>
      </c>
      <c r="J192" s="832">
        <v>1.3333333333333333</v>
      </c>
      <c r="K192" s="832">
        <v>1912</v>
      </c>
      <c r="L192" s="849">
        <v>18</v>
      </c>
      <c r="M192" s="849">
        <v>34416</v>
      </c>
      <c r="N192" s="832">
        <v>1</v>
      </c>
      <c r="O192" s="832">
        <v>1912</v>
      </c>
      <c r="P192" s="849">
        <v>34</v>
      </c>
      <c r="Q192" s="849">
        <v>65086</v>
      </c>
      <c r="R192" s="837">
        <v>1.8911552766155277</v>
      </c>
      <c r="S192" s="850">
        <v>1914.2941176470588</v>
      </c>
    </row>
    <row r="193" spans="1:19" ht="14.4" customHeight="1" x14ac:dyDescent="0.3">
      <c r="A193" s="831" t="s">
        <v>1764</v>
      </c>
      <c r="B193" s="832" t="s">
        <v>1765</v>
      </c>
      <c r="C193" s="832" t="s">
        <v>568</v>
      </c>
      <c r="D193" s="832" t="s">
        <v>957</v>
      </c>
      <c r="E193" s="832" t="s">
        <v>874</v>
      </c>
      <c r="F193" s="832" t="s">
        <v>1863</v>
      </c>
      <c r="G193" s="832" t="s">
        <v>1864</v>
      </c>
      <c r="H193" s="849">
        <v>8</v>
      </c>
      <c r="I193" s="849">
        <v>9704</v>
      </c>
      <c r="J193" s="832">
        <v>1.1428571428571428</v>
      </c>
      <c r="K193" s="832">
        <v>1213</v>
      </c>
      <c r="L193" s="849">
        <v>7</v>
      </c>
      <c r="M193" s="849">
        <v>8491</v>
      </c>
      <c r="N193" s="832">
        <v>1</v>
      </c>
      <c r="O193" s="832">
        <v>1213</v>
      </c>
      <c r="P193" s="849">
        <v>6</v>
      </c>
      <c r="Q193" s="849">
        <v>7284</v>
      </c>
      <c r="R193" s="837">
        <v>0.8578494876928513</v>
      </c>
      <c r="S193" s="850">
        <v>1214</v>
      </c>
    </row>
    <row r="194" spans="1:19" ht="14.4" customHeight="1" x14ac:dyDescent="0.3">
      <c r="A194" s="831" t="s">
        <v>1764</v>
      </c>
      <c r="B194" s="832" t="s">
        <v>1765</v>
      </c>
      <c r="C194" s="832" t="s">
        <v>568</v>
      </c>
      <c r="D194" s="832" t="s">
        <v>957</v>
      </c>
      <c r="E194" s="832" t="s">
        <v>874</v>
      </c>
      <c r="F194" s="832" t="s">
        <v>1863</v>
      </c>
      <c r="G194" s="832" t="s">
        <v>1865</v>
      </c>
      <c r="H194" s="849">
        <v>12</v>
      </c>
      <c r="I194" s="849">
        <v>14556</v>
      </c>
      <c r="J194" s="832">
        <v>1.0909090909090908</v>
      </c>
      <c r="K194" s="832">
        <v>1213</v>
      </c>
      <c r="L194" s="849">
        <v>11</v>
      </c>
      <c r="M194" s="849">
        <v>13343</v>
      </c>
      <c r="N194" s="832">
        <v>1</v>
      </c>
      <c r="O194" s="832">
        <v>1213</v>
      </c>
      <c r="P194" s="849">
        <v>12</v>
      </c>
      <c r="Q194" s="849">
        <v>14568</v>
      </c>
      <c r="R194" s="837">
        <v>1.0918084388818108</v>
      </c>
      <c r="S194" s="850">
        <v>1214</v>
      </c>
    </row>
    <row r="195" spans="1:19" ht="14.4" customHeight="1" x14ac:dyDescent="0.3">
      <c r="A195" s="831" t="s">
        <v>1764</v>
      </c>
      <c r="B195" s="832" t="s">
        <v>1765</v>
      </c>
      <c r="C195" s="832" t="s">
        <v>568</v>
      </c>
      <c r="D195" s="832" t="s">
        <v>957</v>
      </c>
      <c r="E195" s="832" t="s">
        <v>874</v>
      </c>
      <c r="F195" s="832" t="s">
        <v>1866</v>
      </c>
      <c r="G195" s="832" t="s">
        <v>1867</v>
      </c>
      <c r="H195" s="849">
        <v>3</v>
      </c>
      <c r="I195" s="849">
        <v>4827</v>
      </c>
      <c r="J195" s="832">
        <v>3</v>
      </c>
      <c r="K195" s="832">
        <v>1609</v>
      </c>
      <c r="L195" s="849">
        <v>1</v>
      </c>
      <c r="M195" s="849">
        <v>1609</v>
      </c>
      <c r="N195" s="832">
        <v>1</v>
      </c>
      <c r="O195" s="832">
        <v>1609</v>
      </c>
      <c r="P195" s="849"/>
      <c r="Q195" s="849"/>
      <c r="R195" s="837"/>
      <c r="S195" s="850"/>
    </row>
    <row r="196" spans="1:19" ht="14.4" customHeight="1" x14ac:dyDescent="0.3">
      <c r="A196" s="831" t="s">
        <v>1764</v>
      </c>
      <c r="B196" s="832" t="s">
        <v>1765</v>
      </c>
      <c r="C196" s="832" t="s">
        <v>568</v>
      </c>
      <c r="D196" s="832" t="s">
        <v>957</v>
      </c>
      <c r="E196" s="832" t="s">
        <v>874</v>
      </c>
      <c r="F196" s="832" t="s">
        <v>1868</v>
      </c>
      <c r="G196" s="832" t="s">
        <v>1869</v>
      </c>
      <c r="H196" s="849">
        <v>13</v>
      </c>
      <c r="I196" s="849">
        <v>8853</v>
      </c>
      <c r="J196" s="832">
        <v>2.5961876832844575</v>
      </c>
      <c r="K196" s="832">
        <v>681</v>
      </c>
      <c r="L196" s="849">
        <v>5</v>
      </c>
      <c r="M196" s="849">
        <v>3410</v>
      </c>
      <c r="N196" s="832">
        <v>1</v>
      </c>
      <c r="O196" s="832">
        <v>682</v>
      </c>
      <c r="P196" s="849">
        <v>11</v>
      </c>
      <c r="Q196" s="849">
        <v>7502</v>
      </c>
      <c r="R196" s="837">
        <v>2.2000000000000002</v>
      </c>
      <c r="S196" s="850">
        <v>682</v>
      </c>
    </row>
    <row r="197" spans="1:19" ht="14.4" customHeight="1" x14ac:dyDescent="0.3">
      <c r="A197" s="831" t="s">
        <v>1764</v>
      </c>
      <c r="B197" s="832" t="s">
        <v>1765</v>
      </c>
      <c r="C197" s="832" t="s">
        <v>568</v>
      </c>
      <c r="D197" s="832" t="s">
        <v>957</v>
      </c>
      <c r="E197" s="832" t="s">
        <v>874</v>
      </c>
      <c r="F197" s="832" t="s">
        <v>1868</v>
      </c>
      <c r="G197" s="832" t="s">
        <v>1870</v>
      </c>
      <c r="H197" s="849">
        <v>20</v>
      </c>
      <c r="I197" s="849">
        <v>13620</v>
      </c>
      <c r="J197" s="832">
        <v>6.6568914956011733</v>
      </c>
      <c r="K197" s="832">
        <v>681</v>
      </c>
      <c r="L197" s="849">
        <v>3</v>
      </c>
      <c r="M197" s="849">
        <v>2046</v>
      </c>
      <c r="N197" s="832">
        <v>1</v>
      </c>
      <c r="O197" s="832">
        <v>682</v>
      </c>
      <c r="P197" s="849">
        <v>19</v>
      </c>
      <c r="Q197" s="849">
        <v>12958</v>
      </c>
      <c r="R197" s="837">
        <v>6.333333333333333</v>
      </c>
      <c r="S197" s="850">
        <v>682</v>
      </c>
    </row>
    <row r="198" spans="1:19" ht="14.4" customHeight="1" x14ac:dyDescent="0.3">
      <c r="A198" s="831" t="s">
        <v>1764</v>
      </c>
      <c r="B198" s="832" t="s">
        <v>1765</v>
      </c>
      <c r="C198" s="832" t="s">
        <v>568</v>
      </c>
      <c r="D198" s="832" t="s">
        <v>957</v>
      </c>
      <c r="E198" s="832" t="s">
        <v>874</v>
      </c>
      <c r="F198" s="832" t="s">
        <v>1871</v>
      </c>
      <c r="G198" s="832" t="s">
        <v>1872</v>
      </c>
      <c r="H198" s="849">
        <v>20</v>
      </c>
      <c r="I198" s="849">
        <v>14320</v>
      </c>
      <c r="J198" s="832">
        <v>2.2191228885789553</v>
      </c>
      <c r="K198" s="832">
        <v>716</v>
      </c>
      <c r="L198" s="849">
        <v>9</v>
      </c>
      <c r="M198" s="849">
        <v>6453</v>
      </c>
      <c r="N198" s="832">
        <v>1</v>
      </c>
      <c r="O198" s="832">
        <v>717</v>
      </c>
      <c r="P198" s="849">
        <v>10</v>
      </c>
      <c r="Q198" s="849">
        <v>7170</v>
      </c>
      <c r="R198" s="837">
        <v>1.1111111111111112</v>
      </c>
      <c r="S198" s="850">
        <v>717</v>
      </c>
    </row>
    <row r="199" spans="1:19" ht="14.4" customHeight="1" x14ac:dyDescent="0.3">
      <c r="A199" s="831" t="s">
        <v>1764</v>
      </c>
      <c r="B199" s="832" t="s">
        <v>1765</v>
      </c>
      <c r="C199" s="832" t="s">
        <v>568</v>
      </c>
      <c r="D199" s="832" t="s">
        <v>957</v>
      </c>
      <c r="E199" s="832" t="s">
        <v>874</v>
      </c>
      <c r="F199" s="832" t="s">
        <v>1871</v>
      </c>
      <c r="G199" s="832" t="s">
        <v>1873</v>
      </c>
      <c r="H199" s="849">
        <v>10</v>
      </c>
      <c r="I199" s="849">
        <v>7160</v>
      </c>
      <c r="J199" s="832"/>
      <c r="K199" s="832">
        <v>716</v>
      </c>
      <c r="L199" s="849"/>
      <c r="M199" s="849"/>
      <c r="N199" s="832"/>
      <c r="O199" s="832"/>
      <c r="P199" s="849">
        <v>4</v>
      </c>
      <c r="Q199" s="849">
        <v>2868</v>
      </c>
      <c r="R199" s="837"/>
      <c r="S199" s="850">
        <v>717</v>
      </c>
    </row>
    <row r="200" spans="1:19" ht="14.4" customHeight="1" x14ac:dyDescent="0.3">
      <c r="A200" s="831" t="s">
        <v>1764</v>
      </c>
      <c r="B200" s="832" t="s">
        <v>1765</v>
      </c>
      <c r="C200" s="832" t="s">
        <v>568</v>
      </c>
      <c r="D200" s="832" t="s">
        <v>957</v>
      </c>
      <c r="E200" s="832" t="s">
        <v>874</v>
      </c>
      <c r="F200" s="832" t="s">
        <v>1874</v>
      </c>
      <c r="G200" s="832" t="s">
        <v>1875</v>
      </c>
      <c r="H200" s="849">
        <v>1</v>
      </c>
      <c r="I200" s="849">
        <v>2637</v>
      </c>
      <c r="J200" s="832">
        <v>0.49981046247156935</v>
      </c>
      <c r="K200" s="832">
        <v>2637</v>
      </c>
      <c r="L200" s="849">
        <v>2</v>
      </c>
      <c r="M200" s="849">
        <v>5276</v>
      </c>
      <c r="N200" s="832">
        <v>1</v>
      </c>
      <c r="O200" s="832">
        <v>2638</v>
      </c>
      <c r="P200" s="849"/>
      <c r="Q200" s="849"/>
      <c r="R200" s="837"/>
      <c r="S200" s="850"/>
    </row>
    <row r="201" spans="1:19" ht="14.4" customHeight="1" x14ac:dyDescent="0.3">
      <c r="A201" s="831" t="s">
        <v>1764</v>
      </c>
      <c r="B201" s="832" t="s">
        <v>1765</v>
      </c>
      <c r="C201" s="832" t="s">
        <v>568</v>
      </c>
      <c r="D201" s="832" t="s">
        <v>957</v>
      </c>
      <c r="E201" s="832" t="s">
        <v>874</v>
      </c>
      <c r="F201" s="832" t="s">
        <v>1877</v>
      </c>
      <c r="G201" s="832" t="s">
        <v>1878</v>
      </c>
      <c r="H201" s="849">
        <v>712</v>
      </c>
      <c r="I201" s="849">
        <v>1299400</v>
      </c>
      <c r="J201" s="832">
        <v>1.2921960072595282</v>
      </c>
      <c r="K201" s="832">
        <v>1825</v>
      </c>
      <c r="L201" s="849">
        <v>551</v>
      </c>
      <c r="M201" s="849">
        <v>1005575</v>
      </c>
      <c r="N201" s="832">
        <v>1</v>
      </c>
      <c r="O201" s="832">
        <v>1825</v>
      </c>
      <c r="P201" s="849">
        <v>582</v>
      </c>
      <c r="Q201" s="849">
        <v>1062732</v>
      </c>
      <c r="R201" s="837">
        <v>1.0568401163513412</v>
      </c>
      <c r="S201" s="850">
        <v>1826</v>
      </c>
    </row>
    <row r="202" spans="1:19" ht="14.4" customHeight="1" x14ac:dyDescent="0.3">
      <c r="A202" s="831" t="s">
        <v>1764</v>
      </c>
      <c r="B202" s="832" t="s">
        <v>1765</v>
      </c>
      <c r="C202" s="832" t="s">
        <v>568</v>
      </c>
      <c r="D202" s="832" t="s">
        <v>957</v>
      </c>
      <c r="E202" s="832" t="s">
        <v>874</v>
      </c>
      <c r="F202" s="832" t="s">
        <v>1877</v>
      </c>
      <c r="G202" s="832" t="s">
        <v>1879</v>
      </c>
      <c r="H202" s="849">
        <v>171</v>
      </c>
      <c r="I202" s="849">
        <v>312075</v>
      </c>
      <c r="J202" s="832">
        <v>2.85</v>
      </c>
      <c r="K202" s="832">
        <v>1825</v>
      </c>
      <c r="L202" s="849">
        <v>60</v>
      </c>
      <c r="M202" s="849">
        <v>109500</v>
      </c>
      <c r="N202" s="832">
        <v>1</v>
      </c>
      <c r="O202" s="832">
        <v>1825</v>
      </c>
      <c r="P202" s="849">
        <v>213</v>
      </c>
      <c r="Q202" s="849">
        <v>388938</v>
      </c>
      <c r="R202" s="837">
        <v>3.551945205479452</v>
      </c>
      <c r="S202" s="850">
        <v>1826</v>
      </c>
    </row>
    <row r="203" spans="1:19" ht="14.4" customHeight="1" x14ac:dyDescent="0.3">
      <c r="A203" s="831" t="s">
        <v>1764</v>
      </c>
      <c r="B203" s="832" t="s">
        <v>1765</v>
      </c>
      <c r="C203" s="832" t="s">
        <v>568</v>
      </c>
      <c r="D203" s="832" t="s">
        <v>957</v>
      </c>
      <c r="E203" s="832" t="s">
        <v>874</v>
      </c>
      <c r="F203" s="832" t="s">
        <v>1880</v>
      </c>
      <c r="G203" s="832" t="s">
        <v>1881</v>
      </c>
      <c r="H203" s="849">
        <v>285</v>
      </c>
      <c r="I203" s="849">
        <v>122265</v>
      </c>
      <c r="J203" s="832">
        <v>1.5079365079365079</v>
      </c>
      <c r="K203" s="832">
        <v>429</v>
      </c>
      <c r="L203" s="849">
        <v>189</v>
      </c>
      <c r="M203" s="849">
        <v>81081</v>
      </c>
      <c r="N203" s="832">
        <v>1</v>
      </c>
      <c r="O203" s="832">
        <v>429</v>
      </c>
      <c r="P203" s="849">
        <v>288</v>
      </c>
      <c r="Q203" s="849">
        <v>123840</v>
      </c>
      <c r="R203" s="837">
        <v>1.5273615273615273</v>
      </c>
      <c r="S203" s="850">
        <v>430</v>
      </c>
    </row>
    <row r="204" spans="1:19" ht="14.4" customHeight="1" x14ac:dyDescent="0.3">
      <c r="A204" s="831" t="s">
        <v>1764</v>
      </c>
      <c r="B204" s="832" t="s">
        <v>1765</v>
      </c>
      <c r="C204" s="832" t="s">
        <v>568</v>
      </c>
      <c r="D204" s="832" t="s">
        <v>957</v>
      </c>
      <c r="E204" s="832" t="s">
        <v>874</v>
      </c>
      <c r="F204" s="832" t="s">
        <v>1882</v>
      </c>
      <c r="G204" s="832" t="s">
        <v>1883</v>
      </c>
      <c r="H204" s="849">
        <v>10</v>
      </c>
      <c r="I204" s="849">
        <v>35180</v>
      </c>
      <c r="J204" s="832">
        <v>0.76879370629370625</v>
      </c>
      <c r="K204" s="832">
        <v>3518</v>
      </c>
      <c r="L204" s="849">
        <v>13</v>
      </c>
      <c r="M204" s="849">
        <v>45760</v>
      </c>
      <c r="N204" s="832">
        <v>1</v>
      </c>
      <c r="O204" s="832">
        <v>3520</v>
      </c>
      <c r="P204" s="849">
        <v>10</v>
      </c>
      <c r="Q204" s="849">
        <v>35220</v>
      </c>
      <c r="R204" s="837">
        <v>0.76966783216783219</v>
      </c>
      <c r="S204" s="850">
        <v>3522</v>
      </c>
    </row>
    <row r="205" spans="1:19" ht="14.4" customHeight="1" x14ac:dyDescent="0.3">
      <c r="A205" s="831" t="s">
        <v>1764</v>
      </c>
      <c r="B205" s="832" t="s">
        <v>1765</v>
      </c>
      <c r="C205" s="832" t="s">
        <v>568</v>
      </c>
      <c r="D205" s="832" t="s">
        <v>957</v>
      </c>
      <c r="E205" s="832" t="s">
        <v>874</v>
      </c>
      <c r="F205" s="832" t="s">
        <v>1882</v>
      </c>
      <c r="G205" s="832" t="s">
        <v>1884</v>
      </c>
      <c r="H205" s="849">
        <v>9</v>
      </c>
      <c r="I205" s="849">
        <v>31662</v>
      </c>
      <c r="J205" s="832">
        <v>8.994886363636363</v>
      </c>
      <c r="K205" s="832">
        <v>3518</v>
      </c>
      <c r="L205" s="849">
        <v>1</v>
      </c>
      <c r="M205" s="849">
        <v>3520</v>
      </c>
      <c r="N205" s="832">
        <v>1</v>
      </c>
      <c r="O205" s="832">
        <v>3520</v>
      </c>
      <c r="P205" s="849"/>
      <c r="Q205" s="849"/>
      <c r="R205" s="837"/>
      <c r="S205" s="850"/>
    </row>
    <row r="206" spans="1:19" ht="14.4" customHeight="1" x14ac:dyDescent="0.3">
      <c r="A206" s="831" t="s">
        <v>1764</v>
      </c>
      <c r="B206" s="832" t="s">
        <v>1765</v>
      </c>
      <c r="C206" s="832" t="s">
        <v>568</v>
      </c>
      <c r="D206" s="832" t="s">
        <v>957</v>
      </c>
      <c r="E206" s="832" t="s">
        <v>874</v>
      </c>
      <c r="F206" s="832" t="s">
        <v>1887</v>
      </c>
      <c r="G206" s="832" t="s">
        <v>1888</v>
      </c>
      <c r="H206" s="849">
        <v>5</v>
      </c>
      <c r="I206" s="849">
        <v>166.67</v>
      </c>
      <c r="J206" s="832"/>
      <c r="K206" s="832">
        <v>33.333999999999996</v>
      </c>
      <c r="L206" s="849"/>
      <c r="M206" s="849"/>
      <c r="N206" s="832"/>
      <c r="O206" s="832"/>
      <c r="P206" s="849"/>
      <c r="Q206" s="849"/>
      <c r="R206" s="837"/>
      <c r="S206" s="850"/>
    </row>
    <row r="207" spans="1:19" ht="14.4" customHeight="1" x14ac:dyDescent="0.3">
      <c r="A207" s="831" t="s">
        <v>1764</v>
      </c>
      <c r="B207" s="832" t="s">
        <v>1765</v>
      </c>
      <c r="C207" s="832" t="s">
        <v>568</v>
      </c>
      <c r="D207" s="832" t="s">
        <v>957</v>
      </c>
      <c r="E207" s="832" t="s">
        <v>874</v>
      </c>
      <c r="F207" s="832" t="s">
        <v>1887</v>
      </c>
      <c r="G207" s="832" t="s">
        <v>1889</v>
      </c>
      <c r="H207" s="849">
        <v>149</v>
      </c>
      <c r="I207" s="849">
        <v>4966.67</v>
      </c>
      <c r="J207" s="832">
        <v>0.39418015873015871</v>
      </c>
      <c r="K207" s="832">
        <v>33.333355704697986</v>
      </c>
      <c r="L207" s="849">
        <v>378</v>
      </c>
      <c r="M207" s="849">
        <v>12600</v>
      </c>
      <c r="N207" s="832">
        <v>1</v>
      </c>
      <c r="O207" s="832">
        <v>33.333333333333336</v>
      </c>
      <c r="P207" s="849">
        <v>271</v>
      </c>
      <c r="Q207" s="849">
        <v>9033.34</v>
      </c>
      <c r="R207" s="837">
        <v>0.71693174603174603</v>
      </c>
      <c r="S207" s="850">
        <v>33.333357933579336</v>
      </c>
    </row>
    <row r="208" spans="1:19" ht="14.4" customHeight="1" x14ac:dyDescent="0.3">
      <c r="A208" s="831" t="s">
        <v>1764</v>
      </c>
      <c r="B208" s="832" t="s">
        <v>1765</v>
      </c>
      <c r="C208" s="832" t="s">
        <v>568</v>
      </c>
      <c r="D208" s="832" t="s">
        <v>957</v>
      </c>
      <c r="E208" s="832" t="s">
        <v>874</v>
      </c>
      <c r="F208" s="832" t="s">
        <v>1890</v>
      </c>
      <c r="G208" s="832" t="s">
        <v>1891</v>
      </c>
      <c r="H208" s="849">
        <v>151</v>
      </c>
      <c r="I208" s="849">
        <v>5587</v>
      </c>
      <c r="J208" s="832">
        <v>0.38422391857506361</v>
      </c>
      <c r="K208" s="832">
        <v>37</v>
      </c>
      <c r="L208" s="849">
        <v>393</v>
      </c>
      <c r="M208" s="849">
        <v>14541</v>
      </c>
      <c r="N208" s="832">
        <v>1</v>
      </c>
      <c r="O208" s="832">
        <v>37</v>
      </c>
      <c r="P208" s="849">
        <v>288</v>
      </c>
      <c r="Q208" s="849">
        <v>10656</v>
      </c>
      <c r="R208" s="837">
        <v>0.73282442748091603</v>
      </c>
      <c r="S208" s="850">
        <v>37</v>
      </c>
    </row>
    <row r="209" spans="1:19" ht="14.4" customHeight="1" x14ac:dyDescent="0.3">
      <c r="A209" s="831" t="s">
        <v>1764</v>
      </c>
      <c r="B209" s="832" t="s">
        <v>1765</v>
      </c>
      <c r="C209" s="832" t="s">
        <v>568</v>
      </c>
      <c r="D209" s="832" t="s">
        <v>957</v>
      </c>
      <c r="E209" s="832" t="s">
        <v>874</v>
      </c>
      <c r="F209" s="832" t="s">
        <v>1892</v>
      </c>
      <c r="G209" s="832" t="s">
        <v>1893</v>
      </c>
      <c r="H209" s="849">
        <v>85</v>
      </c>
      <c r="I209" s="849">
        <v>51765</v>
      </c>
      <c r="J209" s="832">
        <v>1.2479508196721312</v>
      </c>
      <c r="K209" s="832">
        <v>609</v>
      </c>
      <c r="L209" s="849">
        <v>68</v>
      </c>
      <c r="M209" s="849">
        <v>41480</v>
      </c>
      <c r="N209" s="832">
        <v>1</v>
      </c>
      <c r="O209" s="832">
        <v>610</v>
      </c>
      <c r="P209" s="849">
        <v>40</v>
      </c>
      <c r="Q209" s="849">
        <v>24440</v>
      </c>
      <c r="R209" s="837">
        <v>0.58919961427193823</v>
      </c>
      <c r="S209" s="850">
        <v>611</v>
      </c>
    </row>
    <row r="210" spans="1:19" ht="14.4" customHeight="1" x14ac:dyDescent="0.3">
      <c r="A210" s="831" t="s">
        <v>1764</v>
      </c>
      <c r="B210" s="832" t="s">
        <v>1765</v>
      </c>
      <c r="C210" s="832" t="s">
        <v>568</v>
      </c>
      <c r="D210" s="832" t="s">
        <v>957</v>
      </c>
      <c r="E210" s="832" t="s">
        <v>874</v>
      </c>
      <c r="F210" s="832" t="s">
        <v>1892</v>
      </c>
      <c r="G210" s="832" t="s">
        <v>1894</v>
      </c>
      <c r="H210" s="849">
        <v>37</v>
      </c>
      <c r="I210" s="849">
        <v>22533</v>
      </c>
      <c r="J210" s="832">
        <v>2.462622950819672</v>
      </c>
      <c r="K210" s="832">
        <v>609</v>
      </c>
      <c r="L210" s="849">
        <v>15</v>
      </c>
      <c r="M210" s="849">
        <v>9150</v>
      </c>
      <c r="N210" s="832">
        <v>1</v>
      </c>
      <c r="O210" s="832">
        <v>610</v>
      </c>
      <c r="P210" s="849">
        <v>87</v>
      </c>
      <c r="Q210" s="849">
        <v>53157</v>
      </c>
      <c r="R210" s="837">
        <v>5.8095081967213114</v>
      </c>
      <c r="S210" s="850">
        <v>611</v>
      </c>
    </row>
    <row r="211" spans="1:19" ht="14.4" customHeight="1" x14ac:dyDescent="0.3">
      <c r="A211" s="831" t="s">
        <v>1764</v>
      </c>
      <c r="B211" s="832" t="s">
        <v>1765</v>
      </c>
      <c r="C211" s="832" t="s">
        <v>568</v>
      </c>
      <c r="D211" s="832" t="s">
        <v>957</v>
      </c>
      <c r="E211" s="832" t="s">
        <v>874</v>
      </c>
      <c r="F211" s="832" t="s">
        <v>1895</v>
      </c>
      <c r="G211" s="832" t="s">
        <v>1896</v>
      </c>
      <c r="H211" s="849">
        <v>2</v>
      </c>
      <c r="I211" s="849">
        <v>4026</v>
      </c>
      <c r="J211" s="832"/>
      <c r="K211" s="832">
        <v>2013</v>
      </c>
      <c r="L211" s="849"/>
      <c r="M211" s="849"/>
      <c r="N211" s="832"/>
      <c r="O211" s="832"/>
      <c r="P211" s="849"/>
      <c r="Q211" s="849"/>
      <c r="R211" s="837"/>
      <c r="S211" s="850"/>
    </row>
    <row r="212" spans="1:19" ht="14.4" customHeight="1" x14ac:dyDescent="0.3">
      <c r="A212" s="831" t="s">
        <v>1764</v>
      </c>
      <c r="B212" s="832" t="s">
        <v>1765</v>
      </c>
      <c r="C212" s="832" t="s">
        <v>568</v>
      </c>
      <c r="D212" s="832" t="s">
        <v>957</v>
      </c>
      <c r="E212" s="832" t="s">
        <v>874</v>
      </c>
      <c r="F212" s="832" t="s">
        <v>1897</v>
      </c>
      <c r="G212" s="832" t="s">
        <v>1898</v>
      </c>
      <c r="H212" s="849">
        <v>6</v>
      </c>
      <c r="I212" s="849">
        <v>2622</v>
      </c>
      <c r="J212" s="832">
        <v>2</v>
      </c>
      <c r="K212" s="832">
        <v>437</v>
      </c>
      <c r="L212" s="849">
        <v>3</v>
      </c>
      <c r="M212" s="849">
        <v>1311</v>
      </c>
      <c r="N212" s="832">
        <v>1</v>
      </c>
      <c r="O212" s="832">
        <v>437</v>
      </c>
      <c r="P212" s="849">
        <v>3</v>
      </c>
      <c r="Q212" s="849">
        <v>1314</v>
      </c>
      <c r="R212" s="837">
        <v>1.0022883295194509</v>
      </c>
      <c r="S212" s="850">
        <v>438</v>
      </c>
    </row>
    <row r="213" spans="1:19" ht="14.4" customHeight="1" x14ac:dyDescent="0.3">
      <c r="A213" s="831" t="s">
        <v>1764</v>
      </c>
      <c r="B213" s="832" t="s">
        <v>1765</v>
      </c>
      <c r="C213" s="832" t="s">
        <v>568</v>
      </c>
      <c r="D213" s="832" t="s">
        <v>957</v>
      </c>
      <c r="E213" s="832" t="s">
        <v>874</v>
      </c>
      <c r="F213" s="832" t="s">
        <v>1897</v>
      </c>
      <c r="G213" s="832" t="s">
        <v>1899</v>
      </c>
      <c r="H213" s="849">
        <v>3</v>
      </c>
      <c r="I213" s="849">
        <v>1311</v>
      </c>
      <c r="J213" s="832">
        <v>0.6</v>
      </c>
      <c r="K213" s="832">
        <v>437</v>
      </c>
      <c r="L213" s="849">
        <v>5</v>
      </c>
      <c r="M213" s="849">
        <v>2185</v>
      </c>
      <c r="N213" s="832">
        <v>1</v>
      </c>
      <c r="O213" s="832">
        <v>437</v>
      </c>
      <c r="P213" s="849">
        <v>2</v>
      </c>
      <c r="Q213" s="849">
        <v>875</v>
      </c>
      <c r="R213" s="837">
        <v>0.40045766590389015</v>
      </c>
      <c r="S213" s="850">
        <v>437.5</v>
      </c>
    </row>
    <row r="214" spans="1:19" ht="14.4" customHeight="1" x14ac:dyDescent="0.3">
      <c r="A214" s="831" t="s">
        <v>1764</v>
      </c>
      <c r="B214" s="832" t="s">
        <v>1765</v>
      </c>
      <c r="C214" s="832" t="s">
        <v>568</v>
      </c>
      <c r="D214" s="832" t="s">
        <v>957</v>
      </c>
      <c r="E214" s="832" t="s">
        <v>874</v>
      </c>
      <c r="F214" s="832" t="s">
        <v>1900</v>
      </c>
      <c r="G214" s="832" t="s">
        <v>1901</v>
      </c>
      <c r="H214" s="849">
        <v>192</v>
      </c>
      <c r="I214" s="849">
        <v>257664</v>
      </c>
      <c r="J214" s="832">
        <v>1.1779141104294479</v>
      </c>
      <c r="K214" s="832">
        <v>1342</v>
      </c>
      <c r="L214" s="849">
        <v>163</v>
      </c>
      <c r="M214" s="849">
        <v>218746</v>
      </c>
      <c r="N214" s="832">
        <v>1</v>
      </c>
      <c r="O214" s="832">
        <v>1342</v>
      </c>
      <c r="P214" s="849">
        <v>155</v>
      </c>
      <c r="Q214" s="849">
        <v>208155</v>
      </c>
      <c r="R214" s="837">
        <v>0.95158311466266809</v>
      </c>
      <c r="S214" s="850">
        <v>1342.9354838709678</v>
      </c>
    </row>
    <row r="215" spans="1:19" ht="14.4" customHeight="1" x14ac:dyDescent="0.3">
      <c r="A215" s="831" t="s">
        <v>1764</v>
      </c>
      <c r="B215" s="832" t="s">
        <v>1765</v>
      </c>
      <c r="C215" s="832" t="s">
        <v>568</v>
      </c>
      <c r="D215" s="832" t="s">
        <v>957</v>
      </c>
      <c r="E215" s="832" t="s">
        <v>874</v>
      </c>
      <c r="F215" s="832" t="s">
        <v>1900</v>
      </c>
      <c r="G215" s="832" t="s">
        <v>1902</v>
      </c>
      <c r="H215" s="849">
        <v>36</v>
      </c>
      <c r="I215" s="849">
        <v>48312</v>
      </c>
      <c r="J215" s="832">
        <v>2</v>
      </c>
      <c r="K215" s="832">
        <v>1342</v>
      </c>
      <c r="L215" s="849">
        <v>18</v>
      </c>
      <c r="M215" s="849">
        <v>24156</v>
      </c>
      <c r="N215" s="832">
        <v>1</v>
      </c>
      <c r="O215" s="832">
        <v>1342</v>
      </c>
      <c r="P215" s="849">
        <v>26</v>
      </c>
      <c r="Q215" s="849">
        <v>34914</v>
      </c>
      <c r="R215" s="837">
        <v>1.4453551912568305</v>
      </c>
      <c r="S215" s="850">
        <v>1342.8461538461538</v>
      </c>
    </row>
    <row r="216" spans="1:19" ht="14.4" customHeight="1" x14ac:dyDescent="0.3">
      <c r="A216" s="831" t="s">
        <v>1764</v>
      </c>
      <c r="B216" s="832" t="s">
        <v>1765</v>
      </c>
      <c r="C216" s="832" t="s">
        <v>568</v>
      </c>
      <c r="D216" s="832" t="s">
        <v>957</v>
      </c>
      <c r="E216" s="832" t="s">
        <v>874</v>
      </c>
      <c r="F216" s="832" t="s">
        <v>1903</v>
      </c>
      <c r="G216" s="832" t="s">
        <v>1904</v>
      </c>
      <c r="H216" s="849">
        <v>29</v>
      </c>
      <c r="I216" s="849">
        <v>14761</v>
      </c>
      <c r="J216" s="832">
        <v>7.25</v>
      </c>
      <c r="K216" s="832">
        <v>509</v>
      </c>
      <c r="L216" s="849">
        <v>4</v>
      </c>
      <c r="M216" s="849">
        <v>2036</v>
      </c>
      <c r="N216" s="832">
        <v>1</v>
      </c>
      <c r="O216" s="832">
        <v>509</v>
      </c>
      <c r="P216" s="849">
        <v>13</v>
      </c>
      <c r="Q216" s="849">
        <v>6633</v>
      </c>
      <c r="R216" s="837">
        <v>3.2578585461689586</v>
      </c>
      <c r="S216" s="850">
        <v>510.23076923076923</v>
      </c>
    </row>
    <row r="217" spans="1:19" ht="14.4" customHeight="1" x14ac:dyDescent="0.3">
      <c r="A217" s="831" t="s">
        <v>1764</v>
      </c>
      <c r="B217" s="832" t="s">
        <v>1765</v>
      </c>
      <c r="C217" s="832" t="s">
        <v>568</v>
      </c>
      <c r="D217" s="832" t="s">
        <v>957</v>
      </c>
      <c r="E217" s="832" t="s">
        <v>874</v>
      </c>
      <c r="F217" s="832" t="s">
        <v>1903</v>
      </c>
      <c r="G217" s="832" t="s">
        <v>1905</v>
      </c>
      <c r="H217" s="849">
        <v>23</v>
      </c>
      <c r="I217" s="849">
        <v>11707</v>
      </c>
      <c r="J217" s="832">
        <v>1.7692307692307692</v>
      </c>
      <c r="K217" s="832">
        <v>509</v>
      </c>
      <c r="L217" s="849">
        <v>13</v>
      </c>
      <c r="M217" s="849">
        <v>6617</v>
      </c>
      <c r="N217" s="832">
        <v>1</v>
      </c>
      <c r="O217" s="832">
        <v>509</v>
      </c>
      <c r="P217" s="849">
        <v>34</v>
      </c>
      <c r="Q217" s="849">
        <v>17341</v>
      </c>
      <c r="R217" s="837">
        <v>2.6206740214598763</v>
      </c>
      <c r="S217" s="850">
        <v>510.02941176470586</v>
      </c>
    </row>
    <row r="218" spans="1:19" ht="14.4" customHeight="1" x14ac:dyDescent="0.3">
      <c r="A218" s="831" t="s">
        <v>1764</v>
      </c>
      <c r="B218" s="832" t="s">
        <v>1765</v>
      </c>
      <c r="C218" s="832" t="s">
        <v>568</v>
      </c>
      <c r="D218" s="832" t="s">
        <v>957</v>
      </c>
      <c r="E218" s="832" t="s">
        <v>874</v>
      </c>
      <c r="F218" s="832" t="s">
        <v>1906</v>
      </c>
      <c r="G218" s="832" t="s">
        <v>1907</v>
      </c>
      <c r="H218" s="849">
        <v>13</v>
      </c>
      <c r="I218" s="849">
        <v>30277</v>
      </c>
      <c r="J218" s="832">
        <v>1.8563458001226241</v>
      </c>
      <c r="K218" s="832">
        <v>2329</v>
      </c>
      <c r="L218" s="849">
        <v>7</v>
      </c>
      <c r="M218" s="849">
        <v>16310</v>
      </c>
      <c r="N218" s="832">
        <v>1</v>
      </c>
      <c r="O218" s="832">
        <v>2330</v>
      </c>
      <c r="P218" s="849">
        <v>4</v>
      </c>
      <c r="Q218" s="849">
        <v>9332</v>
      </c>
      <c r="R218" s="837">
        <v>0.57216431637032494</v>
      </c>
      <c r="S218" s="850">
        <v>2333</v>
      </c>
    </row>
    <row r="219" spans="1:19" ht="14.4" customHeight="1" x14ac:dyDescent="0.3">
      <c r="A219" s="831" t="s">
        <v>1764</v>
      </c>
      <c r="B219" s="832" t="s">
        <v>1765</v>
      </c>
      <c r="C219" s="832" t="s">
        <v>568</v>
      </c>
      <c r="D219" s="832" t="s">
        <v>957</v>
      </c>
      <c r="E219" s="832" t="s">
        <v>874</v>
      </c>
      <c r="F219" s="832" t="s">
        <v>1908</v>
      </c>
      <c r="G219" s="832" t="s">
        <v>1909</v>
      </c>
      <c r="H219" s="849">
        <v>4</v>
      </c>
      <c r="I219" s="849">
        <v>10580</v>
      </c>
      <c r="J219" s="832">
        <v>3.99848828420257</v>
      </c>
      <c r="K219" s="832">
        <v>2645</v>
      </c>
      <c r="L219" s="849">
        <v>1</v>
      </c>
      <c r="M219" s="849">
        <v>2646</v>
      </c>
      <c r="N219" s="832">
        <v>1</v>
      </c>
      <c r="O219" s="832">
        <v>2646</v>
      </c>
      <c r="P219" s="849">
        <v>2</v>
      </c>
      <c r="Q219" s="849">
        <v>5298</v>
      </c>
      <c r="R219" s="837">
        <v>2.0022675736961451</v>
      </c>
      <c r="S219" s="850">
        <v>2649</v>
      </c>
    </row>
    <row r="220" spans="1:19" ht="14.4" customHeight="1" x14ac:dyDescent="0.3">
      <c r="A220" s="831" t="s">
        <v>1764</v>
      </c>
      <c r="B220" s="832" t="s">
        <v>1765</v>
      </c>
      <c r="C220" s="832" t="s">
        <v>568</v>
      </c>
      <c r="D220" s="832" t="s">
        <v>957</v>
      </c>
      <c r="E220" s="832" t="s">
        <v>874</v>
      </c>
      <c r="F220" s="832" t="s">
        <v>1908</v>
      </c>
      <c r="G220" s="832" t="s">
        <v>1910</v>
      </c>
      <c r="H220" s="849">
        <v>9</v>
      </c>
      <c r="I220" s="849">
        <v>23805</v>
      </c>
      <c r="J220" s="832">
        <v>0.89965986394557829</v>
      </c>
      <c r="K220" s="832">
        <v>2645</v>
      </c>
      <c r="L220" s="849">
        <v>10</v>
      </c>
      <c r="M220" s="849">
        <v>26460</v>
      </c>
      <c r="N220" s="832">
        <v>1</v>
      </c>
      <c r="O220" s="832">
        <v>2646</v>
      </c>
      <c r="P220" s="849">
        <v>9</v>
      </c>
      <c r="Q220" s="849">
        <v>23841</v>
      </c>
      <c r="R220" s="837">
        <v>0.90102040816326534</v>
      </c>
      <c r="S220" s="850">
        <v>2649</v>
      </c>
    </row>
    <row r="221" spans="1:19" ht="14.4" customHeight="1" x14ac:dyDescent="0.3">
      <c r="A221" s="831" t="s">
        <v>1764</v>
      </c>
      <c r="B221" s="832" t="s">
        <v>1765</v>
      </c>
      <c r="C221" s="832" t="s">
        <v>568</v>
      </c>
      <c r="D221" s="832" t="s">
        <v>957</v>
      </c>
      <c r="E221" s="832" t="s">
        <v>874</v>
      </c>
      <c r="F221" s="832" t="s">
        <v>1911</v>
      </c>
      <c r="G221" s="832" t="s">
        <v>1912</v>
      </c>
      <c r="H221" s="849">
        <v>4</v>
      </c>
      <c r="I221" s="849">
        <v>1416</v>
      </c>
      <c r="J221" s="832">
        <v>0.26591549295774647</v>
      </c>
      <c r="K221" s="832">
        <v>354</v>
      </c>
      <c r="L221" s="849">
        <v>15</v>
      </c>
      <c r="M221" s="849">
        <v>5325</v>
      </c>
      <c r="N221" s="832">
        <v>1</v>
      </c>
      <c r="O221" s="832">
        <v>355</v>
      </c>
      <c r="P221" s="849"/>
      <c r="Q221" s="849"/>
      <c r="R221" s="837"/>
      <c r="S221" s="850"/>
    </row>
    <row r="222" spans="1:19" ht="14.4" customHeight="1" x14ac:dyDescent="0.3">
      <c r="A222" s="831" t="s">
        <v>1764</v>
      </c>
      <c r="B222" s="832" t="s">
        <v>1765</v>
      </c>
      <c r="C222" s="832" t="s">
        <v>568</v>
      </c>
      <c r="D222" s="832" t="s">
        <v>957</v>
      </c>
      <c r="E222" s="832" t="s">
        <v>874</v>
      </c>
      <c r="F222" s="832" t="s">
        <v>1913</v>
      </c>
      <c r="G222" s="832" t="s">
        <v>1914</v>
      </c>
      <c r="H222" s="849"/>
      <c r="I222" s="849"/>
      <c r="J222" s="832"/>
      <c r="K222" s="832"/>
      <c r="L222" s="849"/>
      <c r="M222" s="849"/>
      <c r="N222" s="832"/>
      <c r="O222" s="832"/>
      <c r="P222" s="849">
        <v>0</v>
      </c>
      <c r="Q222" s="849">
        <v>0</v>
      </c>
      <c r="R222" s="837"/>
      <c r="S222" s="850"/>
    </row>
    <row r="223" spans="1:19" ht="14.4" customHeight="1" x14ac:dyDescent="0.3">
      <c r="A223" s="831" t="s">
        <v>1764</v>
      </c>
      <c r="B223" s="832" t="s">
        <v>1765</v>
      </c>
      <c r="C223" s="832" t="s">
        <v>568</v>
      </c>
      <c r="D223" s="832" t="s">
        <v>957</v>
      </c>
      <c r="E223" s="832" t="s">
        <v>874</v>
      </c>
      <c r="F223" s="832" t="s">
        <v>1915</v>
      </c>
      <c r="G223" s="832" t="s">
        <v>1916</v>
      </c>
      <c r="H223" s="849">
        <v>1</v>
      </c>
      <c r="I223" s="849">
        <v>195</v>
      </c>
      <c r="J223" s="832">
        <v>1</v>
      </c>
      <c r="K223" s="832">
        <v>195</v>
      </c>
      <c r="L223" s="849">
        <v>1</v>
      </c>
      <c r="M223" s="849">
        <v>195</v>
      </c>
      <c r="N223" s="832">
        <v>1</v>
      </c>
      <c r="O223" s="832">
        <v>195</v>
      </c>
      <c r="P223" s="849">
        <v>1</v>
      </c>
      <c r="Q223" s="849">
        <v>196</v>
      </c>
      <c r="R223" s="837">
        <v>1.0051282051282051</v>
      </c>
      <c r="S223" s="850">
        <v>196</v>
      </c>
    </row>
    <row r="224" spans="1:19" ht="14.4" customHeight="1" x14ac:dyDescent="0.3">
      <c r="A224" s="831" t="s">
        <v>1764</v>
      </c>
      <c r="B224" s="832" t="s">
        <v>1765</v>
      </c>
      <c r="C224" s="832" t="s">
        <v>568</v>
      </c>
      <c r="D224" s="832" t="s">
        <v>957</v>
      </c>
      <c r="E224" s="832" t="s">
        <v>874</v>
      </c>
      <c r="F224" s="832" t="s">
        <v>1917</v>
      </c>
      <c r="G224" s="832" t="s">
        <v>1918</v>
      </c>
      <c r="H224" s="849"/>
      <c r="I224" s="849"/>
      <c r="J224" s="832"/>
      <c r="K224" s="832"/>
      <c r="L224" s="849">
        <v>3</v>
      </c>
      <c r="M224" s="849">
        <v>3108</v>
      </c>
      <c r="N224" s="832">
        <v>1</v>
      </c>
      <c r="O224" s="832">
        <v>1036</v>
      </c>
      <c r="P224" s="849">
        <v>1</v>
      </c>
      <c r="Q224" s="849">
        <v>1040</v>
      </c>
      <c r="R224" s="837">
        <v>0.33462033462033464</v>
      </c>
      <c r="S224" s="850">
        <v>1040</v>
      </c>
    </row>
    <row r="225" spans="1:19" ht="14.4" customHeight="1" x14ac:dyDescent="0.3">
      <c r="A225" s="831" t="s">
        <v>1764</v>
      </c>
      <c r="B225" s="832" t="s">
        <v>1765</v>
      </c>
      <c r="C225" s="832" t="s">
        <v>568</v>
      </c>
      <c r="D225" s="832" t="s">
        <v>957</v>
      </c>
      <c r="E225" s="832" t="s">
        <v>874</v>
      </c>
      <c r="F225" s="832" t="s">
        <v>1919</v>
      </c>
      <c r="G225" s="832" t="s">
        <v>1920</v>
      </c>
      <c r="H225" s="849">
        <v>3</v>
      </c>
      <c r="I225" s="849">
        <v>1575</v>
      </c>
      <c r="J225" s="832"/>
      <c r="K225" s="832">
        <v>525</v>
      </c>
      <c r="L225" s="849"/>
      <c r="M225" s="849"/>
      <c r="N225" s="832"/>
      <c r="O225" s="832"/>
      <c r="P225" s="849"/>
      <c r="Q225" s="849"/>
      <c r="R225" s="837"/>
      <c r="S225" s="850"/>
    </row>
    <row r="226" spans="1:19" ht="14.4" customHeight="1" x14ac:dyDescent="0.3">
      <c r="A226" s="831" t="s">
        <v>1764</v>
      </c>
      <c r="B226" s="832" t="s">
        <v>1765</v>
      </c>
      <c r="C226" s="832" t="s">
        <v>568</v>
      </c>
      <c r="D226" s="832" t="s">
        <v>957</v>
      </c>
      <c r="E226" s="832" t="s">
        <v>874</v>
      </c>
      <c r="F226" s="832" t="s">
        <v>1919</v>
      </c>
      <c r="G226" s="832" t="s">
        <v>1921</v>
      </c>
      <c r="H226" s="849">
        <v>1</v>
      </c>
      <c r="I226" s="849">
        <v>525</v>
      </c>
      <c r="J226" s="832">
        <v>1</v>
      </c>
      <c r="K226" s="832">
        <v>525</v>
      </c>
      <c r="L226" s="849">
        <v>1</v>
      </c>
      <c r="M226" s="849">
        <v>525</v>
      </c>
      <c r="N226" s="832">
        <v>1</v>
      </c>
      <c r="O226" s="832">
        <v>525</v>
      </c>
      <c r="P226" s="849">
        <v>1</v>
      </c>
      <c r="Q226" s="849">
        <v>526</v>
      </c>
      <c r="R226" s="837">
        <v>1.0019047619047619</v>
      </c>
      <c r="S226" s="850">
        <v>526</v>
      </c>
    </row>
    <row r="227" spans="1:19" ht="14.4" customHeight="1" x14ac:dyDescent="0.3">
      <c r="A227" s="831" t="s">
        <v>1764</v>
      </c>
      <c r="B227" s="832" t="s">
        <v>1765</v>
      </c>
      <c r="C227" s="832" t="s">
        <v>568</v>
      </c>
      <c r="D227" s="832" t="s">
        <v>957</v>
      </c>
      <c r="E227" s="832" t="s">
        <v>874</v>
      </c>
      <c r="F227" s="832" t="s">
        <v>1929</v>
      </c>
      <c r="G227" s="832" t="s">
        <v>1930</v>
      </c>
      <c r="H227" s="849">
        <v>6</v>
      </c>
      <c r="I227" s="849">
        <v>4308</v>
      </c>
      <c r="J227" s="832">
        <v>0.74895688456189147</v>
      </c>
      <c r="K227" s="832">
        <v>718</v>
      </c>
      <c r="L227" s="849">
        <v>8</v>
      </c>
      <c r="M227" s="849">
        <v>5752</v>
      </c>
      <c r="N227" s="832">
        <v>1</v>
      </c>
      <c r="O227" s="832">
        <v>719</v>
      </c>
      <c r="P227" s="849">
        <v>3</v>
      </c>
      <c r="Q227" s="849">
        <v>2157</v>
      </c>
      <c r="R227" s="837">
        <v>0.375</v>
      </c>
      <c r="S227" s="850">
        <v>719</v>
      </c>
    </row>
    <row r="228" spans="1:19" ht="14.4" customHeight="1" x14ac:dyDescent="0.3">
      <c r="A228" s="831" t="s">
        <v>1764</v>
      </c>
      <c r="B228" s="832" t="s">
        <v>1765</v>
      </c>
      <c r="C228" s="832" t="s">
        <v>568</v>
      </c>
      <c r="D228" s="832" t="s">
        <v>957</v>
      </c>
      <c r="E228" s="832" t="s">
        <v>874</v>
      </c>
      <c r="F228" s="832" t="s">
        <v>1929</v>
      </c>
      <c r="G228" s="832" t="s">
        <v>1931</v>
      </c>
      <c r="H228" s="849">
        <v>7</v>
      </c>
      <c r="I228" s="849">
        <v>5026</v>
      </c>
      <c r="J228" s="832">
        <v>6.9902642559109873</v>
      </c>
      <c r="K228" s="832">
        <v>718</v>
      </c>
      <c r="L228" s="849">
        <v>1</v>
      </c>
      <c r="M228" s="849">
        <v>719</v>
      </c>
      <c r="N228" s="832">
        <v>1</v>
      </c>
      <c r="O228" s="832">
        <v>719</v>
      </c>
      <c r="P228" s="849">
        <v>1</v>
      </c>
      <c r="Q228" s="849">
        <v>719</v>
      </c>
      <c r="R228" s="837">
        <v>1</v>
      </c>
      <c r="S228" s="850">
        <v>719</v>
      </c>
    </row>
    <row r="229" spans="1:19" ht="14.4" customHeight="1" x14ac:dyDescent="0.3">
      <c r="A229" s="831" t="s">
        <v>1764</v>
      </c>
      <c r="B229" s="832" t="s">
        <v>1765</v>
      </c>
      <c r="C229" s="832" t="s">
        <v>568</v>
      </c>
      <c r="D229" s="832" t="s">
        <v>957</v>
      </c>
      <c r="E229" s="832" t="s">
        <v>874</v>
      </c>
      <c r="F229" s="832" t="s">
        <v>1932</v>
      </c>
      <c r="G229" s="832" t="s">
        <v>1933</v>
      </c>
      <c r="H229" s="849"/>
      <c r="I229" s="849"/>
      <c r="J229" s="832"/>
      <c r="K229" s="832"/>
      <c r="L229" s="849"/>
      <c r="M229" s="849"/>
      <c r="N229" s="832"/>
      <c r="O229" s="832"/>
      <c r="P229" s="849">
        <v>1</v>
      </c>
      <c r="Q229" s="849">
        <v>1736</v>
      </c>
      <c r="R229" s="837"/>
      <c r="S229" s="850">
        <v>1736</v>
      </c>
    </row>
    <row r="230" spans="1:19" ht="14.4" customHeight="1" x14ac:dyDescent="0.3">
      <c r="A230" s="831" t="s">
        <v>1764</v>
      </c>
      <c r="B230" s="832" t="s">
        <v>1765</v>
      </c>
      <c r="C230" s="832" t="s">
        <v>568</v>
      </c>
      <c r="D230" s="832" t="s">
        <v>957</v>
      </c>
      <c r="E230" s="832" t="s">
        <v>874</v>
      </c>
      <c r="F230" s="832" t="s">
        <v>1932</v>
      </c>
      <c r="G230" s="832" t="s">
        <v>1934</v>
      </c>
      <c r="H230" s="849"/>
      <c r="I230" s="849"/>
      <c r="J230" s="832"/>
      <c r="K230" s="832"/>
      <c r="L230" s="849"/>
      <c r="M230" s="849"/>
      <c r="N230" s="832"/>
      <c r="O230" s="832"/>
      <c r="P230" s="849">
        <v>2</v>
      </c>
      <c r="Q230" s="849">
        <v>3472</v>
      </c>
      <c r="R230" s="837"/>
      <c r="S230" s="850">
        <v>1736</v>
      </c>
    </row>
    <row r="231" spans="1:19" ht="14.4" customHeight="1" x14ac:dyDescent="0.3">
      <c r="A231" s="831" t="s">
        <v>1764</v>
      </c>
      <c r="B231" s="832" t="s">
        <v>1765</v>
      </c>
      <c r="C231" s="832" t="s">
        <v>568</v>
      </c>
      <c r="D231" s="832" t="s">
        <v>959</v>
      </c>
      <c r="E231" s="832" t="s">
        <v>1766</v>
      </c>
      <c r="F231" s="832" t="s">
        <v>1771</v>
      </c>
      <c r="G231" s="832" t="s">
        <v>1772</v>
      </c>
      <c r="H231" s="849">
        <v>10362</v>
      </c>
      <c r="I231" s="849">
        <v>55259.7</v>
      </c>
      <c r="J231" s="832">
        <v>1.0760439688829604</v>
      </c>
      <c r="K231" s="832">
        <v>5.3329183555298201</v>
      </c>
      <c r="L231" s="849">
        <v>7758</v>
      </c>
      <c r="M231" s="849">
        <v>51354.500000000007</v>
      </c>
      <c r="N231" s="832">
        <v>1</v>
      </c>
      <c r="O231" s="832">
        <v>6.6195540087651468</v>
      </c>
      <c r="P231" s="849">
        <v>11810</v>
      </c>
      <c r="Q231" s="849">
        <v>84913.899999999951</v>
      </c>
      <c r="R231" s="837">
        <v>1.6534850889405979</v>
      </c>
      <c r="S231" s="850">
        <v>7.1899999999999959</v>
      </c>
    </row>
    <row r="232" spans="1:19" ht="14.4" customHeight="1" x14ac:dyDescent="0.3">
      <c r="A232" s="831" t="s">
        <v>1764</v>
      </c>
      <c r="B232" s="832" t="s">
        <v>1765</v>
      </c>
      <c r="C232" s="832" t="s">
        <v>568</v>
      </c>
      <c r="D232" s="832" t="s">
        <v>959</v>
      </c>
      <c r="E232" s="832" t="s">
        <v>1766</v>
      </c>
      <c r="F232" s="832" t="s">
        <v>1778</v>
      </c>
      <c r="G232" s="832" t="s">
        <v>1779</v>
      </c>
      <c r="H232" s="849">
        <v>330247</v>
      </c>
      <c r="I232" s="849">
        <v>2009350.9499999997</v>
      </c>
      <c r="J232" s="832">
        <v>1.1673803145837338</v>
      </c>
      <c r="K232" s="832">
        <v>6.0843882003470124</v>
      </c>
      <c r="L232" s="849">
        <v>325253</v>
      </c>
      <c r="M232" s="849">
        <v>1721247.9299999992</v>
      </c>
      <c r="N232" s="832">
        <v>1</v>
      </c>
      <c r="O232" s="832">
        <v>5.2920278367916644</v>
      </c>
      <c r="P232" s="849">
        <v>306911</v>
      </c>
      <c r="Q232" s="849">
        <v>1636910.43</v>
      </c>
      <c r="R232" s="837">
        <v>0.95100211972368254</v>
      </c>
      <c r="S232" s="850">
        <v>5.3335019924342886</v>
      </c>
    </row>
    <row r="233" spans="1:19" ht="14.4" customHeight="1" x14ac:dyDescent="0.3">
      <c r="A233" s="831" t="s">
        <v>1764</v>
      </c>
      <c r="B233" s="832" t="s">
        <v>1765</v>
      </c>
      <c r="C233" s="832" t="s">
        <v>568</v>
      </c>
      <c r="D233" s="832" t="s">
        <v>959</v>
      </c>
      <c r="E233" s="832" t="s">
        <v>1766</v>
      </c>
      <c r="F233" s="832" t="s">
        <v>1780</v>
      </c>
      <c r="G233" s="832" t="s">
        <v>1781</v>
      </c>
      <c r="H233" s="849">
        <v>510</v>
      </c>
      <c r="I233" s="849">
        <v>4598.8599999999997</v>
      </c>
      <c r="J233" s="832">
        <v>0.78741400506124515</v>
      </c>
      <c r="K233" s="832">
        <v>9.0173725490196066</v>
      </c>
      <c r="L233" s="849">
        <v>639</v>
      </c>
      <c r="M233" s="849">
        <v>5840.46</v>
      </c>
      <c r="N233" s="832">
        <v>1</v>
      </c>
      <c r="O233" s="832">
        <v>9.14</v>
      </c>
      <c r="P233" s="849">
        <v>172.5</v>
      </c>
      <c r="Q233" s="849">
        <v>1576.65</v>
      </c>
      <c r="R233" s="837">
        <v>0.2699530516431925</v>
      </c>
      <c r="S233" s="850">
        <v>9.14</v>
      </c>
    </row>
    <row r="234" spans="1:19" ht="14.4" customHeight="1" x14ac:dyDescent="0.3">
      <c r="A234" s="831" t="s">
        <v>1764</v>
      </c>
      <c r="B234" s="832" t="s">
        <v>1765</v>
      </c>
      <c r="C234" s="832" t="s">
        <v>568</v>
      </c>
      <c r="D234" s="832" t="s">
        <v>959</v>
      </c>
      <c r="E234" s="832" t="s">
        <v>1766</v>
      </c>
      <c r="F234" s="832" t="s">
        <v>1782</v>
      </c>
      <c r="G234" s="832" t="s">
        <v>1783</v>
      </c>
      <c r="H234" s="849"/>
      <c r="I234" s="849"/>
      <c r="J234" s="832"/>
      <c r="K234" s="832"/>
      <c r="L234" s="849"/>
      <c r="M234" s="849"/>
      <c r="N234" s="832"/>
      <c r="O234" s="832"/>
      <c r="P234" s="849">
        <v>160</v>
      </c>
      <c r="Q234" s="849">
        <v>1468.8</v>
      </c>
      <c r="R234" s="837"/>
      <c r="S234" s="850">
        <v>9.18</v>
      </c>
    </row>
    <row r="235" spans="1:19" ht="14.4" customHeight="1" x14ac:dyDescent="0.3">
      <c r="A235" s="831" t="s">
        <v>1764</v>
      </c>
      <c r="B235" s="832" t="s">
        <v>1765</v>
      </c>
      <c r="C235" s="832" t="s">
        <v>568</v>
      </c>
      <c r="D235" s="832" t="s">
        <v>959</v>
      </c>
      <c r="E235" s="832" t="s">
        <v>1766</v>
      </c>
      <c r="F235" s="832" t="s">
        <v>1792</v>
      </c>
      <c r="G235" s="832" t="s">
        <v>1793</v>
      </c>
      <c r="H235" s="849">
        <v>7407</v>
      </c>
      <c r="I235" s="849">
        <v>149963.96000000002</v>
      </c>
      <c r="J235" s="832"/>
      <c r="K235" s="832">
        <v>20.246248143647904</v>
      </c>
      <c r="L235" s="849"/>
      <c r="M235" s="849"/>
      <c r="N235" s="832"/>
      <c r="O235" s="832"/>
      <c r="P235" s="849">
        <v>3675</v>
      </c>
      <c r="Q235" s="849">
        <v>74495.5</v>
      </c>
      <c r="R235" s="837"/>
      <c r="S235" s="850">
        <v>20.270884353741497</v>
      </c>
    </row>
    <row r="236" spans="1:19" ht="14.4" customHeight="1" x14ac:dyDescent="0.3">
      <c r="A236" s="831" t="s">
        <v>1764</v>
      </c>
      <c r="B236" s="832" t="s">
        <v>1765</v>
      </c>
      <c r="C236" s="832" t="s">
        <v>568</v>
      </c>
      <c r="D236" s="832" t="s">
        <v>959</v>
      </c>
      <c r="E236" s="832" t="s">
        <v>1766</v>
      </c>
      <c r="F236" s="832" t="s">
        <v>1798</v>
      </c>
      <c r="G236" s="832" t="s">
        <v>1799</v>
      </c>
      <c r="H236" s="849">
        <v>51</v>
      </c>
      <c r="I236" s="849">
        <v>110355.84000000004</v>
      </c>
      <c r="J236" s="832">
        <v>1.4212997707108228</v>
      </c>
      <c r="K236" s="832">
        <v>2163.8400000000006</v>
      </c>
      <c r="L236" s="849">
        <v>39</v>
      </c>
      <c r="M236" s="849">
        <v>77644.31</v>
      </c>
      <c r="N236" s="832">
        <v>1</v>
      </c>
      <c r="O236" s="832">
        <v>1990.8797435897436</v>
      </c>
      <c r="P236" s="849">
        <v>59</v>
      </c>
      <c r="Q236" s="849">
        <v>115443.50999999995</v>
      </c>
      <c r="R236" s="837">
        <v>1.4868251131344969</v>
      </c>
      <c r="S236" s="850">
        <v>1956.6696610169483</v>
      </c>
    </row>
    <row r="237" spans="1:19" ht="14.4" customHeight="1" x14ac:dyDescent="0.3">
      <c r="A237" s="831" t="s">
        <v>1764</v>
      </c>
      <c r="B237" s="832" t="s">
        <v>1765</v>
      </c>
      <c r="C237" s="832" t="s">
        <v>568</v>
      </c>
      <c r="D237" s="832" t="s">
        <v>959</v>
      </c>
      <c r="E237" s="832" t="s">
        <v>1766</v>
      </c>
      <c r="F237" s="832" t="s">
        <v>1802</v>
      </c>
      <c r="G237" s="832" t="s">
        <v>1803</v>
      </c>
      <c r="H237" s="849">
        <v>130987</v>
      </c>
      <c r="I237" s="849">
        <v>532884.22000000009</v>
      </c>
      <c r="J237" s="832">
        <v>1.1668346901445406</v>
      </c>
      <c r="K237" s="832">
        <v>4.0682221899883197</v>
      </c>
      <c r="L237" s="849">
        <v>121463</v>
      </c>
      <c r="M237" s="849">
        <v>456692.12999999989</v>
      </c>
      <c r="N237" s="832">
        <v>1</v>
      </c>
      <c r="O237" s="832">
        <v>3.7599279616014742</v>
      </c>
      <c r="P237" s="849">
        <v>124223</v>
      </c>
      <c r="Q237" s="849">
        <v>466393.29</v>
      </c>
      <c r="R237" s="837">
        <v>1.0212422316101661</v>
      </c>
      <c r="S237" s="850">
        <v>3.7544841937483393</v>
      </c>
    </row>
    <row r="238" spans="1:19" ht="14.4" customHeight="1" x14ac:dyDescent="0.3">
      <c r="A238" s="831" t="s">
        <v>1764</v>
      </c>
      <c r="B238" s="832" t="s">
        <v>1765</v>
      </c>
      <c r="C238" s="832" t="s">
        <v>568</v>
      </c>
      <c r="D238" s="832" t="s">
        <v>959</v>
      </c>
      <c r="E238" s="832" t="s">
        <v>1766</v>
      </c>
      <c r="F238" s="832" t="s">
        <v>1804</v>
      </c>
      <c r="G238" s="832" t="s">
        <v>1805</v>
      </c>
      <c r="H238" s="849"/>
      <c r="I238" s="849"/>
      <c r="J238" s="832"/>
      <c r="K238" s="832"/>
      <c r="L238" s="849">
        <v>9328</v>
      </c>
      <c r="M238" s="849">
        <v>57926.880000000005</v>
      </c>
      <c r="N238" s="832">
        <v>1</v>
      </c>
      <c r="O238" s="832">
        <v>6.2100000000000009</v>
      </c>
      <c r="P238" s="849"/>
      <c r="Q238" s="849"/>
      <c r="R238" s="837"/>
      <c r="S238" s="850"/>
    </row>
    <row r="239" spans="1:19" ht="14.4" customHeight="1" x14ac:dyDescent="0.3">
      <c r="A239" s="831" t="s">
        <v>1764</v>
      </c>
      <c r="B239" s="832" t="s">
        <v>1765</v>
      </c>
      <c r="C239" s="832" t="s">
        <v>568</v>
      </c>
      <c r="D239" s="832" t="s">
        <v>959</v>
      </c>
      <c r="E239" s="832" t="s">
        <v>1766</v>
      </c>
      <c r="F239" s="832" t="s">
        <v>1812</v>
      </c>
      <c r="G239" s="832"/>
      <c r="H239" s="849">
        <v>0.5</v>
      </c>
      <c r="I239" s="849">
        <v>6203.02</v>
      </c>
      <c r="J239" s="832"/>
      <c r="K239" s="832">
        <v>12406.04</v>
      </c>
      <c r="L239" s="849"/>
      <c r="M239" s="849"/>
      <c r="N239" s="832"/>
      <c r="O239" s="832"/>
      <c r="P239" s="849"/>
      <c r="Q239" s="849"/>
      <c r="R239" s="837"/>
      <c r="S239" s="850"/>
    </row>
    <row r="240" spans="1:19" ht="14.4" customHeight="1" x14ac:dyDescent="0.3">
      <c r="A240" s="831" t="s">
        <v>1764</v>
      </c>
      <c r="B240" s="832" t="s">
        <v>1765</v>
      </c>
      <c r="C240" s="832" t="s">
        <v>568</v>
      </c>
      <c r="D240" s="832" t="s">
        <v>959</v>
      </c>
      <c r="E240" s="832" t="s">
        <v>1766</v>
      </c>
      <c r="F240" s="832" t="s">
        <v>1816</v>
      </c>
      <c r="G240" s="832" t="s">
        <v>1817</v>
      </c>
      <c r="H240" s="849"/>
      <c r="I240" s="849"/>
      <c r="J240" s="832"/>
      <c r="K240" s="832"/>
      <c r="L240" s="849">
        <v>1</v>
      </c>
      <c r="M240" s="849">
        <v>108562.2</v>
      </c>
      <c r="N240" s="832">
        <v>1</v>
      </c>
      <c r="O240" s="832">
        <v>108562.2</v>
      </c>
      <c r="P240" s="849"/>
      <c r="Q240" s="849"/>
      <c r="R240" s="837"/>
      <c r="S240" s="850"/>
    </row>
    <row r="241" spans="1:19" ht="14.4" customHeight="1" x14ac:dyDescent="0.3">
      <c r="A241" s="831" t="s">
        <v>1764</v>
      </c>
      <c r="B241" s="832" t="s">
        <v>1765</v>
      </c>
      <c r="C241" s="832" t="s">
        <v>568</v>
      </c>
      <c r="D241" s="832" t="s">
        <v>959</v>
      </c>
      <c r="E241" s="832" t="s">
        <v>874</v>
      </c>
      <c r="F241" s="832" t="s">
        <v>1828</v>
      </c>
      <c r="G241" s="832" t="s">
        <v>1829</v>
      </c>
      <c r="H241" s="849">
        <v>6</v>
      </c>
      <c r="I241" s="849">
        <v>222</v>
      </c>
      <c r="J241" s="832">
        <v>3</v>
      </c>
      <c r="K241" s="832">
        <v>37</v>
      </c>
      <c r="L241" s="849">
        <v>2</v>
      </c>
      <c r="M241" s="849">
        <v>74</v>
      </c>
      <c r="N241" s="832">
        <v>1</v>
      </c>
      <c r="O241" s="832">
        <v>37</v>
      </c>
      <c r="P241" s="849">
        <v>4</v>
      </c>
      <c r="Q241" s="849">
        <v>148</v>
      </c>
      <c r="R241" s="837">
        <v>2</v>
      </c>
      <c r="S241" s="850">
        <v>37</v>
      </c>
    </row>
    <row r="242" spans="1:19" ht="14.4" customHeight="1" x14ac:dyDescent="0.3">
      <c r="A242" s="831" t="s">
        <v>1764</v>
      </c>
      <c r="B242" s="832" t="s">
        <v>1765</v>
      </c>
      <c r="C242" s="832" t="s">
        <v>568</v>
      </c>
      <c r="D242" s="832" t="s">
        <v>959</v>
      </c>
      <c r="E242" s="832" t="s">
        <v>874</v>
      </c>
      <c r="F242" s="832" t="s">
        <v>1831</v>
      </c>
      <c r="G242" s="832" t="s">
        <v>1832</v>
      </c>
      <c r="H242" s="849">
        <v>119</v>
      </c>
      <c r="I242" s="849">
        <v>52717</v>
      </c>
      <c r="J242" s="832">
        <v>0.89272166903745853</v>
      </c>
      <c r="K242" s="832">
        <v>443</v>
      </c>
      <c r="L242" s="849">
        <v>133</v>
      </c>
      <c r="M242" s="849">
        <v>59052</v>
      </c>
      <c r="N242" s="832">
        <v>1</v>
      </c>
      <c r="O242" s="832">
        <v>444</v>
      </c>
      <c r="P242" s="849">
        <v>122</v>
      </c>
      <c r="Q242" s="849">
        <v>54168</v>
      </c>
      <c r="R242" s="837">
        <v>0.91729323308270672</v>
      </c>
      <c r="S242" s="850">
        <v>444</v>
      </c>
    </row>
    <row r="243" spans="1:19" ht="14.4" customHeight="1" x14ac:dyDescent="0.3">
      <c r="A243" s="831" t="s">
        <v>1764</v>
      </c>
      <c r="B243" s="832" t="s">
        <v>1765</v>
      </c>
      <c r="C243" s="832" t="s">
        <v>568</v>
      </c>
      <c r="D243" s="832" t="s">
        <v>959</v>
      </c>
      <c r="E243" s="832" t="s">
        <v>874</v>
      </c>
      <c r="F243" s="832" t="s">
        <v>1835</v>
      </c>
      <c r="G243" s="832" t="s">
        <v>1836</v>
      </c>
      <c r="H243" s="849"/>
      <c r="I243" s="849"/>
      <c r="J243" s="832"/>
      <c r="K243" s="832"/>
      <c r="L243" s="849">
        <v>1</v>
      </c>
      <c r="M243" s="849">
        <v>352</v>
      </c>
      <c r="N243" s="832">
        <v>1</v>
      </c>
      <c r="O243" s="832">
        <v>352</v>
      </c>
      <c r="P243" s="849"/>
      <c r="Q243" s="849"/>
      <c r="R243" s="837"/>
      <c r="S243" s="850"/>
    </row>
    <row r="244" spans="1:19" ht="14.4" customHeight="1" x14ac:dyDescent="0.3">
      <c r="A244" s="831" t="s">
        <v>1764</v>
      </c>
      <c r="B244" s="832" t="s">
        <v>1765</v>
      </c>
      <c r="C244" s="832" t="s">
        <v>568</v>
      </c>
      <c r="D244" s="832" t="s">
        <v>959</v>
      </c>
      <c r="E244" s="832" t="s">
        <v>874</v>
      </c>
      <c r="F244" s="832" t="s">
        <v>1856</v>
      </c>
      <c r="G244" s="832" t="s">
        <v>1857</v>
      </c>
      <c r="H244" s="849">
        <v>5</v>
      </c>
      <c r="I244" s="849">
        <v>7155</v>
      </c>
      <c r="J244" s="832">
        <v>0.7142857142857143</v>
      </c>
      <c r="K244" s="832">
        <v>1431</v>
      </c>
      <c r="L244" s="849">
        <v>7</v>
      </c>
      <c r="M244" s="849">
        <v>10017</v>
      </c>
      <c r="N244" s="832">
        <v>1</v>
      </c>
      <c r="O244" s="832">
        <v>1431</v>
      </c>
      <c r="P244" s="849">
        <v>4</v>
      </c>
      <c r="Q244" s="849">
        <v>5728</v>
      </c>
      <c r="R244" s="837">
        <v>0.57182789258260958</v>
      </c>
      <c r="S244" s="850">
        <v>1432</v>
      </c>
    </row>
    <row r="245" spans="1:19" ht="14.4" customHeight="1" x14ac:dyDescent="0.3">
      <c r="A245" s="831" t="s">
        <v>1764</v>
      </c>
      <c r="B245" s="832" t="s">
        <v>1765</v>
      </c>
      <c r="C245" s="832" t="s">
        <v>568</v>
      </c>
      <c r="D245" s="832" t="s">
        <v>959</v>
      </c>
      <c r="E245" s="832" t="s">
        <v>874</v>
      </c>
      <c r="F245" s="832" t="s">
        <v>1856</v>
      </c>
      <c r="G245" s="832" t="s">
        <v>1858</v>
      </c>
      <c r="H245" s="849">
        <v>2</v>
      </c>
      <c r="I245" s="849">
        <v>2862</v>
      </c>
      <c r="J245" s="832">
        <v>1</v>
      </c>
      <c r="K245" s="832">
        <v>1431</v>
      </c>
      <c r="L245" s="849">
        <v>2</v>
      </c>
      <c r="M245" s="849">
        <v>2862</v>
      </c>
      <c r="N245" s="832">
        <v>1</v>
      </c>
      <c r="O245" s="832">
        <v>1431</v>
      </c>
      <c r="P245" s="849">
        <v>1</v>
      </c>
      <c r="Q245" s="849">
        <v>1432</v>
      </c>
      <c r="R245" s="837">
        <v>0.50034940600978339</v>
      </c>
      <c r="S245" s="850">
        <v>1432</v>
      </c>
    </row>
    <row r="246" spans="1:19" ht="14.4" customHeight="1" x14ac:dyDescent="0.3">
      <c r="A246" s="831" t="s">
        <v>1764</v>
      </c>
      <c r="B246" s="832" t="s">
        <v>1765</v>
      </c>
      <c r="C246" s="832" t="s">
        <v>568</v>
      </c>
      <c r="D246" s="832" t="s">
        <v>959</v>
      </c>
      <c r="E246" s="832" t="s">
        <v>874</v>
      </c>
      <c r="F246" s="832" t="s">
        <v>1859</v>
      </c>
      <c r="G246" s="832" t="s">
        <v>1860</v>
      </c>
      <c r="H246" s="849"/>
      <c r="I246" s="849"/>
      <c r="J246" s="832"/>
      <c r="K246" s="832"/>
      <c r="L246" s="849"/>
      <c r="M246" s="849"/>
      <c r="N246" s="832"/>
      <c r="O246" s="832"/>
      <c r="P246" s="849">
        <v>1</v>
      </c>
      <c r="Q246" s="849">
        <v>1914</v>
      </c>
      <c r="R246" s="837"/>
      <c r="S246" s="850">
        <v>1914</v>
      </c>
    </row>
    <row r="247" spans="1:19" ht="14.4" customHeight="1" x14ac:dyDescent="0.3">
      <c r="A247" s="831" t="s">
        <v>1764</v>
      </c>
      <c r="B247" s="832" t="s">
        <v>1765</v>
      </c>
      <c r="C247" s="832" t="s">
        <v>568</v>
      </c>
      <c r="D247" s="832" t="s">
        <v>959</v>
      </c>
      <c r="E247" s="832" t="s">
        <v>874</v>
      </c>
      <c r="F247" s="832" t="s">
        <v>1863</v>
      </c>
      <c r="G247" s="832" t="s">
        <v>1864</v>
      </c>
      <c r="H247" s="849">
        <v>11</v>
      </c>
      <c r="I247" s="849">
        <v>13343</v>
      </c>
      <c r="J247" s="832">
        <v>1.5714285714285714</v>
      </c>
      <c r="K247" s="832">
        <v>1213</v>
      </c>
      <c r="L247" s="849">
        <v>7</v>
      </c>
      <c r="M247" s="849">
        <v>8491</v>
      </c>
      <c r="N247" s="832">
        <v>1</v>
      </c>
      <c r="O247" s="832">
        <v>1213</v>
      </c>
      <c r="P247" s="849">
        <v>3</v>
      </c>
      <c r="Q247" s="849">
        <v>3642</v>
      </c>
      <c r="R247" s="837">
        <v>0.42892474384642565</v>
      </c>
      <c r="S247" s="850">
        <v>1214</v>
      </c>
    </row>
    <row r="248" spans="1:19" ht="14.4" customHeight="1" x14ac:dyDescent="0.3">
      <c r="A248" s="831" t="s">
        <v>1764</v>
      </c>
      <c r="B248" s="832" t="s">
        <v>1765</v>
      </c>
      <c r="C248" s="832" t="s">
        <v>568</v>
      </c>
      <c r="D248" s="832" t="s">
        <v>959</v>
      </c>
      <c r="E248" s="832" t="s">
        <v>874</v>
      </c>
      <c r="F248" s="832" t="s">
        <v>1863</v>
      </c>
      <c r="G248" s="832" t="s">
        <v>1865</v>
      </c>
      <c r="H248" s="849">
        <v>10</v>
      </c>
      <c r="I248" s="849">
        <v>12130</v>
      </c>
      <c r="J248" s="832">
        <v>1.6666666666666667</v>
      </c>
      <c r="K248" s="832">
        <v>1213</v>
      </c>
      <c r="L248" s="849">
        <v>6</v>
      </c>
      <c r="M248" s="849">
        <v>7278</v>
      </c>
      <c r="N248" s="832">
        <v>1</v>
      </c>
      <c r="O248" s="832">
        <v>1213</v>
      </c>
      <c r="P248" s="849">
        <v>7</v>
      </c>
      <c r="Q248" s="849">
        <v>8498</v>
      </c>
      <c r="R248" s="837">
        <v>1.1676284693597143</v>
      </c>
      <c r="S248" s="850">
        <v>1214</v>
      </c>
    </row>
    <row r="249" spans="1:19" ht="14.4" customHeight="1" x14ac:dyDescent="0.3">
      <c r="A249" s="831" t="s">
        <v>1764</v>
      </c>
      <c r="B249" s="832" t="s">
        <v>1765</v>
      </c>
      <c r="C249" s="832" t="s">
        <v>568</v>
      </c>
      <c r="D249" s="832" t="s">
        <v>959</v>
      </c>
      <c r="E249" s="832" t="s">
        <v>874</v>
      </c>
      <c r="F249" s="832" t="s">
        <v>1868</v>
      </c>
      <c r="G249" s="832" t="s">
        <v>1869</v>
      </c>
      <c r="H249" s="849">
        <v>32</v>
      </c>
      <c r="I249" s="849">
        <v>21792</v>
      </c>
      <c r="J249" s="832">
        <v>0.91294511939673229</v>
      </c>
      <c r="K249" s="832">
        <v>681</v>
      </c>
      <c r="L249" s="849">
        <v>35</v>
      </c>
      <c r="M249" s="849">
        <v>23870</v>
      </c>
      <c r="N249" s="832">
        <v>1</v>
      </c>
      <c r="O249" s="832">
        <v>682</v>
      </c>
      <c r="P249" s="849">
        <v>46</v>
      </c>
      <c r="Q249" s="849">
        <v>31372</v>
      </c>
      <c r="R249" s="837">
        <v>1.3142857142857143</v>
      </c>
      <c r="S249" s="850">
        <v>682</v>
      </c>
    </row>
    <row r="250" spans="1:19" ht="14.4" customHeight="1" x14ac:dyDescent="0.3">
      <c r="A250" s="831" t="s">
        <v>1764</v>
      </c>
      <c r="B250" s="832" t="s">
        <v>1765</v>
      </c>
      <c r="C250" s="832" t="s">
        <v>568</v>
      </c>
      <c r="D250" s="832" t="s">
        <v>959</v>
      </c>
      <c r="E250" s="832" t="s">
        <v>874</v>
      </c>
      <c r="F250" s="832" t="s">
        <v>1868</v>
      </c>
      <c r="G250" s="832" t="s">
        <v>1870</v>
      </c>
      <c r="H250" s="849">
        <v>18</v>
      </c>
      <c r="I250" s="849">
        <v>12258</v>
      </c>
      <c r="J250" s="832">
        <v>4.4934017595307916</v>
      </c>
      <c r="K250" s="832">
        <v>681</v>
      </c>
      <c r="L250" s="849">
        <v>4</v>
      </c>
      <c r="M250" s="849">
        <v>2728</v>
      </c>
      <c r="N250" s="832">
        <v>1</v>
      </c>
      <c r="O250" s="832">
        <v>682</v>
      </c>
      <c r="P250" s="849">
        <v>14</v>
      </c>
      <c r="Q250" s="849">
        <v>9548</v>
      </c>
      <c r="R250" s="837">
        <v>3.5</v>
      </c>
      <c r="S250" s="850">
        <v>682</v>
      </c>
    </row>
    <row r="251" spans="1:19" ht="14.4" customHeight="1" x14ac:dyDescent="0.3">
      <c r="A251" s="831" t="s">
        <v>1764</v>
      </c>
      <c r="B251" s="832" t="s">
        <v>1765</v>
      </c>
      <c r="C251" s="832" t="s">
        <v>568</v>
      </c>
      <c r="D251" s="832" t="s">
        <v>959</v>
      </c>
      <c r="E251" s="832" t="s">
        <v>874</v>
      </c>
      <c r="F251" s="832" t="s">
        <v>1874</v>
      </c>
      <c r="G251" s="832" t="s">
        <v>1876</v>
      </c>
      <c r="H251" s="849"/>
      <c r="I251" s="849"/>
      <c r="J251" s="832"/>
      <c r="K251" s="832"/>
      <c r="L251" s="849">
        <v>3</v>
      </c>
      <c r="M251" s="849">
        <v>7914</v>
      </c>
      <c r="N251" s="832">
        <v>1</v>
      </c>
      <c r="O251" s="832">
        <v>2638</v>
      </c>
      <c r="P251" s="849"/>
      <c r="Q251" s="849"/>
      <c r="R251" s="837"/>
      <c r="S251" s="850"/>
    </row>
    <row r="252" spans="1:19" ht="14.4" customHeight="1" x14ac:dyDescent="0.3">
      <c r="A252" s="831" t="s">
        <v>1764</v>
      </c>
      <c r="B252" s="832" t="s">
        <v>1765</v>
      </c>
      <c r="C252" s="832" t="s">
        <v>568</v>
      </c>
      <c r="D252" s="832" t="s">
        <v>959</v>
      </c>
      <c r="E252" s="832" t="s">
        <v>874</v>
      </c>
      <c r="F252" s="832" t="s">
        <v>1877</v>
      </c>
      <c r="G252" s="832" t="s">
        <v>1878</v>
      </c>
      <c r="H252" s="849">
        <v>1381</v>
      </c>
      <c r="I252" s="849">
        <v>2520325</v>
      </c>
      <c r="J252" s="832">
        <v>1.1056845476381105</v>
      </c>
      <c r="K252" s="832">
        <v>1825</v>
      </c>
      <c r="L252" s="849">
        <v>1249</v>
      </c>
      <c r="M252" s="849">
        <v>2279425</v>
      </c>
      <c r="N252" s="832">
        <v>1</v>
      </c>
      <c r="O252" s="832">
        <v>1825</v>
      </c>
      <c r="P252" s="849">
        <v>1267</v>
      </c>
      <c r="Q252" s="849">
        <v>2313542</v>
      </c>
      <c r="R252" s="837">
        <v>1.0149673711571998</v>
      </c>
      <c r="S252" s="850">
        <v>1826</v>
      </c>
    </row>
    <row r="253" spans="1:19" ht="14.4" customHeight="1" x14ac:dyDescent="0.3">
      <c r="A253" s="831" t="s">
        <v>1764</v>
      </c>
      <c r="B253" s="832" t="s">
        <v>1765</v>
      </c>
      <c r="C253" s="832" t="s">
        <v>568</v>
      </c>
      <c r="D253" s="832" t="s">
        <v>959</v>
      </c>
      <c r="E253" s="832" t="s">
        <v>874</v>
      </c>
      <c r="F253" s="832" t="s">
        <v>1877</v>
      </c>
      <c r="G253" s="832" t="s">
        <v>1879</v>
      </c>
      <c r="H253" s="849">
        <v>260</v>
      </c>
      <c r="I253" s="849">
        <v>474500</v>
      </c>
      <c r="J253" s="832">
        <v>1.0612244897959184</v>
      </c>
      <c r="K253" s="832">
        <v>1825</v>
      </c>
      <c r="L253" s="849">
        <v>245</v>
      </c>
      <c r="M253" s="849">
        <v>447125</v>
      </c>
      <c r="N253" s="832">
        <v>1</v>
      </c>
      <c r="O253" s="832">
        <v>1825</v>
      </c>
      <c r="P253" s="849">
        <v>167</v>
      </c>
      <c r="Q253" s="849">
        <v>304942</v>
      </c>
      <c r="R253" s="837">
        <v>0.68200615040536761</v>
      </c>
      <c r="S253" s="850">
        <v>1826</v>
      </c>
    </row>
    <row r="254" spans="1:19" ht="14.4" customHeight="1" x14ac:dyDescent="0.3">
      <c r="A254" s="831" t="s">
        <v>1764</v>
      </c>
      <c r="B254" s="832" t="s">
        <v>1765</v>
      </c>
      <c r="C254" s="832" t="s">
        <v>568</v>
      </c>
      <c r="D254" s="832" t="s">
        <v>959</v>
      </c>
      <c r="E254" s="832" t="s">
        <v>874</v>
      </c>
      <c r="F254" s="832" t="s">
        <v>1880</v>
      </c>
      <c r="G254" s="832" t="s">
        <v>1881</v>
      </c>
      <c r="H254" s="849">
        <v>891</v>
      </c>
      <c r="I254" s="849">
        <v>382239</v>
      </c>
      <c r="J254" s="832">
        <v>1.053191489361702</v>
      </c>
      <c r="K254" s="832">
        <v>429</v>
      </c>
      <c r="L254" s="849">
        <v>846</v>
      </c>
      <c r="M254" s="849">
        <v>362934</v>
      </c>
      <c r="N254" s="832">
        <v>1</v>
      </c>
      <c r="O254" s="832">
        <v>429</v>
      </c>
      <c r="P254" s="849">
        <v>779</v>
      </c>
      <c r="Q254" s="849">
        <v>334970</v>
      </c>
      <c r="R254" s="837">
        <v>0.92295017826932724</v>
      </c>
      <c r="S254" s="850">
        <v>430</v>
      </c>
    </row>
    <row r="255" spans="1:19" ht="14.4" customHeight="1" x14ac:dyDescent="0.3">
      <c r="A255" s="831" t="s">
        <v>1764</v>
      </c>
      <c r="B255" s="832" t="s">
        <v>1765</v>
      </c>
      <c r="C255" s="832" t="s">
        <v>568</v>
      </c>
      <c r="D255" s="832" t="s">
        <v>959</v>
      </c>
      <c r="E255" s="832" t="s">
        <v>874</v>
      </c>
      <c r="F255" s="832" t="s">
        <v>1892</v>
      </c>
      <c r="G255" s="832" t="s">
        <v>1893</v>
      </c>
      <c r="H255" s="849">
        <v>315</v>
      </c>
      <c r="I255" s="849">
        <v>191835</v>
      </c>
      <c r="J255" s="832">
        <v>1.0995930299208987</v>
      </c>
      <c r="K255" s="832">
        <v>609</v>
      </c>
      <c r="L255" s="849">
        <v>286</v>
      </c>
      <c r="M255" s="849">
        <v>174460</v>
      </c>
      <c r="N255" s="832">
        <v>1</v>
      </c>
      <c r="O255" s="832">
        <v>610</v>
      </c>
      <c r="P255" s="849">
        <v>276</v>
      </c>
      <c r="Q255" s="849">
        <v>168636</v>
      </c>
      <c r="R255" s="837">
        <v>0.96661698956780928</v>
      </c>
      <c r="S255" s="850">
        <v>611</v>
      </c>
    </row>
    <row r="256" spans="1:19" ht="14.4" customHeight="1" x14ac:dyDescent="0.3">
      <c r="A256" s="831" t="s">
        <v>1764</v>
      </c>
      <c r="B256" s="832" t="s">
        <v>1765</v>
      </c>
      <c r="C256" s="832" t="s">
        <v>568</v>
      </c>
      <c r="D256" s="832" t="s">
        <v>959</v>
      </c>
      <c r="E256" s="832" t="s">
        <v>874</v>
      </c>
      <c r="F256" s="832" t="s">
        <v>1892</v>
      </c>
      <c r="G256" s="832" t="s">
        <v>1894</v>
      </c>
      <c r="H256" s="849">
        <v>82</v>
      </c>
      <c r="I256" s="849">
        <v>49938</v>
      </c>
      <c r="J256" s="832">
        <v>0.91983790753361572</v>
      </c>
      <c r="K256" s="832">
        <v>609</v>
      </c>
      <c r="L256" s="849">
        <v>89</v>
      </c>
      <c r="M256" s="849">
        <v>54290</v>
      </c>
      <c r="N256" s="832">
        <v>1</v>
      </c>
      <c r="O256" s="832">
        <v>610</v>
      </c>
      <c r="P256" s="849">
        <v>58</v>
      </c>
      <c r="Q256" s="849">
        <v>35438</v>
      </c>
      <c r="R256" s="837">
        <v>0.65275372996868664</v>
      </c>
      <c r="S256" s="850">
        <v>611</v>
      </c>
    </row>
    <row r="257" spans="1:19" ht="14.4" customHeight="1" x14ac:dyDescent="0.3">
      <c r="A257" s="831" t="s">
        <v>1764</v>
      </c>
      <c r="B257" s="832" t="s">
        <v>1765</v>
      </c>
      <c r="C257" s="832" t="s">
        <v>568</v>
      </c>
      <c r="D257" s="832" t="s">
        <v>959</v>
      </c>
      <c r="E257" s="832" t="s">
        <v>874</v>
      </c>
      <c r="F257" s="832" t="s">
        <v>1900</v>
      </c>
      <c r="G257" s="832" t="s">
        <v>1901</v>
      </c>
      <c r="H257" s="849">
        <v>161</v>
      </c>
      <c r="I257" s="849">
        <v>216062</v>
      </c>
      <c r="J257" s="832">
        <v>1.1666666666666667</v>
      </c>
      <c r="K257" s="832">
        <v>1342</v>
      </c>
      <c r="L257" s="849">
        <v>138</v>
      </c>
      <c r="M257" s="849">
        <v>185196</v>
      </c>
      <c r="N257" s="832">
        <v>1</v>
      </c>
      <c r="O257" s="832">
        <v>1342</v>
      </c>
      <c r="P257" s="849">
        <v>151</v>
      </c>
      <c r="Q257" s="849">
        <v>202777</v>
      </c>
      <c r="R257" s="837">
        <v>1.0949318559796108</v>
      </c>
      <c r="S257" s="850">
        <v>1342.8940397350993</v>
      </c>
    </row>
    <row r="258" spans="1:19" ht="14.4" customHeight="1" x14ac:dyDescent="0.3">
      <c r="A258" s="831" t="s">
        <v>1764</v>
      </c>
      <c r="B258" s="832" t="s">
        <v>1765</v>
      </c>
      <c r="C258" s="832" t="s">
        <v>568</v>
      </c>
      <c r="D258" s="832" t="s">
        <v>959</v>
      </c>
      <c r="E258" s="832" t="s">
        <v>874</v>
      </c>
      <c r="F258" s="832" t="s">
        <v>1900</v>
      </c>
      <c r="G258" s="832" t="s">
        <v>1902</v>
      </c>
      <c r="H258" s="849">
        <v>31</v>
      </c>
      <c r="I258" s="849">
        <v>41602</v>
      </c>
      <c r="J258" s="832">
        <v>0.81578947368421051</v>
      </c>
      <c r="K258" s="832">
        <v>1342</v>
      </c>
      <c r="L258" s="849">
        <v>38</v>
      </c>
      <c r="M258" s="849">
        <v>50996</v>
      </c>
      <c r="N258" s="832">
        <v>1</v>
      </c>
      <c r="O258" s="832">
        <v>1342</v>
      </c>
      <c r="P258" s="849">
        <v>23</v>
      </c>
      <c r="Q258" s="849">
        <v>30883</v>
      </c>
      <c r="R258" s="837">
        <v>0.60559651737391162</v>
      </c>
      <c r="S258" s="850">
        <v>1342.7391304347825</v>
      </c>
    </row>
    <row r="259" spans="1:19" ht="14.4" customHeight="1" x14ac:dyDescent="0.3">
      <c r="A259" s="831" t="s">
        <v>1764</v>
      </c>
      <c r="B259" s="832" t="s">
        <v>1765</v>
      </c>
      <c r="C259" s="832" t="s">
        <v>568</v>
      </c>
      <c r="D259" s="832" t="s">
        <v>959</v>
      </c>
      <c r="E259" s="832" t="s">
        <v>874</v>
      </c>
      <c r="F259" s="832" t="s">
        <v>1903</v>
      </c>
      <c r="G259" s="832" t="s">
        <v>1904</v>
      </c>
      <c r="H259" s="849">
        <v>20</v>
      </c>
      <c r="I259" s="849">
        <v>10180</v>
      </c>
      <c r="J259" s="832">
        <v>4</v>
      </c>
      <c r="K259" s="832">
        <v>509</v>
      </c>
      <c r="L259" s="849">
        <v>5</v>
      </c>
      <c r="M259" s="849">
        <v>2545</v>
      </c>
      <c r="N259" s="832">
        <v>1</v>
      </c>
      <c r="O259" s="832">
        <v>509</v>
      </c>
      <c r="P259" s="849">
        <v>16</v>
      </c>
      <c r="Q259" s="849">
        <v>8165</v>
      </c>
      <c r="R259" s="837">
        <v>3.2082514734774068</v>
      </c>
      <c r="S259" s="850">
        <v>510.3125</v>
      </c>
    </row>
    <row r="260" spans="1:19" ht="14.4" customHeight="1" x14ac:dyDescent="0.3">
      <c r="A260" s="831" t="s">
        <v>1764</v>
      </c>
      <c r="B260" s="832" t="s">
        <v>1765</v>
      </c>
      <c r="C260" s="832" t="s">
        <v>568</v>
      </c>
      <c r="D260" s="832" t="s">
        <v>959</v>
      </c>
      <c r="E260" s="832" t="s">
        <v>874</v>
      </c>
      <c r="F260" s="832" t="s">
        <v>1903</v>
      </c>
      <c r="G260" s="832" t="s">
        <v>1905</v>
      </c>
      <c r="H260" s="849">
        <v>38</v>
      </c>
      <c r="I260" s="849">
        <v>19342</v>
      </c>
      <c r="J260" s="832">
        <v>1</v>
      </c>
      <c r="K260" s="832">
        <v>509</v>
      </c>
      <c r="L260" s="849">
        <v>38</v>
      </c>
      <c r="M260" s="849">
        <v>19342</v>
      </c>
      <c r="N260" s="832">
        <v>1</v>
      </c>
      <c r="O260" s="832">
        <v>509</v>
      </c>
      <c r="P260" s="849">
        <v>48</v>
      </c>
      <c r="Q260" s="849">
        <v>24481</v>
      </c>
      <c r="R260" s="837">
        <v>1.2656912418570985</v>
      </c>
      <c r="S260" s="850">
        <v>510.02083333333331</v>
      </c>
    </row>
    <row r="261" spans="1:19" ht="14.4" customHeight="1" x14ac:dyDescent="0.3">
      <c r="A261" s="831" t="s">
        <v>1764</v>
      </c>
      <c r="B261" s="832" t="s">
        <v>1765</v>
      </c>
      <c r="C261" s="832" t="s">
        <v>568</v>
      </c>
      <c r="D261" s="832" t="s">
        <v>959</v>
      </c>
      <c r="E261" s="832" t="s">
        <v>874</v>
      </c>
      <c r="F261" s="832" t="s">
        <v>1906</v>
      </c>
      <c r="G261" s="832" t="s">
        <v>1907</v>
      </c>
      <c r="H261" s="849">
        <v>13</v>
      </c>
      <c r="I261" s="849">
        <v>30277</v>
      </c>
      <c r="J261" s="832"/>
      <c r="K261" s="832">
        <v>2329</v>
      </c>
      <c r="L261" s="849"/>
      <c r="M261" s="849"/>
      <c r="N261" s="832"/>
      <c r="O261" s="832"/>
      <c r="P261" s="849">
        <v>7</v>
      </c>
      <c r="Q261" s="849">
        <v>16331</v>
      </c>
      <c r="R261" s="837"/>
      <c r="S261" s="850">
        <v>2333</v>
      </c>
    </row>
    <row r="262" spans="1:19" ht="14.4" customHeight="1" x14ac:dyDescent="0.3">
      <c r="A262" s="831" t="s">
        <v>1764</v>
      </c>
      <c r="B262" s="832" t="s">
        <v>1765</v>
      </c>
      <c r="C262" s="832" t="s">
        <v>568</v>
      </c>
      <c r="D262" s="832" t="s">
        <v>959</v>
      </c>
      <c r="E262" s="832" t="s">
        <v>874</v>
      </c>
      <c r="F262" s="832" t="s">
        <v>1908</v>
      </c>
      <c r="G262" s="832" t="s">
        <v>1909</v>
      </c>
      <c r="H262" s="849">
        <v>1</v>
      </c>
      <c r="I262" s="849">
        <v>2645</v>
      </c>
      <c r="J262" s="832"/>
      <c r="K262" s="832">
        <v>2645</v>
      </c>
      <c r="L262" s="849"/>
      <c r="M262" s="849"/>
      <c r="N262" s="832"/>
      <c r="O262" s="832"/>
      <c r="P262" s="849"/>
      <c r="Q262" s="849"/>
      <c r="R262" s="837"/>
      <c r="S262" s="850"/>
    </row>
    <row r="263" spans="1:19" ht="14.4" customHeight="1" x14ac:dyDescent="0.3">
      <c r="A263" s="831" t="s">
        <v>1764</v>
      </c>
      <c r="B263" s="832" t="s">
        <v>1765</v>
      </c>
      <c r="C263" s="832" t="s">
        <v>568</v>
      </c>
      <c r="D263" s="832" t="s">
        <v>959</v>
      </c>
      <c r="E263" s="832" t="s">
        <v>874</v>
      </c>
      <c r="F263" s="832" t="s">
        <v>1919</v>
      </c>
      <c r="G263" s="832" t="s">
        <v>1920</v>
      </c>
      <c r="H263" s="849"/>
      <c r="I263" s="849"/>
      <c r="J263" s="832"/>
      <c r="K263" s="832"/>
      <c r="L263" s="849">
        <v>2</v>
      </c>
      <c r="M263" s="849">
        <v>1050</v>
      </c>
      <c r="N263" s="832">
        <v>1</v>
      </c>
      <c r="O263" s="832">
        <v>525</v>
      </c>
      <c r="P263" s="849"/>
      <c r="Q263" s="849"/>
      <c r="R263" s="837"/>
      <c r="S263" s="850"/>
    </row>
    <row r="264" spans="1:19" ht="14.4" customHeight="1" x14ac:dyDescent="0.3">
      <c r="A264" s="831" t="s">
        <v>1764</v>
      </c>
      <c r="B264" s="832" t="s">
        <v>1765</v>
      </c>
      <c r="C264" s="832" t="s">
        <v>568</v>
      </c>
      <c r="D264" s="832" t="s">
        <v>959</v>
      </c>
      <c r="E264" s="832" t="s">
        <v>874</v>
      </c>
      <c r="F264" s="832" t="s">
        <v>1919</v>
      </c>
      <c r="G264" s="832" t="s">
        <v>1921</v>
      </c>
      <c r="H264" s="849">
        <v>1</v>
      </c>
      <c r="I264" s="849">
        <v>525</v>
      </c>
      <c r="J264" s="832"/>
      <c r="K264" s="832">
        <v>525</v>
      </c>
      <c r="L264" s="849"/>
      <c r="M264" s="849"/>
      <c r="N264" s="832"/>
      <c r="O264" s="832"/>
      <c r="P264" s="849">
        <v>1</v>
      </c>
      <c r="Q264" s="849">
        <v>526</v>
      </c>
      <c r="R264" s="837"/>
      <c r="S264" s="850">
        <v>526</v>
      </c>
    </row>
    <row r="265" spans="1:19" ht="14.4" customHeight="1" x14ac:dyDescent="0.3">
      <c r="A265" s="831" t="s">
        <v>1764</v>
      </c>
      <c r="B265" s="832" t="s">
        <v>1765</v>
      </c>
      <c r="C265" s="832" t="s">
        <v>568</v>
      </c>
      <c r="D265" s="832" t="s">
        <v>959</v>
      </c>
      <c r="E265" s="832" t="s">
        <v>874</v>
      </c>
      <c r="F265" s="832" t="s">
        <v>1929</v>
      </c>
      <c r="G265" s="832" t="s">
        <v>1930</v>
      </c>
      <c r="H265" s="849">
        <v>4</v>
      </c>
      <c r="I265" s="849">
        <v>2872</v>
      </c>
      <c r="J265" s="832">
        <v>1.3314789058878072</v>
      </c>
      <c r="K265" s="832">
        <v>718</v>
      </c>
      <c r="L265" s="849">
        <v>3</v>
      </c>
      <c r="M265" s="849">
        <v>2157</v>
      </c>
      <c r="N265" s="832">
        <v>1</v>
      </c>
      <c r="O265" s="832">
        <v>719</v>
      </c>
      <c r="P265" s="849">
        <v>1</v>
      </c>
      <c r="Q265" s="849">
        <v>719</v>
      </c>
      <c r="R265" s="837">
        <v>0.33333333333333331</v>
      </c>
      <c r="S265" s="850">
        <v>719</v>
      </c>
    </row>
    <row r="266" spans="1:19" ht="14.4" customHeight="1" x14ac:dyDescent="0.3">
      <c r="A266" s="831" t="s">
        <v>1764</v>
      </c>
      <c r="B266" s="832" t="s">
        <v>1765</v>
      </c>
      <c r="C266" s="832" t="s">
        <v>568</v>
      </c>
      <c r="D266" s="832" t="s">
        <v>959</v>
      </c>
      <c r="E266" s="832" t="s">
        <v>874</v>
      </c>
      <c r="F266" s="832" t="s">
        <v>1929</v>
      </c>
      <c r="G266" s="832" t="s">
        <v>1931</v>
      </c>
      <c r="H266" s="849">
        <v>7</v>
      </c>
      <c r="I266" s="849">
        <v>5026</v>
      </c>
      <c r="J266" s="832"/>
      <c r="K266" s="832">
        <v>718</v>
      </c>
      <c r="L266" s="849"/>
      <c r="M266" s="849"/>
      <c r="N266" s="832"/>
      <c r="O266" s="832"/>
      <c r="P266" s="849">
        <v>6</v>
      </c>
      <c r="Q266" s="849">
        <v>4314</v>
      </c>
      <c r="R266" s="837"/>
      <c r="S266" s="850">
        <v>719</v>
      </c>
    </row>
    <row r="267" spans="1:19" ht="14.4" customHeight="1" x14ac:dyDescent="0.3">
      <c r="A267" s="831" t="s">
        <v>1764</v>
      </c>
      <c r="B267" s="832" t="s">
        <v>1765</v>
      </c>
      <c r="C267" s="832" t="s">
        <v>568</v>
      </c>
      <c r="D267" s="832" t="s">
        <v>960</v>
      </c>
      <c r="E267" s="832" t="s">
        <v>1766</v>
      </c>
      <c r="F267" s="832" t="s">
        <v>1769</v>
      </c>
      <c r="G267" s="832" t="s">
        <v>1770</v>
      </c>
      <c r="H267" s="849">
        <v>2040</v>
      </c>
      <c r="I267" s="849">
        <v>5406.8</v>
      </c>
      <c r="J267" s="832">
        <v>1.851910206262545</v>
      </c>
      <c r="K267" s="832">
        <v>2.6503921568627451</v>
      </c>
      <c r="L267" s="849">
        <v>1130</v>
      </c>
      <c r="M267" s="849">
        <v>2919.5799999999995</v>
      </c>
      <c r="N267" s="832">
        <v>1</v>
      </c>
      <c r="O267" s="832">
        <v>2.5836991150442472</v>
      </c>
      <c r="P267" s="849">
        <v>865</v>
      </c>
      <c r="Q267" s="849">
        <v>2231.6999999999998</v>
      </c>
      <c r="R267" s="837">
        <v>0.76439076853520038</v>
      </c>
      <c r="S267" s="850">
        <v>2.5799999999999996</v>
      </c>
    </row>
    <row r="268" spans="1:19" ht="14.4" customHeight="1" x14ac:dyDescent="0.3">
      <c r="A268" s="831" t="s">
        <v>1764</v>
      </c>
      <c r="B268" s="832" t="s">
        <v>1765</v>
      </c>
      <c r="C268" s="832" t="s">
        <v>568</v>
      </c>
      <c r="D268" s="832" t="s">
        <v>960</v>
      </c>
      <c r="E268" s="832" t="s">
        <v>1766</v>
      </c>
      <c r="F268" s="832" t="s">
        <v>1771</v>
      </c>
      <c r="G268" s="832" t="s">
        <v>1772</v>
      </c>
      <c r="H268" s="849">
        <v>3280</v>
      </c>
      <c r="I268" s="849">
        <v>17667</v>
      </c>
      <c r="J268" s="832">
        <v>1.0324092470956732</v>
      </c>
      <c r="K268" s="832">
        <v>5.3862804878048784</v>
      </c>
      <c r="L268" s="849">
        <v>2390</v>
      </c>
      <c r="M268" s="849">
        <v>17112.400000000001</v>
      </c>
      <c r="N268" s="832">
        <v>1</v>
      </c>
      <c r="O268" s="832">
        <v>7.160000000000001</v>
      </c>
      <c r="P268" s="849">
        <v>820</v>
      </c>
      <c r="Q268" s="849">
        <v>5895.8</v>
      </c>
      <c r="R268" s="837">
        <v>0.34453378836399334</v>
      </c>
      <c r="S268" s="850">
        <v>7.19</v>
      </c>
    </row>
    <row r="269" spans="1:19" ht="14.4" customHeight="1" x14ac:dyDescent="0.3">
      <c r="A269" s="831" t="s">
        <v>1764</v>
      </c>
      <c r="B269" s="832" t="s">
        <v>1765</v>
      </c>
      <c r="C269" s="832" t="s">
        <v>568</v>
      </c>
      <c r="D269" s="832" t="s">
        <v>960</v>
      </c>
      <c r="E269" s="832" t="s">
        <v>1766</v>
      </c>
      <c r="F269" s="832" t="s">
        <v>1773</v>
      </c>
      <c r="G269" s="832" t="s">
        <v>1774</v>
      </c>
      <c r="H269" s="849">
        <v>620</v>
      </c>
      <c r="I269" s="849">
        <v>6274.4</v>
      </c>
      <c r="J269" s="832">
        <v>615.13725490196077</v>
      </c>
      <c r="K269" s="832">
        <v>10.119999999999999</v>
      </c>
      <c r="L269" s="849">
        <v>1</v>
      </c>
      <c r="M269" s="849">
        <v>10.199999999999999</v>
      </c>
      <c r="N269" s="832">
        <v>1</v>
      </c>
      <c r="O269" s="832">
        <v>10.199999999999999</v>
      </c>
      <c r="P269" s="849">
        <v>1</v>
      </c>
      <c r="Q269" s="849">
        <v>10.06</v>
      </c>
      <c r="R269" s="837">
        <v>0.98627450980392173</v>
      </c>
      <c r="S269" s="850">
        <v>10.06</v>
      </c>
    </row>
    <row r="270" spans="1:19" ht="14.4" customHeight="1" x14ac:dyDescent="0.3">
      <c r="A270" s="831" t="s">
        <v>1764</v>
      </c>
      <c r="B270" s="832" t="s">
        <v>1765</v>
      </c>
      <c r="C270" s="832" t="s">
        <v>568</v>
      </c>
      <c r="D270" s="832" t="s">
        <v>960</v>
      </c>
      <c r="E270" s="832" t="s">
        <v>1766</v>
      </c>
      <c r="F270" s="832" t="s">
        <v>1775</v>
      </c>
      <c r="G270" s="832"/>
      <c r="H270" s="849">
        <v>125</v>
      </c>
      <c r="I270" s="849">
        <v>1005</v>
      </c>
      <c r="J270" s="832"/>
      <c r="K270" s="832">
        <v>8.0399999999999991</v>
      </c>
      <c r="L270" s="849"/>
      <c r="M270" s="849"/>
      <c r="N270" s="832"/>
      <c r="O270" s="832"/>
      <c r="P270" s="849"/>
      <c r="Q270" s="849"/>
      <c r="R270" s="837"/>
      <c r="S270" s="850"/>
    </row>
    <row r="271" spans="1:19" ht="14.4" customHeight="1" x14ac:dyDescent="0.3">
      <c r="A271" s="831" t="s">
        <v>1764</v>
      </c>
      <c r="B271" s="832" t="s">
        <v>1765</v>
      </c>
      <c r="C271" s="832" t="s">
        <v>568</v>
      </c>
      <c r="D271" s="832" t="s">
        <v>960</v>
      </c>
      <c r="E271" s="832" t="s">
        <v>1766</v>
      </c>
      <c r="F271" s="832" t="s">
        <v>1776</v>
      </c>
      <c r="G271" s="832" t="s">
        <v>1777</v>
      </c>
      <c r="H271" s="849">
        <v>700</v>
      </c>
      <c r="I271" s="849">
        <v>4683</v>
      </c>
      <c r="J271" s="832"/>
      <c r="K271" s="832">
        <v>6.69</v>
      </c>
      <c r="L271" s="849"/>
      <c r="M271" s="849"/>
      <c r="N271" s="832"/>
      <c r="O271" s="832"/>
      <c r="P271" s="849"/>
      <c r="Q271" s="849"/>
      <c r="R271" s="837"/>
      <c r="S271" s="850"/>
    </row>
    <row r="272" spans="1:19" ht="14.4" customHeight="1" x14ac:dyDescent="0.3">
      <c r="A272" s="831" t="s">
        <v>1764</v>
      </c>
      <c r="B272" s="832" t="s">
        <v>1765</v>
      </c>
      <c r="C272" s="832" t="s">
        <v>568</v>
      </c>
      <c r="D272" s="832" t="s">
        <v>960</v>
      </c>
      <c r="E272" s="832" t="s">
        <v>1766</v>
      </c>
      <c r="F272" s="832" t="s">
        <v>1778</v>
      </c>
      <c r="G272" s="832" t="s">
        <v>1779</v>
      </c>
      <c r="H272" s="849">
        <v>8037</v>
      </c>
      <c r="I272" s="849">
        <v>48809.13</v>
      </c>
      <c r="J272" s="832">
        <v>1.2282586047579069</v>
      </c>
      <c r="K272" s="832">
        <v>6.0730533781261657</v>
      </c>
      <c r="L272" s="849">
        <v>7512</v>
      </c>
      <c r="M272" s="849">
        <v>39738.480000000003</v>
      </c>
      <c r="N272" s="832">
        <v>1</v>
      </c>
      <c r="O272" s="832">
        <v>5.29</v>
      </c>
      <c r="P272" s="849">
        <v>5289</v>
      </c>
      <c r="Q272" s="849">
        <v>28190.369999999995</v>
      </c>
      <c r="R272" s="837">
        <v>0.70939728947861103</v>
      </c>
      <c r="S272" s="850">
        <v>5.3299999999999992</v>
      </c>
    </row>
    <row r="273" spans="1:19" ht="14.4" customHeight="1" x14ac:dyDescent="0.3">
      <c r="A273" s="831" t="s">
        <v>1764</v>
      </c>
      <c r="B273" s="832" t="s">
        <v>1765</v>
      </c>
      <c r="C273" s="832" t="s">
        <v>568</v>
      </c>
      <c r="D273" s="832" t="s">
        <v>960</v>
      </c>
      <c r="E273" s="832" t="s">
        <v>1766</v>
      </c>
      <c r="F273" s="832" t="s">
        <v>1780</v>
      </c>
      <c r="G273" s="832" t="s">
        <v>1781</v>
      </c>
      <c r="H273" s="849">
        <v>611.70000000000005</v>
      </c>
      <c r="I273" s="849">
        <v>5579.8200000000006</v>
      </c>
      <c r="J273" s="832">
        <v>1.1059485301113121</v>
      </c>
      <c r="K273" s="832">
        <v>9.1218244237371255</v>
      </c>
      <c r="L273" s="849">
        <v>552</v>
      </c>
      <c r="M273" s="849">
        <v>5045.28</v>
      </c>
      <c r="N273" s="832">
        <v>1</v>
      </c>
      <c r="O273" s="832">
        <v>9.1399999999999988</v>
      </c>
      <c r="P273" s="849">
        <v>400</v>
      </c>
      <c r="Q273" s="849">
        <v>3656</v>
      </c>
      <c r="R273" s="837">
        <v>0.72463768115942029</v>
      </c>
      <c r="S273" s="850">
        <v>9.14</v>
      </c>
    </row>
    <row r="274" spans="1:19" ht="14.4" customHeight="1" x14ac:dyDescent="0.3">
      <c r="A274" s="831" t="s">
        <v>1764</v>
      </c>
      <c r="B274" s="832" t="s">
        <v>1765</v>
      </c>
      <c r="C274" s="832" t="s">
        <v>568</v>
      </c>
      <c r="D274" s="832" t="s">
        <v>960</v>
      </c>
      <c r="E274" s="832" t="s">
        <v>1766</v>
      </c>
      <c r="F274" s="832" t="s">
        <v>1782</v>
      </c>
      <c r="G274" s="832" t="s">
        <v>1783</v>
      </c>
      <c r="H274" s="849">
        <v>332</v>
      </c>
      <c r="I274" s="849">
        <v>3037.58</v>
      </c>
      <c r="J274" s="832">
        <v>7.7130784973922215E-2</v>
      </c>
      <c r="K274" s="832">
        <v>9.1493373493975909</v>
      </c>
      <c r="L274" s="849">
        <v>4290</v>
      </c>
      <c r="M274" s="849">
        <v>39382.200000000004</v>
      </c>
      <c r="N274" s="832">
        <v>1</v>
      </c>
      <c r="O274" s="832">
        <v>9.1800000000000015</v>
      </c>
      <c r="P274" s="849">
        <v>804</v>
      </c>
      <c r="Q274" s="849">
        <v>7380.72</v>
      </c>
      <c r="R274" s="837">
        <v>0.1874125874125874</v>
      </c>
      <c r="S274" s="850">
        <v>9.18</v>
      </c>
    </row>
    <row r="275" spans="1:19" ht="14.4" customHeight="1" x14ac:dyDescent="0.3">
      <c r="A275" s="831" t="s">
        <v>1764</v>
      </c>
      <c r="B275" s="832" t="s">
        <v>1765</v>
      </c>
      <c r="C275" s="832" t="s">
        <v>568</v>
      </c>
      <c r="D275" s="832" t="s">
        <v>960</v>
      </c>
      <c r="E275" s="832" t="s">
        <v>1766</v>
      </c>
      <c r="F275" s="832" t="s">
        <v>1784</v>
      </c>
      <c r="G275" s="832" t="s">
        <v>1785</v>
      </c>
      <c r="H275" s="849">
        <v>2830.5</v>
      </c>
      <c r="I275" s="849">
        <v>28999.7</v>
      </c>
      <c r="J275" s="832">
        <v>0.41777678790866551</v>
      </c>
      <c r="K275" s="832">
        <v>10.245433668963081</v>
      </c>
      <c r="L275" s="849">
        <v>6810.5</v>
      </c>
      <c r="M275" s="849">
        <v>69414.340000000011</v>
      </c>
      <c r="N275" s="832">
        <v>1</v>
      </c>
      <c r="O275" s="832">
        <v>10.192253138536085</v>
      </c>
      <c r="P275" s="849">
        <v>5537.3</v>
      </c>
      <c r="Q275" s="849">
        <v>56022.560000000005</v>
      </c>
      <c r="R275" s="837">
        <v>0.80707473412554231</v>
      </c>
      <c r="S275" s="850">
        <v>10.117306268397956</v>
      </c>
    </row>
    <row r="276" spans="1:19" ht="14.4" customHeight="1" x14ac:dyDescent="0.3">
      <c r="A276" s="831" t="s">
        <v>1764</v>
      </c>
      <c r="B276" s="832" t="s">
        <v>1765</v>
      </c>
      <c r="C276" s="832" t="s">
        <v>568</v>
      </c>
      <c r="D276" s="832" t="s">
        <v>960</v>
      </c>
      <c r="E276" s="832" t="s">
        <v>1766</v>
      </c>
      <c r="F276" s="832" t="s">
        <v>1786</v>
      </c>
      <c r="G276" s="832" t="s">
        <v>1787</v>
      </c>
      <c r="H276" s="849">
        <v>1400</v>
      </c>
      <c r="I276" s="849">
        <v>27468</v>
      </c>
      <c r="J276" s="832">
        <v>0.74885496183206102</v>
      </c>
      <c r="K276" s="832">
        <v>19.62</v>
      </c>
      <c r="L276" s="849">
        <v>1400</v>
      </c>
      <c r="M276" s="849">
        <v>36680</v>
      </c>
      <c r="N276" s="832">
        <v>1</v>
      </c>
      <c r="O276" s="832">
        <v>26.2</v>
      </c>
      <c r="P276" s="849"/>
      <c r="Q276" s="849"/>
      <c r="R276" s="837"/>
      <c r="S276" s="850"/>
    </row>
    <row r="277" spans="1:19" ht="14.4" customHeight="1" x14ac:dyDescent="0.3">
      <c r="A277" s="831" t="s">
        <v>1764</v>
      </c>
      <c r="B277" s="832" t="s">
        <v>1765</v>
      </c>
      <c r="C277" s="832" t="s">
        <v>568</v>
      </c>
      <c r="D277" s="832" t="s">
        <v>960</v>
      </c>
      <c r="E277" s="832" t="s">
        <v>1766</v>
      </c>
      <c r="F277" s="832" t="s">
        <v>1792</v>
      </c>
      <c r="G277" s="832" t="s">
        <v>1793</v>
      </c>
      <c r="H277" s="849">
        <v>4887</v>
      </c>
      <c r="I277" s="849">
        <v>99514.779999999984</v>
      </c>
      <c r="J277" s="832">
        <v>8.2559529439093371</v>
      </c>
      <c r="K277" s="832">
        <v>20.363163494986697</v>
      </c>
      <c r="L277" s="849">
        <v>590</v>
      </c>
      <c r="M277" s="849">
        <v>12053.7</v>
      </c>
      <c r="N277" s="832">
        <v>1</v>
      </c>
      <c r="O277" s="832">
        <v>20.43</v>
      </c>
      <c r="P277" s="849"/>
      <c r="Q277" s="849"/>
      <c r="R277" s="837"/>
      <c r="S277" s="850"/>
    </row>
    <row r="278" spans="1:19" ht="14.4" customHeight="1" x14ac:dyDescent="0.3">
      <c r="A278" s="831" t="s">
        <v>1764</v>
      </c>
      <c r="B278" s="832" t="s">
        <v>1765</v>
      </c>
      <c r="C278" s="832" t="s">
        <v>568</v>
      </c>
      <c r="D278" s="832" t="s">
        <v>960</v>
      </c>
      <c r="E278" s="832" t="s">
        <v>1766</v>
      </c>
      <c r="F278" s="832" t="s">
        <v>1794</v>
      </c>
      <c r="G278" s="832" t="s">
        <v>1795</v>
      </c>
      <c r="H278" s="849"/>
      <c r="I278" s="849"/>
      <c r="J278" s="832"/>
      <c r="K278" s="832"/>
      <c r="L278" s="849">
        <v>5.7</v>
      </c>
      <c r="M278" s="849">
        <v>8513.58</v>
      </c>
      <c r="N278" s="832">
        <v>1</v>
      </c>
      <c r="O278" s="832">
        <v>1493.6105263157895</v>
      </c>
      <c r="P278" s="849">
        <v>8.1999999999999993</v>
      </c>
      <c r="Q278" s="849">
        <v>13269.470000000001</v>
      </c>
      <c r="R278" s="837">
        <v>1.5586239866190252</v>
      </c>
      <c r="S278" s="850">
        <v>1618.2280487804881</v>
      </c>
    </row>
    <row r="279" spans="1:19" ht="14.4" customHeight="1" x14ac:dyDescent="0.3">
      <c r="A279" s="831" t="s">
        <v>1764</v>
      </c>
      <c r="B279" s="832" t="s">
        <v>1765</v>
      </c>
      <c r="C279" s="832" t="s">
        <v>568</v>
      </c>
      <c r="D279" s="832" t="s">
        <v>960</v>
      </c>
      <c r="E279" s="832" t="s">
        <v>1766</v>
      </c>
      <c r="F279" s="832" t="s">
        <v>1796</v>
      </c>
      <c r="G279" s="832" t="s">
        <v>1797</v>
      </c>
      <c r="H279" s="849">
        <v>9.5</v>
      </c>
      <c r="I279" s="849">
        <v>37858.449999999997</v>
      </c>
      <c r="J279" s="832"/>
      <c r="K279" s="832">
        <v>3985.1</v>
      </c>
      <c r="L279" s="849"/>
      <c r="M279" s="849"/>
      <c r="N279" s="832"/>
      <c r="O279" s="832"/>
      <c r="P279" s="849">
        <v>4.4000000000000004</v>
      </c>
      <c r="Q279" s="849">
        <v>22613.58</v>
      </c>
      <c r="R279" s="837"/>
      <c r="S279" s="850">
        <v>5139.45</v>
      </c>
    </row>
    <row r="280" spans="1:19" ht="14.4" customHeight="1" x14ac:dyDescent="0.3">
      <c r="A280" s="831" t="s">
        <v>1764</v>
      </c>
      <c r="B280" s="832" t="s">
        <v>1765</v>
      </c>
      <c r="C280" s="832" t="s">
        <v>568</v>
      </c>
      <c r="D280" s="832" t="s">
        <v>960</v>
      </c>
      <c r="E280" s="832" t="s">
        <v>1766</v>
      </c>
      <c r="F280" s="832" t="s">
        <v>1798</v>
      </c>
      <c r="G280" s="832" t="s">
        <v>1799</v>
      </c>
      <c r="H280" s="849">
        <v>8</v>
      </c>
      <c r="I280" s="849">
        <v>17311.96</v>
      </c>
      <c r="J280" s="832">
        <v>2.1785367326907101</v>
      </c>
      <c r="K280" s="832">
        <v>2163.9949999999999</v>
      </c>
      <c r="L280" s="849">
        <v>4</v>
      </c>
      <c r="M280" s="849">
        <v>7946.6</v>
      </c>
      <c r="N280" s="832">
        <v>1</v>
      </c>
      <c r="O280" s="832">
        <v>1986.65</v>
      </c>
      <c r="P280" s="849"/>
      <c r="Q280" s="849"/>
      <c r="R280" s="837"/>
      <c r="S280" s="850"/>
    </row>
    <row r="281" spans="1:19" ht="14.4" customHeight="1" x14ac:dyDescent="0.3">
      <c r="A281" s="831" t="s">
        <v>1764</v>
      </c>
      <c r="B281" s="832" t="s">
        <v>1765</v>
      </c>
      <c r="C281" s="832" t="s">
        <v>568</v>
      </c>
      <c r="D281" s="832" t="s">
        <v>960</v>
      </c>
      <c r="E281" s="832" t="s">
        <v>1766</v>
      </c>
      <c r="F281" s="832" t="s">
        <v>1800</v>
      </c>
      <c r="G281" s="832" t="s">
        <v>1801</v>
      </c>
      <c r="H281" s="849">
        <v>1082</v>
      </c>
      <c r="I281" s="849">
        <v>266258.56</v>
      </c>
      <c r="J281" s="832">
        <v>1.3440613831398283</v>
      </c>
      <c r="K281" s="832">
        <v>246.07999999999998</v>
      </c>
      <c r="L281" s="849">
        <v>800</v>
      </c>
      <c r="M281" s="849">
        <v>198100</v>
      </c>
      <c r="N281" s="832">
        <v>1</v>
      </c>
      <c r="O281" s="832">
        <v>247.625</v>
      </c>
      <c r="P281" s="849">
        <v>320</v>
      </c>
      <c r="Q281" s="849">
        <v>61392</v>
      </c>
      <c r="R281" s="837">
        <v>0.30990408884401816</v>
      </c>
      <c r="S281" s="850">
        <v>191.85</v>
      </c>
    </row>
    <row r="282" spans="1:19" ht="14.4" customHeight="1" x14ac:dyDescent="0.3">
      <c r="A282" s="831" t="s">
        <v>1764</v>
      </c>
      <c r="B282" s="832" t="s">
        <v>1765</v>
      </c>
      <c r="C282" s="832" t="s">
        <v>568</v>
      </c>
      <c r="D282" s="832" t="s">
        <v>960</v>
      </c>
      <c r="E282" s="832" t="s">
        <v>1766</v>
      </c>
      <c r="F282" s="832" t="s">
        <v>1802</v>
      </c>
      <c r="G282" s="832" t="s">
        <v>1803</v>
      </c>
      <c r="H282" s="849">
        <v>66425</v>
      </c>
      <c r="I282" s="849">
        <v>274701.22000000009</v>
      </c>
      <c r="J282" s="832">
        <v>5.7835926920304273</v>
      </c>
      <c r="K282" s="832">
        <v>4.1355095220173137</v>
      </c>
      <c r="L282" s="849">
        <v>12610</v>
      </c>
      <c r="M282" s="849">
        <v>47496.639999999999</v>
      </c>
      <c r="N282" s="832">
        <v>1</v>
      </c>
      <c r="O282" s="832">
        <v>3.7665852498017447</v>
      </c>
      <c r="P282" s="849">
        <v>10489</v>
      </c>
      <c r="Q282" s="849">
        <v>39333.75</v>
      </c>
      <c r="R282" s="837">
        <v>0.82813752720192424</v>
      </c>
      <c r="S282" s="850">
        <v>3.75</v>
      </c>
    </row>
    <row r="283" spans="1:19" ht="14.4" customHeight="1" x14ac:dyDescent="0.3">
      <c r="A283" s="831" t="s">
        <v>1764</v>
      </c>
      <c r="B283" s="832" t="s">
        <v>1765</v>
      </c>
      <c r="C283" s="832" t="s">
        <v>568</v>
      </c>
      <c r="D283" s="832" t="s">
        <v>960</v>
      </c>
      <c r="E283" s="832" t="s">
        <v>1766</v>
      </c>
      <c r="F283" s="832" t="s">
        <v>1808</v>
      </c>
      <c r="G283" s="832" t="s">
        <v>1809</v>
      </c>
      <c r="H283" s="849">
        <v>370</v>
      </c>
      <c r="I283" s="849">
        <v>59991.8</v>
      </c>
      <c r="J283" s="832">
        <v>1.019748427672956</v>
      </c>
      <c r="K283" s="832">
        <v>162.14000000000001</v>
      </c>
      <c r="L283" s="849">
        <v>370</v>
      </c>
      <c r="M283" s="849">
        <v>58830</v>
      </c>
      <c r="N283" s="832">
        <v>1</v>
      </c>
      <c r="O283" s="832">
        <v>159</v>
      </c>
      <c r="P283" s="849">
        <v>592</v>
      </c>
      <c r="Q283" s="849">
        <v>92381.23</v>
      </c>
      <c r="R283" s="837">
        <v>1.5703081761006288</v>
      </c>
      <c r="S283" s="850">
        <v>156.049375</v>
      </c>
    </row>
    <row r="284" spans="1:19" ht="14.4" customHeight="1" x14ac:dyDescent="0.3">
      <c r="A284" s="831" t="s">
        <v>1764</v>
      </c>
      <c r="B284" s="832" t="s">
        <v>1765</v>
      </c>
      <c r="C284" s="832" t="s">
        <v>568</v>
      </c>
      <c r="D284" s="832" t="s">
        <v>960</v>
      </c>
      <c r="E284" s="832" t="s">
        <v>1766</v>
      </c>
      <c r="F284" s="832" t="s">
        <v>1810</v>
      </c>
      <c r="G284" s="832" t="s">
        <v>1811</v>
      </c>
      <c r="H284" s="849">
        <v>8290</v>
      </c>
      <c r="I284" s="849">
        <v>166789.9</v>
      </c>
      <c r="J284" s="832">
        <v>1.5250031544241487</v>
      </c>
      <c r="K284" s="832">
        <v>20.119408926417371</v>
      </c>
      <c r="L284" s="849">
        <v>5410</v>
      </c>
      <c r="M284" s="849">
        <v>109370.19999999998</v>
      </c>
      <c r="N284" s="832">
        <v>1</v>
      </c>
      <c r="O284" s="832">
        <v>20.216303142329018</v>
      </c>
      <c r="P284" s="849">
        <v>1400</v>
      </c>
      <c r="Q284" s="849">
        <v>28809.019999999997</v>
      </c>
      <c r="R284" s="837">
        <v>0.26340831414772947</v>
      </c>
      <c r="S284" s="850">
        <v>20.577871428571427</v>
      </c>
    </row>
    <row r="285" spans="1:19" ht="14.4" customHeight="1" x14ac:dyDescent="0.3">
      <c r="A285" s="831" t="s">
        <v>1764</v>
      </c>
      <c r="B285" s="832" t="s">
        <v>1765</v>
      </c>
      <c r="C285" s="832" t="s">
        <v>568</v>
      </c>
      <c r="D285" s="832" t="s">
        <v>960</v>
      </c>
      <c r="E285" s="832" t="s">
        <v>1766</v>
      </c>
      <c r="F285" s="832" t="s">
        <v>1812</v>
      </c>
      <c r="G285" s="832"/>
      <c r="H285" s="849">
        <v>3</v>
      </c>
      <c r="I285" s="849">
        <v>37218.080000000002</v>
      </c>
      <c r="J285" s="832"/>
      <c r="K285" s="832">
        <v>12406.026666666667</v>
      </c>
      <c r="L285" s="849"/>
      <c r="M285" s="849"/>
      <c r="N285" s="832"/>
      <c r="O285" s="832"/>
      <c r="P285" s="849"/>
      <c r="Q285" s="849"/>
      <c r="R285" s="837"/>
      <c r="S285" s="850"/>
    </row>
    <row r="286" spans="1:19" ht="14.4" customHeight="1" x14ac:dyDescent="0.3">
      <c r="A286" s="831" t="s">
        <v>1764</v>
      </c>
      <c r="B286" s="832" t="s">
        <v>1765</v>
      </c>
      <c r="C286" s="832" t="s">
        <v>568</v>
      </c>
      <c r="D286" s="832" t="s">
        <v>960</v>
      </c>
      <c r="E286" s="832" t="s">
        <v>1766</v>
      </c>
      <c r="F286" s="832" t="s">
        <v>1815</v>
      </c>
      <c r="G286" s="832"/>
      <c r="H286" s="849">
        <v>1</v>
      </c>
      <c r="I286" s="849">
        <v>12406.02</v>
      </c>
      <c r="J286" s="832"/>
      <c r="K286" s="832">
        <v>12406.02</v>
      </c>
      <c r="L286" s="849"/>
      <c r="M286" s="849"/>
      <c r="N286" s="832"/>
      <c r="O286" s="832"/>
      <c r="P286" s="849"/>
      <c r="Q286" s="849"/>
      <c r="R286" s="837"/>
      <c r="S286" s="850"/>
    </row>
    <row r="287" spans="1:19" ht="14.4" customHeight="1" x14ac:dyDescent="0.3">
      <c r="A287" s="831" t="s">
        <v>1764</v>
      </c>
      <c r="B287" s="832" t="s">
        <v>1765</v>
      </c>
      <c r="C287" s="832" t="s">
        <v>568</v>
      </c>
      <c r="D287" s="832" t="s">
        <v>960</v>
      </c>
      <c r="E287" s="832" t="s">
        <v>1766</v>
      </c>
      <c r="F287" s="832" t="s">
        <v>1816</v>
      </c>
      <c r="G287" s="832" t="s">
        <v>1817</v>
      </c>
      <c r="H287" s="849">
        <v>4</v>
      </c>
      <c r="I287" s="849">
        <v>434248.8</v>
      </c>
      <c r="J287" s="832">
        <v>0.5</v>
      </c>
      <c r="K287" s="832">
        <v>108562.2</v>
      </c>
      <c r="L287" s="849">
        <v>8</v>
      </c>
      <c r="M287" s="849">
        <v>868497.6</v>
      </c>
      <c r="N287" s="832">
        <v>1</v>
      </c>
      <c r="O287" s="832">
        <v>108562.2</v>
      </c>
      <c r="P287" s="849">
        <v>14</v>
      </c>
      <c r="Q287" s="849">
        <v>1519870.7999999998</v>
      </c>
      <c r="R287" s="837">
        <v>1.7499999999999998</v>
      </c>
      <c r="S287" s="850">
        <v>108562.19999999998</v>
      </c>
    </row>
    <row r="288" spans="1:19" ht="14.4" customHeight="1" x14ac:dyDescent="0.3">
      <c r="A288" s="831" t="s">
        <v>1764</v>
      </c>
      <c r="B288" s="832" t="s">
        <v>1765</v>
      </c>
      <c r="C288" s="832" t="s">
        <v>568</v>
      </c>
      <c r="D288" s="832" t="s">
        <v>960</v>
      </c>
      <c r="E288" s="832" t="s">
        <v>1766</v>
      </c>
      <c r="F288" s="832" t="s">
        <v>1818</v>
      </c>
      <c r="G288" s="832" t="s">
        <v>1819</v>
      </c>
      <c r="H288" s="849"/>
      <c r="I288" s="849"/>
      <c r="J288" s="832"/>
      <c r="K288" s="832"/>
      <c r="L288" s="849">
        <v>3008</v>
      </c>
      <c r="M288" s="849">
        <v>59724.480000000003</v>
      </c>
      <c r="N288" s="832">
        <v>1</v>
      </c>
      <c r="O288" s="832">
        <v>19.855212765957447</v>
      </c>
      <c r="P288" s="849">
        <v>5106</v>
      </c>
      <c r="Q288" s="849">
        <v>99199.959999999992</v>
      </c>
      <c r="R288" s="837">
        <v>1.6609597940409022</v>
      </c>
      <c r="S288" s="850">
        <v>19.428115942028985</v>
      </c>
    </row>
    <row r="289" spans="1:19" ht="14.4" customHeight="1" x14ac:dyDescent="0.3">
      <c r="A289" s="831" t="s">
        <v>1764</v>
      </c>
      <c r="B289" s="832" t="s">
        <v>1765</v>
      </c>
      <c r="C289" s="832" t="s">
        <v>568</v>
      </c>
      <c r="D289" s="832" t="s">
        <v>960</v>
      </c>
      <c r="E289" s="832" t="s">
        <v>1766</v>
      </c>
      <c r="F289" s="832" t="s">
        <v>1820</v>
      </c>
      <c r="G289" s="832" t="s">
        <v>1821</v>
      </c>
      <c r="H289" s="849"/>
      <c r="I289" s="849"/>
      <c r="J289" s="832"/>
      <c r="K289" s="832"/>
      <c r="L289" s="849">
        <v>700</v>
      </c>
      <c r="M289" s="849">
        <v>14231</v>
      </c>
      <c r="N289" s="832">
        <v>1</v>
      </c>
      <c r="O289" s="832">
        <v>20.329999999999998</v>
      </c>
      <c r="P289" s="849"/>
      <c r="Q289" s="849"/>
      <c r="R289" s="837"/>
      <c r="S289" s="850"/>
    </row>
    <row r="290" spans="1:19" ht="14.4" customHeight="1" x14ac:dyDescent="0.3">
      <c r="A290" s="831" t="s">
        <v>1764</v>
      </c>
      <c r="B290" s="832" t="s">
        <v>1765</v>
      </c>
      <c r="C290" s="832" t="s">
        <v>568</v>
      </c>
      <c r="D290" s="832" t="s">
        <v>960</v>
      </c>
      <c r="E290" s="832" t="s">
        <v>874</v>
      </c>
      <c r="F290" s="832" t="s">
        <v>1833</v>
      </c>
      <c r="G290" s="832" t="s">
        <v>1834</v>
      </c>
      <c r="H290" s="849">
        <v>26</v>
      </c>
      <c r="I290" s="849">
        <v>4602</v>
      </c>
      <c r="J290" s="832">
        <v>0.76470588235294112</v>
      </c>
      <c r="K290" s="832">
        <v>177</v>
      </c>
      <c r="L290" s="849">
        <v>34</v>
      </c>
      <c r="M290" s="849">
        <v>6018</v>
      </c>
      <c r="N290" s="832">
        <v>1</v>
      </c>
      <c r="O290" s="832">
        <v>177</v>
      </c>
      <c r="P290" s="849">
        <v>22</v>
      </c>
      <c r="Q290" s="849">
        <v>3916</v>
      </c>
      <c r="R290" s="837">
        <v>0.65071452309737454</v>
      </c>
      <c r="S290" s="850">
        <v>178</v>
      </c>
    </row>
    <row r="291" spans="1:19" ht="14.4" customHeight="1" x14ac:dyDescent="0.3">
      <c r="A291" s="831" t="s">
        <v>1764</v>
      </c>
      <c r="B291" s="832" t="s">
        <v>1765</v>
      </c>
      <c r="C291" s="832" t="s">
        <v>568</v>
      </c>
      <c r="D291" s="832" t="s">
        <v>960</v>
      </c>
      <c r="E291" s="832" t="s">
        <v>874</v>
      </c>
      <c r="F291" s="832" t="s">
        <v>1835</v>
      </c>
      <c r="G291" s="832" t="s">
        <v>1836</v>
      </c>
      <c r="H291" s="849"/>
      <c r="I291" s="849"/>
      <c r="J291" s="832"/>
      <c r="K291" s="832"/>
      <c r="L291" s="849">
        <v>2</v>
      </c>
      <c r="M291" s="849">
        <v>704</v>
      </c>
      <c r="N291" s="832">
        <v>1</v>
      </c>
      <c r="O291" s="832">
        <v>352</v>
      </c>
      <c r="P291" s="849">
        <v>11</v>
      </c>
      <c r="Q291" s="849">
        <v>3872</v>
      </c>
      <c r="R291" s="837">
        <v>5.5</v>
      </c>
      <c r="S291" s="850">
        <v>352</v>
      </c>
    </row>
    <row r="292" spans="1:19" ht="14.4" customHeight="1" x14ac:dyDescent="0.3">
      <c r="A292" s="831" t="s">
        <v>1764</v>
      </c>
      <c r="B292" s="832" t="s">
        <v>1765</v>
      </c>
      <c r="C292" s="832" t="s">
        <v>568</v>
      </c>
      <c r="D292" s="832" t="s">
        <v>960</v>
      </c>
      <c r="E292" s="832" t="s">
        <v>874</v>
      </c>
      <c r="F292" s="832" t="s">
        <v>1835</v>
      </c>
      <c r="G292" s="832" t="s">
        <v>1837</v>
      </c>
      <c r="H292" s="849">
        <v>5</v>
      </c>
      <c r="I292" s="849">
        <v>1755</v>
      </c>
      <c r="J292" s="832">
        <v>0.83096590909090906</v>
      </c>
      <c r="K292" s="832">
        <v>351</v>
      </c>
      <c r="L292" s="849">
        <v>6</v>
      </c>
      <c r="M292" s="849">
        <v>2112</v>
      </c>
      <c r="N292" s="832">
        <v>1</v>
      </c>
      <c r="O292" s="832">
        <v>352</v>
      </c>
      <c r="P292" s="849">
        <v>3</v>
      </c>
      <c r="Q292" s="849">
        <v>1056</v>
      </c>
      <c r="R292" s="837">
        <v>0.5</v>
      </c>
      <c r="S292" s="850">
        <v>352</v>
      </c>
    </row>
    <row r="293" spans="1:19" ht="14.4" customHeight="1" x14ac:dyDescent="0.3">
      <c r="A293" s="831" t="s">
        <v>1764</v>
      </c>
      <c r="B293" s="832" t="s">
        <v>1765</v>
      </c>
      <c r="C293" s="832" t="s">
        <v>568</v>
      </c>
      <c r="D293" s="832" t="s">
        <v>960</v>
      </c>
      <c r="E293" s="832" t="s">
        <v>874</v>
      </c>
      <c r="F293" s="832" t="s">
        <v>1841</v>
      </c>
      <c r="G293" s="832" t="s">
        <v>1842</v>
      </c>
      <c r="H293" s="849"/>
      <c r="I293" s="849"/>
      <c r="J293" s="832"/>
      <c r="K293" s="832"/>
      <c r="L293" s="849">
        <v>1</v>
      </c>
      <c r="M293" s="849">
        <v>1422</v>
      </c>
      <c r="N293" s="832">
        <v>1</v>
      </c>
      <c r="O293" s="832">
        <v>1422</v>
      </c>
      <c r="P293" s="849"/>
      <c r="Q293" s="849"/>
      <c r="R293" s="837"/>
      <c r="S293" s="850"/>
    </row>
    <row r="294" spans="1:19" ht="14.4" customHeight="1" x14ac:dyDescent="0.3">
      <c r="A294" s="831" t="s">
        <v>1764</v>
      </c>
      <c r="B294" s="832" t="s">
        <v>1765</v>
      </c>
      <c r="C294" s="832" t="s">
        <v>568</v>
      </c>
      <c r="D294" s="832" t="s">
        <v>960</v>
      </c>
      <c r="E294" s="832" t="s">
        <v>874</v>
      </c>
      <c r="F294" s="832" t="s">
        <v>1841</v>
      </c>
      <c r="G294" s="832" t="s">
        <v>1843</v>
      </c>
      <c r="H294" s="849"/>
      <c r="I294" s="849"/>
      <c r="J294" s="832"/>
      <c r="K294" s="832"/>
      <c r="L294" s="849">
        <v>2</v>
      </c>
      <c r="M294" s="849">
        <v>2844</v>
      </c>
      <c r="N294" s="832">
        <v>1</v>
      </c>
      <c r="O294" s="832">
        <v>1422</v>
      </c>
      <c r="P294" s="849"/>
      <c r="Q294" s="849"/>
      <c r="R294" s="837"/>
      <c r="S294" s="850"/>
    </row>
    <row r="295" spans="1:19" ht="14.4" customHeight="1" x14ac:dyDescent="0.3">
      <c r="A295" s="831" t="s">
        <v>1764</v>
      </c>
      <c r="B295" s="832" t="s">
        <v>1765</v>
      </c>
      <c r="C295" s="832" t="s">
        <v>568</v>
      </c>
      <c r="D295" s="832" t="s">
        <v>960</v>
      </c>
      <c r="E295" s="832" t="s">
        <v>874</v>
      </c>
      <c r="F295" s="832" t="s">
        <v>1845</v>
      </c>
      <c r="G295" s="832" t="s">
        <v>1846</v>
      </c>
      <c r="H295" s="849">
        <v>7</v>
      </c>
      <c r="I295" s="849">
        <v>14266</v>
      </c>
      <c r="J295" s="832">
        <v>0.87457086807258455</v>
      </c>
      <c r="K295" s="832">
        <v>2038</v>
      </c>
      <c r="L295" s="849">
        <v>8</v>
      </c>
      <c r="M295" s="849">
        <v>16312</v>
      </c>
      <c r="N295" s="832">
        <v>1</v>
      </c>
      <c r="O295" s="832">
        <v>2039</v>
      </c>
      <c r="P295" s="849">
        <v>2</v>
      </c>
      <c r="Q295" s="849">
        <v>4080</v>
      </c>
      <c r="R295" s="837">
        <v>0.2501226091221187</v>
      </c>
      <c r="S295" s="850">
        <v>2040</v>
      </c>
    </row>
    <row r="296" spans="1:19" ht="14.4" customHeight="1" x14ac:dyDescent="0.3">
      <c r="A296" s="831" t="s">
        <v>1764</v>
      </c>
      <c r="B296" s="832" t="s">
        <v>1765</v>
      </c>
      <c r="C296" s="832" t="s">
        <v>568</v>
      </c>
      <c r="D296" s="832" t="s">
        <v>960</v>
      </c>
      <c r="E296" s="832" t="s">
        <v>874</v>
      </c>
      <c r="F296" s="832" t="s">
        <v>1845</v>
      </c>
      <c r="G296" s="832" t="s">
        <v>1847</v>
      </c>
      <c r="H296" s="849">
        <v>2</v>
      </c>
      <c r="I296" s="849">
        <v>4076</v>
      </c>
      <c r="J296" s="832">
        <v>0.99950956351152531</v>
      </c>
      <c r="K296" s="832">
        <v>2038</v>
      </c>
      <c r="L296" s="849">
        <v>2</v>
      </c>
      <c r="M296" s="849">
        <v>4078</v>
      </c>
      <c r="N296" s="832">
        <v>1</v>
      </c>
      <c r="O296" s="832">
        <v>2039</v>
      </c>
      <c r="P296" s="849">
        <v>5</v>
      </c>
      <c r="Q296" s="849">
        <v>10200</v>
      </c>
      <c r="R296" s="837">
        <v>2.501226091221187</v>
      </c>
      <c r="S296" s="850">
        <v>2040</v>
      </c>
    </row>
    <row r="297" spans="1:19" ht="14.4" customHeight="1" x14ac:dyDescent="0.3">
      <c r="A297" s="831" t="s">
        <v>1764</v>
      </c>
      <c r="B297" s="832" t="s">
        <v>1765</v>
      </c>
      <c r="C297" s="832" t="s">
        <v>568</v>
      </c>
      <c r="D297" s="832" t="s">
        <v>960</v>
      </c>
      <c r="E297" s="832" t="s">
        <v>874</v>
      </c>
      <c r="F297" s="832" t="s">
        <v>1848</v>
      </c>
      <c r="G297" s="832" t="s">
        <v>1849</v>
      </c>
      <c r="H297" s="849">
        <v>1</v>
      </c>
      <c r="I297" s="849">
        <v>3058</v>
      </c>
      <c r="J297" s="832">
        <v>0.49983654789146781</v>
      </c>
      <c r="K297" s="832">
        <v>3058</v>
      </c>
      <c r="L297" s="849">
        <v>2</v>
      </c>
      <c r="M297" s="849">
        <v>6118</v>
      </c>
      <c r="N297" s="832">
        <v>1</v>
      </c>
      <c r="O297" s="832">
        <v>3059</v>
      </c>
      <c r="P297" s="849">
        <v>1</v>
      </c>
      <c r="Q297" s="849">
        <v>3062</v>
      </c>
      <c r="R297" s="837">
        <v>0.50049035632559657</v>
      </c>
      <c r="S297" s="850">
        <v>3062</v>
      </c>
    </row>
    <row r="298" spans="1:19" ht="14.4" customHeight="1" x14ac:dyDescent="0.3">
      <c r="A298" s="831" t="s">
        <v>1764</v>
      </c>
      <c r="B298" s="832" t="s">
        <v>1765</v>
      </c>
      <c r="C298" s="832" t="s">
        <v>568</v>
      </c>
      <c r="D298" s="832" t="s">
        <v>960</v>
      </c>
      <c r="E298" s="832" t="s">
        <v>874</v>
      </c>
      <c r="F298" s="832" t="s">
        <v>1848</v>
      </c>
      <c r="G298" s="832" t="s">
        <v>1850</v>
      </c>
      <c r="H298" s="849"/>
      <c r="I298" s="849"/>
      <c r="J298" s="832"/>
      <c r="K298" s="832"/>
      <c r="L298" s="849">
        <v>2</v>
      </c>
      <c r="M298" s="849">
        <v>6118</v>
      </c>
      <c r="N298" s="832">
        <v>1</v>
      </c>
      <c r="O298" s="832">
        <v>3059</v>
      </c>
      <c r="P298" s="849"/>
      <c r="Q298" s="849"/>
      <c r="R298" s="837"/>
      <c r="S298" s="850"/>
    </row>
    <row r="299" spans="1:19" ht="14.4" customHeight="1" x14ac:dyDescent="0.3">
      <c r="A299" s="831" t="s">
        <v>1764</v>
      </c>
      <c r="B299" s="832" t="s">
        <v>1765</v>
      </c>
      <c r="C299" s="832" t="s">
        <v>568</v>
      </c>
      <c r="D299" s="832" t="s">
        <v>960</v>
      </c>
      <c r="E299" s="832" t="s">
        <v>874</v>
      </c>
      <c r="F299" s="832" t="s">
        <v>1851</v>
      </c>
      <c r="G299" s="832" t="s">
        <v>1853</v>
      </c>
      <c r="H299" s="849"/>
      <c r="I299" s="849"/>
      <c r="J299" s="832"/>
      <c r="K299" s="832"/>
      <c r="L299" s="849"/>
      <c r="M299" s="849"/>
      <c r="N299" s="832"/>
      <c r="O299" s="832"/>
      <c r="P299" s="849">
        <v>1</v>
      </c>
      <c r="Q299" s="849">
        <v>667</v>
      </c>
      <c r="R299" s="837"/>
      <c r="S299" s="850">
        <v>667</v>
      </c>
    </row>
    <row r="300" spans="1:19" ht="14.4" customHeight="1" x14ac:dyDescent="0.3">
      <c r="A300" s="831" t="s">
        <v>1764</v>
      </c>
      <c r="B300" s="832" t="s">
        <v>1765</v>
      </c>
      <c r="C300" s="832" t="s">
        <v>568</v>
      </c>
      <c r="D300" s="832" t="s">
        <v>960</v>
      </c>
      <c r="E300" s="832" t="s">
        <v>874</v>
      </c>
      <c r="F300" s="832" t="s">
        <v>1856</v>
      </c>
      <c r="G300" s="832" t="s">
        <v>1857</v>
      </c>
      <c r="H300" s="849">
        <v>5</v>
      </c>
      <c r="I300" s="849">
        <v>7155</v>
      </c>
      <c r="J300" s="832">
        <v>1</v>
      </c>
      <c r="K300" s="832">
        <v>1431</v>
      </c>
      <c r="L300" s="849">
        <v>5</v>
      </c>
      <c r="M300" s="849">
        <v>7155</v>
      </c>
      <c r="N300" s="832">
        <v>1</v>
      </c>
      <c r="O300" s="832">
        <v>1431</v>
      </c>
      <c r="P300" s="849">
        <v>1</v>
      </c>
      <c r="Q300" s="849">
        <v>1432</v>
      </c>
      <c r="R300" s="837">
        <v>0.20013976240391335</v>
      </c>
      <c r="S300" s="850">
        <v>1432</v>
      </c>
    </row>
    <row r="301" spans="1:19" ht="14.4" customHeight="1" x14ac:dyDescent="0.3">
      <c r="A301" s="831" t="s">
        <v>1764</v>
      </c>
      <c r="B301" s="832" t="s">
        <v>1765</v>
      </c>
      <c r="C301" s="832" t="s">
        <v>568</v>
      </c>
      <c r="D301" s="832" t="s">
        <v>960</v>
      </c>
      <c r="E301" s="832" t="s">
        <v>874</v>
      </c>
      <c r="F301" s="832" t="s">
        <v>1856</v>
      </c>
      <c r="G301" s="832" t="s">
        <v>1858</v>
      </c>
      <c r="H301" s="849">
        <v>8</v>
      </c>
      <c r="I301" s="849">
        <v>11448</v>
      </c>
      <c r="J301" s="832">
        <v>2.6666666666666665</v>
      </c>
      <c r="K301" s="832">
        <v>1431</v>
      </c>
      <c r="L301" s="849">
        <v>3</v>
      </c>
      <c r="M301" s="849">
        <v>4293</v>
      </c>
      <c r="N301" s="832">
        <v>1</v>
      </c>
      <c r="O301" s="832">
        <v>1431</v>
      </c>
      <c r="P301" s="849">
        <v>1</v>
      </c>
      <c r="Q301" s="849">
        <v>1432</v>
      </c>
      <c r="R301" s="837">
        <v>0.33356627067318889</v>
      </c>
      <c r="S301" s="850">
        <v>1432</v>
      </c>
    </row>
    <row r="302" spans="1:19" ht="14.4" customHeight="1" x14ac:dyDescent="0.3">
      <c r="A302" s="831" t="s">
        <v>1764</v>
      </c>
      <c r="B302" s="832" t="s">
        <v>1765</v>
      </c>
      <c r="C302" s="832" t="s">
        <v>568</v>
      </c>
      <c r="D302" s="832" t="s">
        <v>960</v>
      </c>
      <c r="E302" s="832" t="s">
        <v>874</v>
      </c>
      <c r="F302" s="832" t="s">
        <v>1859</v>
      </c>
      <c r="G302" s="832" t="s">
        <v>1860</v>
      </c>
      <c r="H302" s="849">
        <v>39</v>
      </c>
      <c r="I302" s="849">
        <v>74568</v>
      </c>
      <c r="J302" s="832">
        <v>0.56521739130434778</v>
      </c>
      <c r="K302" s="832">
        <v>1912</v>
      </c>
      <c r="L302" s="849">
        <v>69</v>
      </c>
      <c r="M302" s="849">
        <v>131928</v>
      </c>
      <c r="N302" s="832">
        <v>1</v>
      </c>
      <c r="O302" s="832">
        <v>1912</v>
      </c>
      <c r="P302" s="849">
        <v>74</v>
      </c>
      <c r="Q302" s="849">
        <v>141650</v>
      </c>
      <c r="R302" s="837">
        <v>1.0736917106300405</v>
      </c>
      <c r="S302" s="850">
        <v>1914.1891891891892</v>
      </c>
    </row>
    <row r="303" spans="1:19" ht="14.4" customHeight="1" x14ac:dyDescent="0.3">
      <c r="A303" s="831" t="s">
        <v>1764</v>
      </c>
      <c r="B303" s="832" t="s">
        <v>1765</v>
      </c>
      <c r="C303" s="832" t="s">
        <v>568</v>
      </c>
      <c r="D303" s="832" t="s">
        <v>960</v>
      </c>
      <c r="E303" s="832" t="s">
        <v>874</v>
      </c>
      <c r="F303" s="832" t="s">
        <v>1861</v>
      </c>
      <c r="G303" s="832" t="s">
        <v>1862</v>
      </c>
      <c r="H303" s="849">
        <v>2</v>
      </c>
      <c r="I303" s="849">
        <v>2558</v>
      </c>
      <c r="J303" s="832"/>
      <c r="K303" s="832">
        <v>1279</v>
      </c>
      <c r="L303" s="849"/>
      <c r="M303" s="849"/>
      <c r="N303" s="832"/>
      <c r="O303" s="832"/>
      <c r="P303" s="849">
        <v>1</v>
      </c>
      <c r="Q303" s="849">
        <v>1282</v>
      </c>
      <c r="R303" s="837"/>
      <c r="S303" s="850">
        <v>1282</v>
      </c>
    </row>
    <row r="304" spans="1:19" ht="14.4" customHeight="1" x14ac:dyDescent="0.3">
      <c r="A304" s="831" t="s">
        <v>1764</v>
      </c>
      <c r="B304" s="832" t="s">
        <v>1765</v>
      </c>
      <c r="C304" s="832" t="s">
        <v>568</v>
      </c>
      <c r="D304" s="832" t="s">
        <v>960</v>
      </c>
      <c r="E304" s="832" t="s">
        <v>874</v>
      </c>
      <c r="F304" s="832" t="s">
        <v>1863</v>
      </c>
      <c r="G304" s="832" t="s">
        <v>1864</v>
      </c>
      <c r="H304" s="849">
        <v>5</v>
      </c>
      <c r="I304" s="849">
        <v>6065</v>
      </c>
      <c r="J304" s="832">
        <v>5</v>
      </c>
      <c r="K304" s="832">
        <v>1213</v>
      </c>
      <c r="L304" s="849">
        <v>1</v>
      </c>
      <c r="M304" s="849">
        <v>1213</v>
      </c>
      <c r="N304" s="832">
        <v>1</v>
      </c>
      <c r="O304" s="832">
        <v>1213</v>
      </c>
      <c r="P304" s="849"/>
      <c r="Q304" s="849"/>
      <c r="R304" s="837"/>
      <c r="S304" s="850"/>
    </row>
    <row r="305" spans="1:19" ht="14.4" customHeight="1" x14ac:dyDescent="0.3">
      <c r="A305" s="831" t="s">
        <v>1764</v>
      </c>
      <c r="B305" s="832" t="s">
        <v>1765</v>
      </c>
      <c r="C305" s="832" t="s">
        <v>568</v>
      </c>
      <c r="D305" s="832" t="s">
        <v>960</v>
      </c>
      <c r="E305" s="832" t="s">
        <v>874</v>
      </c>
      <c r="F305" s="832" t="s">
        <v>1863</v>
      </c>
      <c r="G305" s="832" t="s">
        <v>1865</v>
      </c>
      <c r="H305" s="849">
        <v>3</v>
      </c>
      <c r="I305" s="849">
        <v>3639</v>
      </c>
      <c r="J305" s="832"/>
      <c r="K305" s="832">
        <v>1213</v>
      </c>
      <c r="L305" s="849"/>
      <c r="M305" s="849"/>
      <c r="N305" s="832"/>
      <c r="O305" s="832"/>
      <c r="P305" s="849">
        <v>1</v>
      </c>
      <c r="Q305" s="849">
        <v>1214</v>
      </c>
      <c r="R305" s="837"/>
      <c r="S305" s="850">
        <v>1214</v>
      </c>
    </row>
    <row r="306" spans="1:19" ht="14.4" customHeight="1" x14ac:dyDescent="0.3">
      <c r="A306" s="831" t="s">
        <v>1764</v>
      </c>
      <c r="B306" s="832" t="s">
        <v>1765</v>
      </c>
      <c r="C306" s="832" t="s">
        <v>568</v>
      </c>
      <c r="D306" s="832" t="s">
        <v>960</v>
      </c>
      <c r="E306" s="832" t="s">
        <v>874</v>
      </c>
      <c r="F306" s="832" t="s">
        <v>1866</v>
      </c>
      <c r="G306" s="832" t="s">
        <v>1867</v>
      </c>
      <c r="H306" s="849">
        <v>1</v>
      </c>
      <c r="I306" s="849">
        <v>1609</v>
      </c>
      <c r="J306" s="832"/>
      <c r="K306" s="832">
        <v>1609</v>
      </c>
      <c r="L306" s="849"/>
      <c r="M306" s="849"/>
      <c r="N306" s="832"/>
      <c r="O306" s="832"/>
      <c r="P306" s="849"/>
      <c r="Q306" s="849"/>
      <c r="R306" s="837"/>
      <c r="S306" s="850"/>
    </row>
    <row r="307" spans="1:19" ht="14.4" customHeight="1" x14ac:dyDescent="0.3">
      <c r="A307" s="831" t="s">
        <v>1764</v>
      </c>
      <c r="B307" s="832" t="s">
        <v>1765</v>
      </c>
      <c r="C307" s="832" t="s">
        <v>568</v>
      </c>
      <c r="D307" s="832" t="s">
        <v>960</v>
      </c>
      <c r="E307" s="832" t="s">
        <v>874</v>
      </c>
      <c r="F307" s="832" t="s">
        <v>1868</v>
      </c>
      <c r="G307" s="832" t="s">
        <v>1870</v>
      </c>
      <c r="H307" s="849">
        <v>8</v>
      </c>
      <c r="I307" s="849">
        <v>5448</v>
      </c>
      <c r="J307" s="832">
        <v>1.9970674486803519</v>
      </c>
      <c r="K307" s="832">
        <v>681</v>
      </c>
      <c r="L307" s="849">
        <v>4</v>
      </c>
      <c r="M307" s="849">
        <v>2728</v>
      </c>
      <c r="N307" s="832">
        <v>1</v>
      </c>
      <c r="O307" s="832">
        <v>682</v>
      </c>
      <c r="P307" s="849"/>
      <c r="Q307" s="849"/>
      <c r="R307" s="837"/>
      <c r="S307" s="850"/>
    </row>
    <row r="308" spans="1:19" ht="14.4" customHeight="1" x14ac:dyDescent="0.3">
      <c r="A308" s="831" t="s">
        <v>1764</v>
      </c>
      <c r="B308" s="832" t="s">
        <v>1765</v>
      </c>
      <c r="C308" s="832" t="s">
        <v>568</v>
      </c>
      <c r="D308" s="832" t="s">
        <v>960</v>
      </c>
      <c r="E308" s="832" t="s">
        <v>874</v>
      </c>
      <c r="F308" s="832" t="s">
        <v>1871</v>
      </c>
      <c r="G308" s="832" t="s">
        <v>1872</v>
      </c>
      <c r="H308" s="849">
        <v>6</v>
      </c>
      <c r="I308" s="849">
        <v>4296</v>
      </c>
      <c r="J308" s="832">
        <v>0.46089475378178307</v>
      </c>
      <c r="K308" s="832">
        <v>716</v>
      </c>
      <c r="L308" s="849">
        <v>13</v>
      </c>
      <c r="M308" s="849">
        <v>9321</v>
      </c>
      <c r="N308" s="832">
        <v>1</v>
      </c>
      <c r="O308" s="832">
        <v>717</v>
      </c>
      <c r="P308" s="849">
        <v>1</v>
      </c>
      <c r="Q308" s="849">
        <v>717</v>
      </c>
      <c r="R308" s="837">
        <v>7.6923076923076927E-2</v>
      </c>
      <c r="S308" s="850">
        <v>717</v>
      </c>
    </row>
    <row r="309" spans="1:19" ht="14.4" customHeight="1" x14ac:dyDescent="0.3">
      <c r="A309" s="831" t="s">
        <v>1764</v>
      </c>
      <c r="B309" s="832" t="s">
        <v>1765</v>
      </c>
      <c r="C309" s="832" t="s">
        <v>568</v>
      </c>
      <c r="D309" s="832" t="s">
        <v>960</v>
      </c>
      <c r="E309" s="832" t="s">
        <v>874</v>
      </c>
      <c r="F309" s="832" t="s">
        <v>1871</v>
      </c>
      <c r="G309" s="832" t="s">
        <v>1873</v>
      </c>
      <c r="H309" s="849">
        <v>17</v>
      </c>
      <c r="I309" s="849">
        <v>12172</v>
      </c>
      <c r="J309" s="832">
        <v>3.395258019525802</v>
      </c>
      <c r="K309" s="832">
        <v>716</v>
      </c>
      <c r="L309" s="849">
        <v>5</v>
      </c>
      <c r="M309" s="849">
        <v>3585</v>
      </c>
      <c r="N309" s="832">
        <v>1</v>
      </c>
      <c r="O309" s="832">
        <v>717</v>
      </c>
      <c r="P309" s="849">
        <v>6</v>
      </c>
      <c r="Q309" s="849">
        <v>4302</v>
      </c>
      <c r="R309" s="837">
        <v>1.2</v>
      </c>
      <c r="S309" s="850">
        <v>717</v>
      </c>
    </row>
    <row r="310" spans="1:19" ht="14.4" customHeight="1" x14ac:dyDescent="0.3">
      <c r="A310" s="831" t="s">
        <v>1764</v>
      </c>
      <c r="B310" s="832" t="s">
        <v>1765</v>
      </c>
      <c r="C310" s="832" t="s">
        <v>568</v>
      </c>
      <c r="D310" s="832" t="s">
        <v>960</v>
      </c>
      <c r="E310" s="832" t="s">
        <v>874</v>
      </c>
      <c r="F310" s="832" t="s">
        <v>1874</v>
      </c>
      <c r="G310" s="832" t="s">
        <v>1875</v>
      </c>
      <c r="H310" s="849">
        <v>2</v>
      </c>
      <c r="I310" s="849">
        <v>5274</v>
      </c>
      <c r="J310" s="832"/>
      <c r="K310" s="832">
        <v>2637</v>
      </c>
      <c r="L310" s="849"/>
      <c r="M310" s="849"/>
      <c r="N310" s="832"/>
      <c r="O310" s="832"/>
      <c r="P310" s="849"/>
      <c r="Q310" s="849"/>
      <c r="R310" s="837"/>
      <c r="S310" s="850"/>
    </row>
    <row r="311" spans="1:19" ht="14.4" customHeight="1" x14ac:dyDescent="0.3">
      <c r="A311" s="831" t="s">
        <v>1764</v>
      </c>
      <c r="B311" s="832" t="s">
        <v>1765</v>
      </c>
      <c r="C311" s="832" t="s">
        <v>568</v>
      </c>
      <c r="D311" s="832" t="s">
        <v>960</v>
      </c>
      <c r="E311" s="832" t="s">
        <v>874</v>
      </c>
      <c r="F311" s="832" t="s">
        <v>1874</v>
      </c>
      <c r="G311" s="832" t="s">
        <v>1876</v>
      </c>
      <c r="H311" s="849"/>
      <c r="I311" s="849"/>
      <c r="J311" s="832"/>
      <c r="K311" s="832"/>
      <c r="L311" s="849">
        <v>2</v>
      </c>
      <c r="M311" s="849">
        <v>5276</v>
      </c>
      <c r="N311" s="832">
        <v>1</v>
      </c>
      <c r="O311" s="832">
        <v>2638</v>
      </c>
      <c r="P311" s="849"/>
      <c r="Q311" s="849"/>
      <c r="R311" s="837"/>
      <c r="S311" s="850"/>
    </row>
    <row r="312" spans="1:19" ht="14.4" customHeight="1" x14ac:dyDescent="0.3">
      <c r="A312" s="831" t="s">
        <v>1764</v>
      </c>
      <c r="B312" s="832" t="s">
        <v>1765</v>
      </c>
      <c r="C312" s="832" t="s">
        <v>568</v>
      </c>
      <c r="D312" s="832" t="s">
        <v>960</v>
      </c>
      <c r="E312" s="832" t="s">
        <v>874</v>
      </c>
      <c r="F312" s="832" t="s">
        <v>1877</v>
      </c>
      <c r="G312" s="832" t="s">
        <v>1878</v>
      </c>
      <c r="H312" s="849">
        <v>179</v>
      </c>
      <c r="I312" s="849">
        <v>326675</v>
      </c>
      <c r="J312" s="832">
        <v>4.0681818181818183</v>
      </c>
      <c r="K312" s="832">
        <v>1825</v>
      </c>
      <c r="L312" s="849">
        <v>44</v>
      </c>
      <c r="M312" s="849">
        <v>80300</v>
      </c>
      <c r="N312" s="832">
        <v>1</v>
      </c>
      <c r="O312" s="832">
        <v>1825</v>
      </c>
      <c r="P312" s="849">
        <v>37</v>
      </c>
      <c r="Q312" s="849">
        <v>67562</v>
      </c>
      <c r="R312" s="837">
        <v>0.84136986301369865</v>
      </c>
      <c r="S312" s="850">
        <v>1826</v>
      </c>
    </row>
    <row r="313" spans="1:19" ht="14.4" customHeight="1" x14ac:dyDescent="0.3">
      <c r="A313" s="831" t="s">
        <v>1764</v>
      </c>
      <c r="B313" s="832" t="s">
        <v>1765</v>
      </c>
      <c r="C313" s="832" t="s">
        <v>568</v>
      </c>
      <c r="D313" s="832" t="s">
        <v>960</v>
      </c>
      <c r="E313" s="832" t="s">
        <v>874</v>
      </c>
      <c r="F313" s="832" t="s">
        <v>1877</v>
      </c>
      <c r="G313" s="832" t="s">
        <v>1879</v>
      </c>
      <c r="H313" s="849">
        <v>59</v>
      </c>
      <c r="I313" s="849">
        <v>107675</v>
      </c>
      <c r="J313" s="832">
        <v>1.903225806451613</v>
      </c>
      <c r="K313" s="832">
        <v>1825</v>
      </c>
      <c r="L313" s="849">
        <v>31</v>
      </c>
      <c r="M313" s="849">
        <v>56575</v>
      </c>
      <c r="N313" s="832">
        <v>1</v>
      </c>
      <c r="O313" s="832">
        <v>1825</v>
      </c>
      <c r="P313" s="849">
        <v>27</v>
      </c>
      <c r="Q313" s="849">
        <v>49302</v>
      </c>
      <c r="R313" s="837">
        <v>0.8714449845338047</v>
      </c>
      <c r="S313" s="850">
        <v>1826</v>
      </c>
    </row>
    <row r="314" spans="1:19" ht="14.4" customHeight="1" x14ac:dyDescent="0.3">
      <c r="A314" s="831" t="s">
        <v>1764</v>
      </c>
      <c r="B314" s="832" t="s">
        <v>1765</v>
      </c>
      <c r="C314" s="832" t="s">
        <v>568</v>
      </c>
      <c r="D314" s="832" t="s">
        <v>960</v>
      </c>
      <c r="E314" s="832" t="s">
        <v>874</v>
      </c>
      <c r="F314" s="832" t="s">
        <v>1880</v>
      </c>
      <c r="G314" s="832" t="s">
        <v>1881</v>
      </c>
      <c r="H314" s="849">
        <v>3</v>
      </c>
      <c r="I314" s="849">
        <v>1287</v>
      </c>
      <c r="J314" s="832">
        <v>0.75</v>
      </c>
      <c r="K314" s="832">
        <v>429</v>
      </c>
      <c r="L314" s="849">
        <v>4</v>
      </c>
      <c r="M314" s="849">
        <v>1716</v>
      </c>
      <c r="N314" s="832">
        <v>1</v>
      </c>
      <c r="O314" s="832">
        <v>429</v>
      </c>
      <c r="P314" s="849">
        <v>4</v>
      </c>
      <c r="Q314" s="849">
        <v>1720</v>
      </c>
      <c r="R314" s="837">
        <v>1.0023310023310024</v>
      </c>
      <c r="S314" s="850">
        <v>430</v>
      </c>
    </row>
    <row r="315" spans="1:19" ht="14.4" customHeight="1" x14ac:dyDescent="0.3">
      <c r="A315" s="831" t="s">
        <v>1764</v>
      </c>
      <c r="B315" s="832" t="s">
        <v>1765</v>
      </c>
      <c r="C315" s="832" t="s">
        <v>568</v>
      </c>
      <c r="D315" s="832" t="s">
        <v>960</v>
      </c>
      <c r="E315" s="832" t="s">
        <v>874</v>
      </c>
      <c r="F315" s="832" t="s">
        <v>1882</v>
      </c>
      <c r="G315" s="832" t="s">
        <v>1883</v>
      </c>
      <c r="H315" s="849">
        <v>25</v>
      </c>
      <c r="I315" s="849">
        <v>87950</v>
      </c>
      <c r="J315" s="832">
        <v>1.1357179752066116</v>
      </c>
      <c r="K315" s="832">
        <v>3518</v>
      </c>
      <c r="L315" s="849">
        <v>22</v>
      </c>
      <c r="M315" s="849">
        <v>77440</v>
      </c>
      <c r="N315" s="832">
        <v>1</v>
      </c>
      <c r="O315" s="832">
        <v>3520</v>
      </c>
      <c r="P315" s="849">
        <v>2</v>
      </c>
      <c r="Q315" s="849">
        <v>7044</v>
      </c>
      <c r="R315" s="837">
        <v>9.0960743801652894E-2</v>
      </c>
      <c r="S315" s="850">
        <v>3522</v>
      </c>
    </row>
    <row r="316" spans="1:19" ht="14.4" customHeight="1" x14ac:dyDescent="0.3">
      <c r="A316" s="831" t="s">
        <v>1764</v>
      </c>
      <c r="B316" s="832" t="s">
        <v>1765</v>
      </c>
      <c r="C316" s="832" t="s">
        <v>568</v>
      </c>
      <c r="D316" s="832" t="s">
        <v>960</v>
      </c>
      <c r="E316" s="832" t="s">
        <v>874</v>
      </c>
      <c r="F316" s="832" t="s">
        <v>1882</v>
      </c>
      <c r="G316" s="832" t="s">
        <v>1884</v>
      </c>
      <c r="H316" s="849">
        <v>12</v>
      </c>
      <c r="I316" s="849">
        <v>42216</v>
      </c>
      <c r="J316" s="832">
        <v>5.9965909090909095</v>
      </c>
      <c r="K316" s="832">
        <v>3518</v>
      </c>
      <c r="L316" s="849">
        <v>2</v>
      </c>
      <c r="M316" s="849">
        <v>7040</v>
      </c>
      <c r="N316" s="832">
        <v>1</v>
      </c>
      <c r="O316" s="832">
        <v>3520</v>
      </c>
      <c r="P316" s="849">
        <v>1</v>
      </c>
      <c r="Q316" s="849">
        <v>3522</v>
      </c>
      <c r="R316" s="837">
        <v>0.50028409090909087</v>
      </c>
      <c r="S316" s="850">
        <v>3522</v>
      </c>
    </row>
    <row r="317" spans="1:19" ht="14.4" customHeight="1" x14ac:dyDescent="0.3">
      <c r="A317" s="831" t="s">
        <v>1764</v>
      </c>
      <c r="B317" s="832" t="s">
        <v>1765</v>
      </c>
      <c r="C317" s="832" t="s">
        <v>568</v>
      </c>
      <c r="D317" s="832" t="s">
        <v>960</v>
      </c>
      <c r="E317" s="832" t="s">
        <v>874</v>
      </c>
      <c r="F317" s="832" t="s">
        <v>1887</v>
      </c>
      <c r="G317" s="832" t="s">
        <v>1888</v>
      </c>
      <c r="H317" s="849">
        <v>19</v>
      </c>
      <c r="I317" s="849">
        <v>633.33000000000004</v>
      </c>
      <c r="J317" s="832">
        <v>3.1666500000000002</v>
      </c>
      <c r="K317" s="832">
        <v>33.333157894736843</v>
      </c>
      <c r="L317" s="849">
        <v>6</v>
      </c>
      <c r="M317" s="849">
        <v>200</v>
      </c>
      <c r="N317" s="832">
        <v>1</v>
      </c>
      <c r="O317" s="832">
        <v>33.333333333333336</v>
      </c>
      <c r="P317" s="849"/>
      <c r="Q317" s="849"/>
      <c r="R317" s="837"/>
      <c r="S317" s="850"/>
    </row>
    <row r="318" spans="1:19" ht="14.4" customHeight="1" x14ac:dyDescent="0.3">
      <c r="A318" s="831" t="s">
        <v>1764</v>
      </c>
      <c r="B318" s="832" t="s">
        <v>1765</v>
      </c>
      <c r="C318" s="832" t="s">
        <v>568</v>
      </c>
      <c r="D318" s="832" t="s">
        <v>960</v>
      </c>
      <c r="E318" s="832" t="s">
        <v>874</v>
      </c>
      <c r="F318" s="832" t="s">
        <v>1887</v>
      </c>
      <c r="G318" s="832" t="s">
        <v>1889</v>
      </c>
      <c r="H318" s="849">
        <v>6</v>
      </c>
      <c r="I318" s="849">
        <v>200</v>
      </c>
      <c r="J318" s="832">
        <v>0.22222222222222221</v>
      </c>
      <c r="K318" s="832">
        <v>33.333333333333336</v>
      </c>
      <c r="L318" s="849">
        <v>27</v>
      </c>
      <c r="M318" s="849">
        <v>900</v>
      </c>
      <c r="N318" s="832">
        <v>1</v>
      </c>
      <c r="O318" s="832">
        <v>33.333333333333336</v>
      </c>
      <c r="P318" s="849">
        <v>13</v>
      </c>
      <c r="Q318" s="849">
        <v>433.33000000000004</v>
      </c>
      <c r="R318" s="837">
        <v>0.48147777777777784</v>
      </c>
      <c r="S318" s="850">
        <v>33.333076923076923</v>
      </c>
    </row>
    <row r="319" spans="1:19" ht="14.4" customHeight="1" x14ac:dyDescent="0.3">
      <c r="A319" s="831" t="s">
        <v>1764</v>
      </c>
      <c r="B319" s="832" t="s">
        <v>1765</v>
      </c>
      <c r="C319" s="832" t="s">
        <v>568</v>
      </c>
      <c r="D319" s="832" t="s">
        <v>960</v>
      </c>
      <c r="E319" s="832" t="s">
        <v>874</v>
      </c>
      <c r="F319" s="832" t="s">
        <v>1890</v>
      </c>
      <c r="G319" s="832" t="s">
        <v>1891</v>
      </c>
      <c r="H319" s="849">
        <v>26</v>
      </c>
      <c r="I319" s="849">
        <v>962</v>
      </c>
      <c r="J319" s="832">
        <v>0.76470588235294112</v>
      </c>
      <c r="K319" s="832">
        <v>37</v>
      </c>
      <c r="L319" s="849">
        <v>34</v>
      </c>
      <c r="M319" s="849">
        <v>1258</v>
      </c>
      <c r="N319" s="832">
        <v>1</v>
      </c>
      <c r="O319" s="832">
        <v>37</v>
      </c>
      <c r="P319" s="849">
        <v>22</v>
      </c>
      <c r="Q319" s="849">
        <v>814</v>
      </c>
      <c r="R319" s="837">
        <v>0.6470588235294118</v>
      </c>
      <c r="S319" s="850">
        <v>37</v>
      </c>
    </row>
    <row r="320" spans="1:19" ht="14.4" customHeight="1" x14ac:dyDescent="0.3">
      <c r="A320" s="831" t="s">
        <v>1764</v>
      </c>
      <c r="B320" s="832" t="s">
        <v>1765</v>
      </c>
      <c r="C320" s="832" t="s">
        <v>568</v>
      </c>
      <c r="D320" s="832" t="s">
        <v>960</v>
      </c>
      <c r="E320" s="832" t="s">
        <v>874</v>
      </c>
      <c r="F320" s="832" t="s">
        <v>1897</v>
      </c>
      <c r="G320" s="832" t="s">
        <v>1898</v>
      </c>
      <c r="H320" s="849"/>
      <c r="I320" s="849"/>
      <c r="J320" s="832"/>
      <c r="K320" s="832"/>
      <c r="L320" s="849"/>
      <c r="M320" s="849"/>
      <c r="N320" s="832"/>
      <c r="O320" s="832"/>
      <c r="P320" s="849">
        <v>1</v>
      </c>
      <c r="Q320" s="849">
        <v>438</v>
      </c>
      <c r="R320" s="837"/>
      <c r="S320" s="850">
        <v>438</v>
      </c>
    </row>
    <row r="321" spans="1:19" ht="14.4" customHeight="1" x14ac:dyDescent="0.3">
      <c r="A321" s="831" t="s">
        <v>1764</v>
      </c>
      <c r="B321" s="832" t="s">
        <v>1765</v>
      </c>
      <c r="C321" s="832" t="s">
        <v>568</v>
      </c>
      <c r="D321" s="832" t="s">
        <v>960</v>
      </c>
      <c r="E321" s="832" t="s">
        <v>874</v>
      </c>
      <c r="F321" s="832" t="s">
        <v>1897</v>
      </c>
      <c r="G321" s="832" t="s">
        <v>1899</v>
      </c>
      <c r="H321" s="849">
        <v>6</v>
      </c>
      <c r="I321" s="849">
        <v>2622</v>
      </c>
      <c r="J321" s="832">
        <v>6</v>
      </c>
      <c r="K321" s="832">
        <v>437</v>
      </c>
      <c r="L321" s="849">
        <v>1</v>
      </c>
      <c r="M321" s="849">
        <v>437</v>
      </c>
      <c r="N321" s="832">
        <v>1</v>
      </c>
      <c r="O321" s="832">
        <v>437</v>
      </c>
      <c r="P321" s="849"/>
      <c r="Q321" s="849"/>
      <c r="R321" s="837"/>
      <c r="S321" s="850"/>
    </row>
    <row r="322" spans="1:19" ht="14.4" customHeight="1" x14ac:dyDescent="0.3">
      <c r="A322" s="831" t="s">
        <v>1764</v>
      </c>
      <c r="B322" s="832" t="s">
        <v>1765</v>
      </c>
      <c r="C322" s="832" t="s">
        <v>568</v>
      </c>
      <c r="D322" s="832" t="s">
        <v>960</v>
      </c>
      <c r="E322" s="832" t="s">
        <v>874</v>
      </c>
      <c r="F322" s="832" t="s">
        <v>1900</v>
      </c>
      <c r="G322" s="832" t="s">
        <v>1901</v>
      </c>
      <c r="H322" s="849">
        <v>81</v>
      </c>
      <c r="I322" s="849">
        <v>108702</v>
      </c>
      <c r="J322" s="832">
        <v>7.3636363636363633</v>
      </c>
      <c r="K322" s="832">
        <v>1342</v>
      </c>
      <c r="L322" s="849">
        <v>11</v>
      </c>
      <c r="M322" s="849">
        <v>14762</v>
      </c>
      <c r="N322" s="832">
        <v>1</v>
      </c>
      <c r="O322" s="832">
        <v>1342</v>
      </c>
      <c r="P322" s="849">
        <v>10</v>
      </c>
      <c r="Q322" s="849">
        <v>13430</v>
      </c>
      <c r="R322" s="837">
        <v>0.90976832407532859</v>
      </c>
      <c r="S322" s="850">
        <v>1343</v>
      </c>
    </row>
    <row r="323" spans="1:19" ht="14.4" customHeight="1" x14ac:dyDescent="0.3">
      <c r="A323" s="831" t="s">
        <v>1764</v>
      </c>
      <c r="B323" s="832" t="s">
        <v>1765</v>
      </c>
      <c r="C323" s="832" t="s">
        <v>568</v>
      </c>
      <c r="D323" s="832" t="s">
        <v>960</v>
      </c>
      <c r="E323" s="832" t="s">
        <v>874</v>
      </c>
      <c r="F323" s="832" t="s">
        <v>1900</v>
      </c>
      <c r="G323" s="832" t="s">
        <v>1902</v>
      </c>
      <c r="H323" s="849">
        <v>16</v>
      </c>
      <c r="I323" s="849">
        <v>21472</v>
      </c>
      <c r="J323" s="832">
        <v>3.2</v>
      </c>
      <c r="K323" s="832">
        <v>1342</v>
      </c>
      <c r="L323" s="849">
        <v>5</v>
      </c>
      <c r="M323" s="849">
        <v>6710</v>
      </c>
      <c r="N323" s="832">
        <v>1</v>
      </c>
      <c r="O323" s="832">
        <v>1342</v>
      </c>
      <c r="P323" s="849">
        <v>6</v>
      </c>
      <c r="Q323" s="849">
        <v>8058</v>
      </c>
      <c r="R323" s="837">
        <v>1.2008941877794337</v>
      </c>
      <c r="S323" s="850">
        <v>1343</v>
      </c>
    </row>
    <row r="324" spans="1:19" ht="14.4" customHeight="1" x14ac:dyDescent="0.3">
      <c r="A324" s="831" t="s">
        <v>1764</v>
      </c>
      <c r="B324" s="832" t="s">
        <v>1765</v>
      </c>
      <c r="C324" s="832" t="s">
        <v>568</v>
      </c>
      <c r="D324" s="832" t="s">
        <v>960</v>
      </c>
      <c r="E324" s="832" t="s">
        <v>874</v>
      </c>
      <c r="F324" s="832" t="s">
        <v>1903</v>
      </c>
      <c r="G324" s="832" t="s">
        <v>1904</v>
      </c>
      <c r="H324" s="849">
        <v>10</v>
      </c>
      <c r="I324" s="849">
        <v>5090</v>
      </c>
      <c r="J324" s="832">
        <v>1.25</v>
      </c>
      <c r="K324" s="832">
        <v>509</v>
      </c>
      <c r="L324" s="849">
        <v>8</v>
      </c>
      <c r="M324" s="849">
        <v>4072</v>
      </c>
      <c r="N324" s="832">
        <v>1</v>
      </c>
      <c r="O324" s="832">
        <v>509</v>
      </c>
      <c r="P324" s="849">
        <v>3</v>
      </c>
      <c r="Q324" s="849">
        <v>1530</v>
      </c>
      <c r="R324" s="837">
        <v>0.3757367387033399</v>
      </c>
      <c r="S324" s="850">
        <v>510</v>
      </c>
    </row>
    <row r="325" spans="1:19" ht="14.4" customHeight="1" x14ac:dyDescent="0.3">
      <c r="A325" s="831" t="s">
        <v>1764</v>
      </c>
      <c r="B325" s="832" t="s">
        <v>1765</v>
      </c>
      <c r="C325" s="832" t="s">
        <v>568</v>
      </c>
      <c r="D325" s="832" t="s">
        <v>960</v>
      </c>
      <c r="E325" s="832" t="s">
        <v>874</v>
      </c>
      <c r="F325" s="832" t="s">
        <v>1903</v>
      </c>
      <c r="G325" s="832" t="s">
        <v>1905</v>
      </c>
      <c r="H325" s="849">
        <v>7</v>
      </c>
      <c r="I325" s="849">
        <v>3563</v>
      </c>
      <c r="J325" s="832">
        <v>1.4</v>
      </c>
      <c r="K325" s="832">
        <v>509</v>
      </c>
      <c r="L325" s="849">
        <v>5</v>
      </c>
      <c r="M325" s="849">
        <v>2545</v>
      </c>
      <c r="N325" s="832">
        <v>1</v>
      </c>
      <c r="O325" s="832">
        <v>509</v>
      </c>
      <c r="P325" s="849">
        <v>1</v>
      </c>
      <c r="Q325" s="849">
        <v>510</v>
      </c>
      <c r="R325" s="837">
        <v>0.20039292730844793</v>
      </c>
      <c r="S325" s="850">
        <v>510</v>
      </c>
    </row>
    <row r="326" spans="1:19" ht="14.4" customHeight="1" x14ac:dyDescent="0.3">
      <c r="A326" s="831" t="s">
        <v>1764</v>
      </c>
      <c r="B326" s="832" t="s">
        <v>1765</v>
      </c>
      <c r="C326" s="832" t="s">
        <v>568</v>
      </c>
      <c r="D326" s="832" t="s">
        <v>960</v>
      </c>
      <c r="E326" s="832" t="s">
        <v>874</v>
      </c>
      <c r="F326" s="832" t="s">
        <v>1906</v>
      </c>
      <c r="G326" s="832" t="s">
        <v>1907</v>
      </c>
      <c r="H326" s="849">
        <v>9</v>
      </c>
      <c r="I326" s="849">
        <v>20961</v>
      </c>
      <c r="J326" s="832">
        <v>8.9961373390557942</v>
      </c>
      <c r="K326" s="832">
        <v>2329</v>
      </c>
      <c r="L326" s="849">
        <v>1</v>
      </c>
      <c r="M326" s="849">
        <v>2330</v>
      </c>
      <c r="N326" s="832">
        <v>1</v>
      </c>
      <c r="O326" s="832">
        <v>2330</v>
      </c>
      <c r="P326" s="849"/>
      <c r="Q326" s="849"/>
      <c r="R326" s="837"/>
      <c r="S326" s="850"/>
    </row>
    <row r="327" spans="1:19" ht="14.4" customHeight="1" x14ac:dyDescent="0.3">
      <c r="A327" s="831" t="s">
        <v>1764</v>
      </c>
      <c r="B327" s="832" t="s">
        <v>1765</v>
      </c>
      <c r="C327" s="832" t="s">
        <v>568</v>
      </c>
      <c r="D327" s="832" t="s">
        <v>960</v>
      </c>
      <c r="E327" s="832" t="s">
        <v>874</v>
      </c>
      <c r="F327" s="832" t="s">
        <v>1908</v>
      </c>
      <c r="G327" s="832" t="s">
        <v>1909</v>
      </c>
      <c r="H327" s="849">
        <v>5</v>
      </c>
      <c r="I327" s="849">
        <v>13225</v>
      </c>
      <c r="J327" s="832">
        <v>1.6660367850844042</v>
      </c>
      <c r="K327" s="832">
        <v>2645</v>
      </c>
      <c r="L327" s="849">
        <v>3</v>
      </c>
      <c r="M327" s="849">
        <v>7938</v>
      </c>
      <c r="N327" s="832">
        <v>1</v>
      </c>
      <c r="O327" s="832">
        <v>2646</v>
      </c>
      <c r="P327" s="849">
        <v>8</v>
      </c>
      <c r="Q327" s="849">
        <v>21192</v>
      </c>
      <c r="R327" s="837">
        <v>2.669690098261527</v>
      </c>
      <c r="S327" s="850">
        <v>2649</v>
      </c>
    </row>
    <row r="328" spans="1:19" ht="14.4" customHeight="1" x14ac:dyDescent="0.3">
      <c r="A328" s="831" t="s">
        <v>1764</v>
      </c>
      <c r="B328" s="832" t="s">
        <v>1765</v>
      </c>
      <c r="C328" s="832" t="s">
        <v>568</v>
      </c>
      <c r="D328" s="832" t="s">
        <v>960</v>
      </c>
      <c r="E328" s="832" t="s">
        <v>874</v>
      </c>
      <c r="F328" s="832" t="s">
        <v>1908</v>
      </c>
      <c r="G328" s="832" t="s">
        <v>1910</v>
      </c>
      <c r="H328" s="849">
        <v>7</v>
      </c>
      <c r="I328" s="849">
        <v>18515</v>
      </c>
      <c r="J328" s="832">
        <v>2.3324514991181657</v>
      </c>
      <c r="K328" s="832">
        <v>2645</v>
      </c>
      <c r="L328" s="849">
        <v>3</v>
      </c>
      <c r="M328" s="849">
        <v>7938</v>
      </c>
      <c r="N328" s="832">
        <v>1</v>
      </c>
      <c r="O328" s="832">
        <v>2646</v>
      </c>
      <c r="P328" s="849"/>
      <c r="Q328" s="849"/>
      <c r="R328" s="837"/>
      <c r="S328" s="850"/>
    </row>
    <row r="329" spans="1:19" ht="14.4" customHeight="1" x14ac:dyDescent="0.3">
      <c r="A329" s="831" t="s">
        <v>1764</v>
      </c>
      <c r="B329" s="832" t="s">
        <v>1765</v>
      </c>
      <c r="C329" s="832" t="s">
        <v>568</v>
      </c>
      <c r="D329" s="832" t="s">
        <v>960</v>
      </c>
      <c r="E329" s="832" t="s">
        <v>874</v>
      </c>
      <c r="F329" s="832" t="s">
        <v>1911</v>
      </c>
      <c r="G329" s="832" t="s">
        <v>1912</v>
      </c>
      <c r="H329" s="849"/>
      <c r="I329" s="849"/>
      <c r="J329" s="832"/>
      <c r="K329" s="832"/>
      <c r="L329" s="849"/>
      <c r="M329" s="849"/>
      <c r="N329" s="832"/>
      <c r="O329" s="832"/>
      <c r="P329" s="849">
        <v>1</v>
      </c>
      <c r="Q329" s="849">
        <v>355</v>
      </c>
      <c r="R329" s="837"/>
      <c r="S329" s="850">
        <v>355</v>
      </c>
    </row>
    <row r="330" spans="1:19" ht="14.4" customHeight="1" x14ac:dyDescent="0.3">
      <c r="A330" s="831" t="s">
        <v>1764</v>
      </c>
      <c r="B330" s="832" t="s">
        <v>1765</v>
      </c>
      <c r="C330" s="832" t="s">
        <v>568</v>
      </c>
      <c r="D330" s="832" t="s">
        <v>960</v>
      </c>
      <c r="E330" s="832" t="s">
        <v>874</v>
      </c>
      <c r="F330" s="832" t="s">
        <v>1915</v>
      </c>
      <c r="G330" s="832" t="s">
        <v>1916</v>
      </c>
      <c r="H330" s="849"/>
      <c r="I330" s="849"/>
      <c r="J330" s="832"/>
      <c r="K330" s="832"/>
      <c r="L330" s="849"/>
      <c r="M330" s="849"/>
      <c r="N330" s="832"/>
      <c r="O330" s="832"/>
      <c r="P330" s="849">
        <v>1</v>
      </c>
      <c r="Q330" s="849">
        <v>196</v>
      </c>
      <c r="R330" s="837"/>
      <c r="S330" s="850">
        <v>196</v>
      </c>
    </row>
    <row r="331" spans="1:19" ht="14.4" customHeight="1" x14ac:dyDescent="0.3">
      <c r="A331" s="831" t="s">
        <v>1764</v>
      </c>
      <c r="B331" s="832" t="s">
        <v>1765</v>
      </c>
      <c r="C331" s="832" t="s">
        <v>568</v>
      </c>
      <c r="D331" s="832" t="s">
        <v>960</v>
      </c>
      <c r="E331" s="832" t="s">
        <v>874</v>
      </c>
      <c r="F331" s="832" t="s">
        <v>1919</v>
      </c>
      <c r="G331" s="832" t="s">
        <v>1920</v>
      </c>
      <c r="H331" s="849"/>
      <c r="I331" s="849"/>
      <c r="J331" s="832"/>
      <c r="K331" s="832"/>
      <c r="L331" s="849"/>
      <c r="M331" s="849"/>
      <c r="N331" s="832"/>
      <c r="O331" s="832"/>
      <c r="P331" s="849">
        <v>1</v>
      </c>
      <c r="Q331" s="849">
        <v>526</v>
      </c>
      <c r="R331" s="837"/>
      <c r="S331" s="850">
        <v>526</v>
      </c>
    </row>
    <row r="332" spans="1:19" ht="14.4" customHeight="1" x14ac:dyDescent="0.3">
      <c r="A332" s="831" t="s">
        <v>1764</v>
      </c>
      <c r="B332" s="832" t="s">
        <v>1765</v>
      </c>
      <c r="C332" s="832" t="s">
        <v>568</v>
      </c>
      <c r="D332" s="832" t="s">
        <v>960</v>
      </c>
      <c r="E332" s="832" t="s">
        <v>874</v>
      </c>
      <c r="F332" s="832" t="s">
        <v>1919</v>
      </c>
      <c r="G332" s="832" t="s">
        <v>1921</v>
      </c>
      <c r="H332" s="849"/>
      <c r="I332" s="849"/>
      <c r="J332" s="832"/>
      <c r="K332" s="832"/>
      <c r="L332" s="849"/>
      <c r="M332" s="849"/>
      <c r="N332" s="832"/>
      <c r="O332" s="832"/>
      <c r="P332" s="849">
        <v>2</v>
      </c>
      <c r="Q332" s="849">
        <v>1052</v>
      </c>
      <c r="R332" s="837"/>
      <c r="S332" s="850">
        <v>526</v>
      </c>
    </row>
    <row r="333" spans="1:19" ht="14.4" customHeight="1" x14ac:dyDescent="0.3">
      <c r="A333" s="831" t="s">
        <v>1764</v>
      </c>
      <c r="B333" s="832" t="s">
        <v>1765</v>
      </c>
      <c r="C333" s="832" t="s">
        <v>568</v>
      </c>
      <c r="D333" s="832" t="s">
        <v>960</v>
      </c>
      <c r="E333" s="832" t="s">
        <v>874</v>
      </c>
      <c r="F333" s="832" t="s">
        <v>1922</v>
      </c>
      <c r="G333" s="832" t="s">
        <v>1923</v>
      </c>
      <c r="H333" s="849"/>
      <c r="I333" s="849"/>
      <c r="J333" s="832"/>
      <c r="K333" s="832"/>
      <c r="L333" s="849">
        <v>2</v>
      </c>
      <c r="M333" s="849">
        <v>284</v>
      </c>
      <c r="N333" s="832">
        <v>1</v>
      </c>
      <c r="O333" s="832">
        <v>142</v>
      </c>
      <c r="P333" s="849">
        <v>3</v>
      </c>
      <c r="Q333" s="849">
        <v>426</v>
      </c>
      <c r="R333" s="837">
        <v>1.5</v>
      </c>
      <c r="S333" s="850">
        <v>142</v>
      </c>
    </row>
    <row r="334" spans="1:19" ht="14.4" customHeight="1" x14ac:dyDescent="0.3">
      <c r="A334" s="831" t="s">
        <v>1764</v>
      </c>
      <c r="B334" s="832" t="s">
        <v>1765</v>
      </c>
      <c r="C334" s="832" t="s">
        <v>568</v>
      </c>
      <c r="D334" s="832" t="s">
        <v>960</v>
      </c>
      <c r="E334" s="832" t="s">
        <v>874</v>
      </c>
      <c r="F334" s="832" t="s">
        <v>1924</v>
      </c>
      <c r="G334" s="832" t="s">
        <v>1925</v>
      </c>
      <c r="H334" s="849"/>
      <c r="I334" s="849"/>
      <c r="J334" s="832"/>
      <c r="K334" s="832"/>
      <c r="L334" s="849"/>
      <c r="M334" s="849"/>
      <c r="N334" s="832"/>
      <c r="O334" s="832"/>
      <c r="P334" s="849">
        <v>1</v>
      </c>
      <c r="Q334" s="849">
        <v>2528</v>
      </c>
      <c r="R334" s="837"/>
      <c r="S334" s="850">
        <v>2528</v>
      </c>
    </row>
    <row r="335" spans="1:19" ht="14.4" customHeight="1" x14ac:dyDescent="0.3">
      <c r="A335" s="831" t="s">
        <v>1764</v>
      </c>
      <c r="B335" s="832" t="s">
        <v>1765</v>
      </c>
      <c r="C335" s="832" t="s">
        <v>568</v>
      </c>
      <c r="D335" s="832" t="s">
        <v>960</v>
      </c>
      <c r="E335" s="832" t="s">
        <v>874</v>
      </c>
      <c r="F335" s="832" t="s">
        <v>1926</v>
      </c>
      <c r="G335" s="832" t="s">
        <v>1928</v>
      </c>
      <c r="H335" s="849">
        <v>1</v>
      </c>
      <c r="I335" s="849">
        <v>1690</v>
      </c>
      <c r="J335" s="832">
        <v>0.9994086339444116</v>
      </c>
      <c r="K335" s="832">
        <v>1690</v>
      </c>
      <c r="L335" s="849">
        <v>1</v>
      </c>
      <c r="M335" s="849">
        <v>1691</v>
      </c>
      <c r="N335" s="832">
        <v>1</v>
      </c>
      <c r="O335" s="832">
        <v>1691</v>
      </c>
      <c r="P335" s="849"/>
      <c r="Q335" s="849"/>
      <c r="R335" s="837"/>
      <c r="S335" s="850"/>
    </row>
    <row r="336" spans="1:19" ht="14.4" customHeight="1" x14ac:dyDescent="0.3">
      <c r="A336" s="831" t="s">
        <v>1764</v>
      </c>
      <c r="B336" s="832" t="s">
        <v>1765</v>
      </c>
      <c r="C336" s="832" t="s">
        <v>568</v>
      </c>
      <c r="D336" s="832" t="s">
        <v>960</v>
      </c>
      <c r="E336" s="832" t="s">
        <v>874</v>
      </c>
      <c r="F336" s="832" t="s">
        <v>1929</v>
      </c>
      <c r="G336" s="832" t="s">
        <v>1930</v>
      </c>
      <c r="H336" s="849">
        <v>3</v>
      </c>
      <c r="I336" s="849">
        <v>2154</v>
      </c>
      <c r="J336" s="832">
        <v>0.99860917941585536</v>
      </c>
      <c r="K336" s="832">
        <v>718</v>
      </c>
      <c r="L336" s="849">
        <v>3</v>
      </c>
      <c r="M336" s="849">
        <v>2157</v>
      </c>
      <c r="N336" s="832">
        <v>1</v>
      </c>
      <c r="O336" s="832">
        <v>719</v>
      </c>
      <c r="P336" s="849">
        <v>1</v>
      </c>
      <c r="Q336" s="849">
        <v>719</v>
      </c>
      <c r="R336" s="837">
        <v>0.33333333333333331</v>
      </c>
      <c r="S336" s="850">
        <v>719</v>
      </c>
    </row>
    <row r="337" spans="1:19" ht="14.4" customHeight="1" x14ac:dyDescent="0.3">
      <c r="A337" s="831" t="s">
        <v>1764</v>
      </c>
      <c r="B337" s="832" t="s">
        <v>1765</v>
      </c>
      <c r="C337" s="832" t="s">
        <v>568</v>
      </c>
      <c r="D337" s="832" t="s">
        <v>960</v>
      </c>
      <c r="E337" s="832" t="s">
        <v>874</v>
      </c>
      <c r="F337" s="832" t="s">
        <v>1929</v>
      </c>
      <c r="G337" s="832" t="s">
        <v>1931</v>
      </c>
      <c r="H337" s="849">
        <v>6</v>
      </c>
      <c r="I337" s="849">
        <v>4308</v>
      </c>
      <c r="J337" s="832"/>
      <c r="K337" s="832">
        <v>718</v>
      </c>
      <c r="L337" s="849"/>
      <c r="M337" s="849"/>
      <c r="N337" s="832"/>
      <c r="O337" s="832"/>
      <c r="P337" s="849"/>
      <c r="Q337" s="849"/>
      <c r="R337" s="837"/>
      <c r="S337" s="850"/>
    </row>
    <row r="338" spans="1:19" ht="14.4" customHeight="1" x14ac:dyDescent="0.3">
      <c r="A338" s="831" t="s">
        <v>1764</v>
      </c>
      <c r="B338" s="832" t="s">
        <v>1765</v>
      </c>
      <c r="C338" s="832" t="s">
        <v>568</v>
      </c>
      <c r="D338" s="832" t="s">
        <v>960</v>
      </c>
      <c r="E338" s="832" t="s">
        <v>874</v>
      </c>
      <c r="F338" s="832" t="s">
        <v>1932</v>
      </c>
      <c r="G338" s="832" t="s">
        <v>1933</v>
      </c>
      <c r="H338" s="849"/>
      <c r="I338" s="849"/>
      <c r="J338" s="832"/>
      <c r="K338" s="832"/>
      <c r="L338" s="849">
        <v>2</v>
      </c>
      <c r="M338" s="849">
        <v>3470</v>
      </c>
      <c r="N338" s="832">
        <v>1</v>
      </c>
      <c r="O338" s="832">
        <v>1735</v>
      </c>
      <c r="P338" s="849"/>
      <c r="Q338" s="849"/>
      <c r="R338" s="837"/>
      <c r="S338" s="850"/>
    </row>
    <row r="339" spans="1:19" ht="14.4" customHeight="1" x14ac:dyDescent="0.3">
      <c r="A339" s="831" t="s">
        <v>1764</v>
      </c>
      <c r="B339" s="832" t="s">
        <v>1765</v>
      </c>
      <c r="C339" s="832" t="s">
        <v>568</v>
      </c>
      <c r="D339" s="832" t="s">
        <v>961</v>
      </c>
      <c r="E339" s="832" t="s">
        <v>1766</v>
      </c>
      <c r="F339" s="832" t="s">
        <v>1767</v>
      </c>
      <c r="G339" s="832" t="s">
        <v>1768</v>
      </c>
      <c r="H339" s="849">
        <v>872</v>
      </c>
      <c r="I339" s="849">
        <v>16942.960000000003</v>
      </c>
      <c r="J339" s="832">
        <v>1.0352788776457937</v>
      </c>
      <c r="K339" s="832">
        <v>19.430000000000003</v>
      </c>
      <c r="L339" s="849">
        <v>720</v>
      </c>
      <c r="M339" s="849">
        <v>16365.6</v>
      </c>
      <c r="N339" s="832">
        <v>1</v>
      </c>
      <c r="O339" s="832">
        <v>22.73</v>
      </c>
      <c r="P339" s="849"/>
      <c r="Q339" s="849"/>
      <c r="R339" s="837"/>
      <c r="S339" s="850"/>
    </row>
    <row r="340" spans="1:19" ht="14.4" customHeight="1" x14ac:dyDescent="0.3">
      <c r="A340" s="831" t="s">
        <v>1764</v>
      </c>
      <c r="B340" s="832" t="s">
        <v>1765</v>
      </c>
      <c r="C340" s="832" t="s">
        <v>568</v>
      </c>
      <c r="D340" s="832" t="s">
        <v>961</v>
      </c>
      <c r="E340" s="832" t="s">
        <v>1766</v>
      </c>
      <c r="F340" s="832" t="s">
        <v>1769</v>
      </c>
      <c r="G340" s="832" t="s">
        <v>1770</v>
      </c>
      <c r="H340" s="849">
        <v>4100</v>
      </c>
      <c r="I340" s="849">
        <v>10636.600000000002</v>
      </c>
      <c r="J340" s="832">
        <v>0.93672941706942481</v>
      </c>
      <c r="K340" s="832">
        <v>2.59429268292683</v>
      </c>
      <c r="L340" s="849">
        <v>4388</v>
      </c>
      <c r="M340" s="849">
        <v>11355.04</v>
      </c>
      <c r="N340" s="832">
        <v>1</v>
      </c>
      <c r="O340" s="832">
        <v>2.5877484047402008</v>
      </c>
      <c r="P340" s="849">
        <v>3299</v>
      </c>
      <c r="Q340" s="849">
        <v>8511.4200000000019</v>
      </c>
      <c r="R340" s="837">
        <v>0.74957199622370341</v>
      </c>
      <c r="S340" s="850">
        <v>2.5800000000000005</v>
      </c>
    </row>
    <row r="341" spans="1:19" ht="14.4" customHeight="1" x14ac:dyDescent="0.3">
      <c r="A341" s="831" t="s">
        <v>1764</v>
      </c>
      <c r="B341" s="832" t="s">
        <v>1765</v>
      </c>
      <c r="C341" s="832" t="s">
        <v>568</v>
      </c>
      <c r="D341" s="832" t="s">
        <v>961</v>
      </c>
      <c r="E341" s="832" t="s">
        <v>1766</v>
      </c>
      <c r="F341" s="832" t="s">
        <v>1771</v>
      </c>
      <c r="G341" s="832" t="s">
        <v>1772</v>
      </c>
      <c r="H341" s="849">
        <v>9360</v>
      </c>
      <c r="I341" s="849">
        <v>50076</v>
      </c>
      <c r="J341" s="832">
        <v>0.98231611291888088</v>
      </c>
      <c r="K341" s="832">
        <v>5.35</v>
      </c>
      <c r="L341" s="849">
        <v>7118</v>
      </c>
      <c r="M341" s="849">
        <v>50977.48000000001</v>
      </c>
      <c r="N341" s="832">
        <v>1</v>
      </c>
      <c r="O341" s="832">
        <v>7.1617701601573494</v>
      </c>
      <c r="P341" s="849">
        <v>6550</v>
      </c>
      <c r="Q341" s="849">
        <v>47094.499999999985</v>
      </c>
      <c r="R341" s="837">
        <v>0.92382950275297981</v>
      </c>
      <c r="S341" s="850">
        <v>7.1899999999999977</v>
      </c>
    </row>
    <row r="342" spans="1:19" ht="14.4" customHeight="1" x14ac:dyDescent="0.3">
      <c r="A342" s="831" t="s">
        <v>1764</v>
      </c>
      <c r="B342" s="832" t="s">
        <v>1765</v>
      </c>
      <c r="C342" s="832" t="s">
        <v>568</v>
      </c>
      <c r="D342" s="832" t="s">
        <v>961</v>
      </c>
      <c r="E342" s="832" t="s">
        <v>1766</v>
      </c>
      <c r="F342" s="832" t="s">
        <v>1773</v>
      </c>
      <c r="G342" s="832" t="s">
        <v>1774</v>
      </c>
      <c r="H342" s="849"/>
      <c r="I342" s="849"/>
      <c r="J342" s="832"/>
      <c r="K342" s="832"/>
      <c r="L342" s="849"/>
      <c r="M342" s="849"/>
      <c r="N342" s="832"/>
      <c r="O342" s="832"/>
      <c r="P342" s="849">
        <v>150</v>
      </c>
      <c r="Q342" s="849">
        <v>1509</v>
      </c>
      <c r="R342" s="837"/>
      <c r="S342" s="850">
        <v>10.06</v>
      </c>
    </row>
    <row r="343" spans="1:19" ht="14.4" customHeight="1" x14ac:dyDescent="0.3">
      <c r="A343" s="831" t="s">
        <v>1764</v>
      </c>
      <c r="B343" s="832" t="s">
        <v>1765</v>
      </c>
      <c r="C343" s="832" t="s">
        <v>568</v>
      </c>
      <c r="D343" s="832" t="s">
        <v>961</v>
      </c>
      <c r="E343" s="832" t="s">
        <v>1766</v>
      </c>
      <c r="F343" s="832" t="s">
        <v>1776</v>
      </c>
      <c r="G343" s="832" t="s">
        <v>1777</v>
      </c>
      <c r="H343" s="849"/>
      <c r="I343" s="849"/>
      <c r="J343" s="832"/>
      <c r="K343" s="832"/>
      <c r="L343" s="849">
        <v>700</v>
      </c>
      <c r="M343" s="849">
        <v>5537</v>
      </c>
      <c r="N343" s="832">
        <v>1</v>
      </c>
      <c r="O343" s="832">
        <v>7.91</v>
      </c>
      <c r="P343" s="849"/>
      <c r="Q343" s="849"/>
      <c r="R343" s="837"/>
      <c r="S343" s="850"/>
    </row>
    <row r="344" spans="1:19" ht="14.4" customHeight="1" x14ac:dyDescent="0.3">
      <c r="A344" s="831" t="s">
        <v>1764</v>
      </c>
      <c r="B344" s="832" t="s">
        <v>1765</v>
      </c>
      <c r="C344" s="832" t="s">
        <v>568</v>
      </c>
      <c r="D344" s="832" t="s">
        <v>961</v>
      </c>
      <c r="E344" s="832" t="s">
        <v>1766</v>
      </c>
      <c r="F344" s="832" t="s">
        <v>1778</v>
      </c>
      <c r="G344" s="832" t="s">
        <v>1779</v>
      </c>
      <c r="H344" s="849">
        <v>77785</v>
      </c>
      <c r="I344" s="849">
        <v>472746.21000000008</v>
      </c>
      <c r="J344" s="832">
        <v>0.8588455689544614</v>
      </c>
      <c r="K344" s="832">
        <v>6.0776012084592157</v>
      </c>
      <c r="L344" s="849">
        <v>103911</v>
      </c>
      <c r="M344" s="849">
        <v>550443.79</v>
      </c>
      <c r="N344" s="832">
        <v>1</v>
      </c>
      <c r="O344" s="832">
        <v>5.2972619838130708</v>
      </c>
      <c r="P344" s="849">
        <v>35934</v>
      </c>
      <c r="Q344" s="849">
        <v>191854.78000000003</v>
      </c>
      <c r="R344" s="837">
        <v>0.34854563442345315</v>
      </c>
      <c r="S344" s="850">
        <v>5.3390877720264935</v>
      </c>
    </row>
    <row r="345" spans="1:19" ht="14.4" customHeight="1" x14ac:dyDescent="0.3">
      <c r="A345" s="831" t="s">
        <v>1764</v>
      </c>
      <c r="B345" s="832" t="s">
        <v>1765</v>
      </c>
      <c r="C345" s="832" t="s">
        <v>568</v>
      </c>
      <c r="D345" s="832" t="s">
        <v>961</v>
      </c>
      <c r="E345" s="832" t="s">
        <v>1766</v>
      </c>
      <c r="F345" s="832" t="s">
        <v>1780</v>
      </c>
      <c r="G345" s="832" t="s">
        <v>1781</v>
      </c>
      <c r="H345" s="849">
        <v>2391.1</v>
      </c>
      <c r="I345" s="849">
        <v>21710.52</v>
      </c>
      <c r="J345" s="832">
        <v>3.0948930498435487</v>
      </c>
      <c r="K345" s="832">
        <v>9.0797206306720764</v>
      </c>
      <c r="L345" s="849">
        <v>767.5</v>
      </c>
      <c r="M345" s="849">
        <v>7014.95</v>
      </c>
      <c r="N345" s="832">
        <v>1</v>
      </c>
      <c r="O345" s="832">
        <v>9.14</v>
      </c>
      <c r="P345" s="849">
        <v>626</v>
      </c>
      <c r="Q345" s="849">
        <v>5721.6399999999994</v>
      </c>
      <c r="R345" s="837">
        <v>0.81563517915309436</v>
      </c>
      <c r="S345" s="850">
        <v>9.1399999999999988</v>
      </c>
    </row>
    <row r="346" spans="1:19" ht="14.4" customHeight="1" x14ac:dyDescent="0.3">
      <c r="A346" s="831" t="s">
        <v>1764</v>
      </c>
      <c r="B346" s="832" t="s">
        <v>1765</v>
      </c>
      <c r="C346" s="832" t="s">
        <v>568</v>
      </c>
      <c r="D346" s="832" t="s">
        <v>961</v>
      </c>
      <c r="E346" s="832" t="s">
        <v>1766</v>
      </c>
      <c r="F346" s="832" t="s">
        <v>1782</v>
      </c>
      <c r="G346" s="832" t="s">
        <v>1783</v>
      </c>
      <c r="H346" s="849">
        <v>1416</v>
      </c>
      <c r="I346" s="849">
        <v>12913.82</v>
      </c>
      <c r="J346" s="832">
        <v>3.5613524171975399</v>
      </c>
      <c r="K346" s="832">
        <v>9.119929378531074</v>
      </c>
      <c r="L346" s="849">
        <v>395</v>
      </c>
      <c r="M346" s="849">
        <v>3626.1</v>
      </c>
      <c r="N346" s="832">
        <v>1</v>
      </c>
      <c r="O346" s="832">
        <v>9.18</v>
      </c>
      <c r="P346" s="849">
        <v>654</v>
      </c>
      <c r="Q346" s="849">
        <v>6003.7199999999993</v>
      </c>
      <c r="R346" s="837">
        <v>1.6556962025316455</v>
      </c>
      <c r="S346" s="850">
        <v>9.18</v>
      </c>
    </row>
    <row r="347" spans="1:19" ht="14.4" customHeight="1" x14ac:dyDescent="0.3">
      <c r="A347" s="831" t="s">
        <v>1764</v>
      </c>
      <c r="B347" s="832" t="s">
        <v>1765</v>
      </c>
      <c r="C347" s="832" t="s">
        <v>568</v>
      </c>
      <c r="D347" s="832" t="s">
        <v>961</v>
      </c>
      <c r="E347" s="832" t="s">
        <v>1766</v>
      </c>
      <c r="F347" s="832" t="s">
        <v>1784</v>
      </c>
      <c r="G347" s="832" t="s">
        <v>1785</v>
      </c>
      <c r="H347" s="849">
        <v>4121.8</v>
      </c>
      <c r="I347" s="849">
        <v>42138.98</v>
      </c>
      <c r="J347" s="832">
        <v>3.2177083619681186</v>
      </c>
      <c r="K347" s="832">
        <v>10.223441215003154</v>
      </c>
      <c r="L347" s="849">
        <v>1292</v>
      </c>
      <c r="M347" s="849">
        <v>13095.960000000001</v>
      </c>
      <c r="N347" s="832">
        <v>1</v>
      </c>
      <c r="O347" s="832">
        <v>10.136191950464397</v>
      </c>
      <c r="P347" s="849">
        <v>2507.1999999999998</v>
      </c>
      <c r="Q347" s="849">
        <v>25385.58</v>
      </c>
      <c r="R347" s="837">
        <v>1.9384283397322533</v>
      </c>
      <c r="S347" s="850">
        <v>10.125071793235483</v>
      </c>
    </row>
    <row r="348" spans="1:19" ht="14.4" customHeight="1" x14ac:dyDescent="0.3">
      <c r="A348" s="831" t="s">
        <v>1764</v>
      </c>
      <c r="B348" s="832" t="s">
        <v>1765</v>
      </c>
      <c r="C348" s="832" t="s">
        <v>568</v>
      </c>
      <c r="D348" s="832" t="s">
        <v>961</v>
      </c>
      <c r="E348" s="832" t="s">
        <v>1766</v>
      </c>
      <c r="F348" s="832" t="s">
        <v>1786</v>
      </c>
      <c r="G348" s="832" t="s">
        <v>1787</v>
      </c>
      <c r="H348" s="849">
        <v>800</v>
      </c>
      <c r="I348" s="849">
        <v>15696</v>
      </c>
      <c r="J348" s="832"/>
      <c r="K348" s="832">
        <v>19.62</v>
      </c>
      <c r="L348" s="849"/>
      <c r="M348" s="849"/>
      <c r="N348" s="832"/>
      <c r="O348" s="832"/>
      <c r="P348" s="849"/>
      <c r="Q348" s="849"/>
      <c r="R348" s="837"/>
      <c r="S348" s="850"/>
    </row>
    <row r="349" spans="1:19" ht="14.4" customHeight="1" x14ac:dyDescent="0.3">
      <c r="A349" s="831" t="s">
        <v>1764</v>
      </c>
      <c r="B349" s="832" t="s">
        <v>1765</v>
      </c>
      <c r="C349" s="832" t="s">
        <v>568</v>
      </c>
      <c r="D349" s="832" t="s">
        <v>961</v>
      </c>
      <c r="E349" s="832" t="s">
        <v>1766</v>
      </c>
      <c r="F349" s="832" t="s">
        <v>1788</v>
      </c>
      <c r="G349" s="832" t="s">
        <v>1789</v>
      </c>
      <c r="H349" s="849">
        <v>0.2</v>
      </c>
      <c r="I349" s="849">
        <v>8.9499999999999993</v>
      </c>
      <c r="J349" s="832">
        <v>0.43299467827769716</v>
      </c>
      <c r="K349" s="832">
        <v>44.749999999999993</v>
      </c>
      <c r="L349" s="849">
        <v>0.60000000000000009</v>
      </c>
      <c r="M349" s="849">
        <v>20.669999999999998</v>
      </c>
      <c r="N349" s="832">
        <v>1</v>
      </c>
      <c r="O349" s="832">
        <v>34.449999999999989</v>
      </c>
      <c r="P349" s="849">
        <v>0.4</v>
      </c>
      <c r="Q349" s="849">
        <v>3.98</v>
      </c>
      <c r="R349" s="837">
        <v>0.19254958877600389</v>
      </c>
      <c r="S349" s="850">
        <v>9.9499999999999993</v>
      </c>
    </row>
    <row r="350" spans="1:19" ht="14.4" customHeight="1" x14ac:dyDescent="0.3">
      <c r="A350" s="831" t="s">
        <v>1764</v>
      </c>
      <c r="B350" s="832" t="s">
        <v>1765</v>
      </c>
      <c r="C350" s="832" t="s">
        <v>568</v>
      </c>
      <c r="D350" s="832" t="s">
        <v>961</v>
      </c>
      <c r="E350" s="832" t="s">
        <v>1766</v>
      </c>
      <c r="F350" s="832" t="s">
        <v>1790</v>
      </c>
      <c r="G350" s="832" t="s">
        <v>1791</v>
      </c>
      <c r="H350" s="849">
        <v>900</v>
      </c>
      <c r="I350" s="849">
        <v>6579</v>
      </c>
      <c r="J350" s="832"/>
      <c r="K350" s="832">
        <v>7.31</v>
      </c>
      <c r="L350" s="849"/>
      <c r="M350" s="849"/>
      <c r="N350" s="832"/>
      <c r="O350" s="832"/>
      <c r="P350" s="849">
        <v>620</v>
      </c>
      <c r="Q350" s="849">
        <v>4811.2</v>
      </c>
      <c r="R350" s="837"/>
      <c r="S350" s="850">
        <v>7.76</v>
      </c>
    </row>
    <row r="351" spans="1:19" ht="14.4" customHeight="1" x14ac:dyDescent="0.3">
      <c r="A351" s="831" t="s">
        <v>1764</v>
      </c>
      <c r="B351" s="832" t="s">
        <v>1765</v>
      </c>
      <c r="C351" s="832" t="s">
        <v>568</v>
      </c>
      <c r="D351" s="832" t="s">
        <v>961</v>
      </c>
      <c r="E351" s="832" t="s">
        <v>1766</v>
      </c>
      <c r="F351" s="832" t="s">
        <v>1792</v>
      </c>
      <c r="G351" s="832" t="s">
        <v>1793</v>
      </c>
      <c r="H351" s="849">
        <v>11465</v>
      </c>
      <c r="I351" s="849">
        <v>233636.69999999998</v>
      </c>
      <c r="J351" s="832">
        <v>5.4456961051674702</v>
      </c>
      <c r="K351" s="832">
        <v>20.378255560401218</v>
      </c>
      <c r="L351" s="849">
        <v>2100</v>
      </c>
      <c r="M351" s="849">
        <v>42903</v>
      </c>
      <c r="N351" s="832">
        <v>1</v>
      </c>
      <c r="O351" s="832">
        <v>20.43</v>
      </c>
      <c r="P351" s="849">
        <v>1000</v>
      </c>
      <c r="Q351" s="849">
        <v>20424</v>
      </c>
      <c r="R351" s="837">
        <v>0.47605062583036151</v>
      </c>
      <c r="S351" s="850">
        <v>20.423999999999999</v>
      </c>
    </row>
    <row r="352" spans="1:19" ht="14.4" customHeight="1" x14ac:dyDescent="0.3">
      <c r="A352" s="831" t="s">
        <v>1764</v>
      </c>
      <c r="B352" s="832" t="s">
        <v>1765</v>
      </c>
      <c r="C352" s="832" t="s">
        <v>568</v>
      </c>
      <c r="D352" s="832" t="s">
        <v>961</v>
      </c>
      <c r="E352" s="832" t="s">
        <v>1766</v>
      </c>
      <c r="F352" s="832" t="s">
        <v>1794</v>
      </c>
      <c r="G352" s="832" t="s">
        <v>1795</v>
      </c>
      <c r="H352" s="849">
        <v>9.1</v>
      </c>
      <c r="I352" s="849">
        <v>12424.61</v>
      </c>
      <c r="J352" s="832"/>
      <c r="K352" s="832">
        <v>1365.3417582417583</v>
      </c>
      <c r="L352" s="849"/>
      <c r="M352" s="849"/>
      <c r="N352" s="832"/>
      <c r="O352" s="832"/>
      <c r="P352" s="849"/>
      <c r="Q352" s="849"/>
      <c r="R352" s="837"/>
      <c r="S352" s="850"/>
    </row>
    <row r="353" spans="1:19" ht="14.4" customHeight="1" x14ac:dyDescent="0.3">
      <c r="A353" s="831" t="s">
        <v>1764</v>
      </c>
      <c r="B353" s="832" t="s">
        <v>1765</v>
      </c>
      <c r="C353" s="832" t="s">
        <v>568</v>
      </c>
      <c r="D353" s="832" t="s">
        <v>961</v>
      </c>
      <c r="E353" s="832" t="s">
        <v>1766</v>
      </c>
      <c r="F353" s="832" t="s">
        <v>1798</v>
      </c>
      <c r="G353" s="832" t="s">
        <v>1799</v>
      </c>
      <c r="H353" s="849">
        <v>18</v>
      </c>
      <c r="I353" s="849">
        <v>38948.679999999986</v>
      </c>
      <c r="J353" s="832">
        <v>0.85163156929203232</v>
      </c>
      <c r="K353" s="832">
        <v>2163.815555555555</v>
      </c>
      <c r="L353" s="849">
        <v>23</v>
      </c>
      <c r="M353" s="849">
        <v>45734.190000000017</v>
      </c>
      <c r="N353" s="832">
        <v>1</v>
      </c>
      <c r="O353" s="832">
        <v>1988.4430434782616</v>
      </c>
      <c r="P353" s="849">
        <v>26</v>
      </c>
      <c r="Q353" s="849">
        <v>51674.639999999992</v>
      </c>
      <c r="R353" s="837">
        <v>1.129890788488874</v>
      </c>
      <c r="S353" s="850">
        <v>1987.4861538461535</v>
      </c>
    </row>
    <row r="354" spans="1:19" ht="14.4" customHeight="1" x14ac:dyDescent="0.3">
      <c r="A354" s="831" t="s">
        <v>1764</v>
      </c>
      <c r="B354" s="832" t="s">
        <v>1765</v>
      </c>
      <c r="C354" s="832" t="s">
        <v>568</v>
      </c>
      <c r="D354" s="832" t="s">
        <v>961</v>
      </c>
      <c r="E354" s="832" t="s">
        <v>1766</v>
      </c>
      <c r="F354" s="832" t="s">
        <v>1800</v>
      </c>
      <c r="G354" s="832" t="s">
        <v>1801</v>
      </c>
      <c r="H354" s="849">
        <v>400</v>
      </c>
      <c r="I354" s="849">
        <v>98432</v>
      </c>
      <c r="J354" s="832"/>
      <c r="K354" s="832">
        <v>246.08</v>
      </c>
      <c r="L354" s="849"/>
      <c r="M354" s="849"/>
      <c r="N354" s="832"/>
      <c r="O354" s="832"/>
      <c r="P354" s="849"/>
      <c r="Q354" s="849"/>
      <c r="R354" s="837"/>
      <c r="S354" s="850"/>
    </row>
    <row r="355" spans="1:19" ht="14.4" customHeight="1" x14ac:dyDescent="0.3">
      <c r="A355" s="831" t="s">
        <v>1764</v>
      </c>
      <c r="B355" s="832" t="s">
        <v>1765</v>
      </c>
      <c r="C355" s="832" t="s">
        <v>568</v>
      </c>
      <c r="D355" s="832" t="s">
        <v>961</v>
      </c>
      <c r="E355" s="832" t="s">
        <v>1766</v>
      </c>
      <c r="F355" s="832" t="s">
        <v>1802</v>
      </c>
      <c r="G355" s="832" t="s">
        <v>1803</v>
      </c>
      <c r="H355" s="849">
        <v>183575</v>
      </c>
      <c r="I355" s="849">
        <v>754678.84</v>
      </c>
      <c r="J355" s="832">
        <v>0.93003333253065856</v>
      </c>
      <c r="K355" s="832">
        <v>4.1110109764401468</v>
      </c>
      <c r="L355" s="849">
        <v>215674</v>
      </c>
      <c r="M355" s="849">
        <v>811453.53999999992</v>
      </c>
      <c r="N355" s="832">
        <v>1</v>
      </c>
      <c r="O355" s="832">
        <v>3.76240780066211</v>
      </c>
      <c r="P355" s="849">
        <v>94869</v>
      </c>
      <c r="Q355" s="849">
        <v>357458.69</v>
      </c>
      <c r="R355" s="837">
        <v>0.44051652051453255</v>
      </c>
      <c r="S355" s="850">
        <v>3.7679188143650717</v>
      </c>
    </row>
    <row r="356" spans="1:19" ht="14.4" customHeight="1" x14ac:dyDescent="0.3">
      <c r="A356" s="831" t="s">
        <v>1764</v>
      </c>
      <c r="B356" s="832" t="s">
        <v>1765</v>
      </c>
      <c r="C356" s="832" t="s">
        <v>568</v>
      </c>
      <c r="D356" s="832" t="s">
        <v>961</v>
      </c>
      <c r="E356" s="832" t="s">
        <v>1766</v>
      </c>
      <c r="F356" s="832" t="s">
        <v>1804</v>
      </c>
      <c r="G356" s="832" t="s">
        <v>1805</v>
      </c>
      <c r="H356" s="849"/>
      <c r="I356" s="849"/>
      <c r="J356" s="832"/>
      <c r="K356" s="832"/>
      <c r="L356" s="849">
        <v>1960</v>
      </c>
      <c r="M356" s="849">
        <v>12171.6</v>
      </c>
      <c r="N356" s="832">
        <v>1</v>
      </c>
      <c r="O356" s="832">
        <v>6.21</v>
      </c>
      <c r="P356" s="849"/>
      <c r="Q356" s="849"/>
      <c r="R356" s="837"/>
      <c r="S356" s="850"/>
    </row>
    <row r="357" spans="1:19" ht="14.4" customHeight="1" x14ac:dyDescent="0.3">
      <c r="A357" s="831" t="s">
        <v>1764</v>
      </c>
      <c r="B357" s="832" t="s">
        <v>1765</v>
      </c>
      <c r="C357" s="832" t="s">
        <v>568</v>
      </c>
      <c r="D357" s="832" t="s">
        <v>961</v>
      </c>
      <c r="E357" s="832" t="s">
        <v>1766</v>
      </c>
      <c r="F357" s="832" t="s">
        <v>1808</v>
      </c>
      <c r="G357" s="832" t="s">
        <v>1809</v>
      </c>
      <c r="H357" s="849">
        <v>465</v>
      </c>
      <c r="I357" s="849">
        <v>75395.100000000006</v>
      </c>
      <c r="J357" s="832">
        <v>0.54503795272175237</v>
      </c>
      <c r="K357" s="832">
        <v>162.14000000000001</v>
      </c>
      <c r="L357" s="849">
        <v>870</v>
      </c>
      <c r="M357" s="849">
        <v>138330</v>
      </c>
      <c r="N357" s="832">
        <v>1</v>
      </c>
      <c r="O357" s="832">
        <v>159</v>
      </c>
      <c r="P357" s="849">
        <v>360</v>
      </c>
      <c r="Q357" s="849">
        <v>57200.399999999994</v>
      </c>
      <c r="R357" s="837">
        <v>0.41350683148991541</v>
      </c>
      <c r="S357" s="850">
        <v>158.88999999999999</v>
      </c>
    </row>
    <row r="358" spans="1:19" ht="14.4" customHeight="1" x14ac:dyDescent="0.3">
      <c r="A358" s="831" t="s">
        <v>1764</v>
      </c>
      <c r="B358" s="832" t="s">
        <v>1765</v>
      </c>
      <c r="C358" s="832" t="s">
        <v>568</v>
      </c>
      <c r="D358" s="832" t="s">
        <v>961</v>
      </c>
      <c r="E358" s="832" t="s">
        <v>1766</v>
      </c>
      <c r="F358" s="832" t="s">
        <v>1810</v>
      </c>
      <c r="G358" s="832" t="s">
        <v>1811</v>
      </c>
      <c r="H358" s="849">
        <v>7340</v>
      </c>
      <c r="I358" s="849">
        <v>147676.4</v>
      </c>
      <c r="J358" s="832">
        <v>2.0366652820094409</v>
      </c>
      <c r="K358" s="832">
        <v>20.119400544959127</v>
      </c>
      <c r="L358" s="849">
        <v>3586</v>
      </c>
      <c r="M358" s="849">
        <v>72508.92</v>
      </c>
      <c r="N358" s="832">
        <v>1</v>
      </c>
      <c r="O358" s="832">
        <v>20.22</v>
      </c>
      <c r="P358" s="849">
        <v>5141</v>
      </c>
      <c r="Q358" s="849">
        <v>106241.36</v>
      </c>
      <c r="R358" s="837">
        <v>1.4652177966517774</v>
      </c>
      <c r="S358" s="850">
        <v>20.665504765609803</v>
      </c>
    </row>
    <row r="359" spans="1:19" ht="14.4" customHeight="1" x14ac:dyDescent="0.3">
      <c r="A359" s="831" t="s">
        <v>1764</v>
      </c>
      <c r="B359" s="832" t="s">
        <v>1765</v>
      </c>
      <c r="C359" s="832" t="s">
        <v>568</v>
      </c>
      <c r="D359" s="832" t="s">
        <v>961</v>
      </c>
      <c r="E359" s="832" t="s">
        <v>1766</v>
      </c>
      <c r="F359" s="832" t="s">
        <v>1813</v>
      </c>
      <c r="G359" s="832" t="s">
        <v>1814</v>
      </c>
      <c r="H359" s="849"/>
      <c r="I359" s="849"/>
      <c r="J359" s="832"/>
      <c r="K359" s="832"/>
      <c r="L359" s="849">
        <v>3</v>
      </c>
      <c r="M359" s="849">
        <v>206.28000000000003</v>
      </c>
      <c r="N359" s="832">
        <v>1</v>
      </c>
      <c r="O359" s="832">
        <v>68.760000000000005</v>
      </c>
      <c r="P359" s="849"/>
      <c r="Q359" s="849"/>
      <c r="R359" s="837"/>
      <c r="S359" s="850"/>
    </row>
    <row r="360" spans="1:19" ht="14.4" customHeight="1" x14ac:dyDescent="0.3">
      <c r="A360" s="831" t="s">
        <v>1764</v>
      </c>
      <c r="B360" s="832" t="s">
        <v>1765</v>
      </c>
      <c r="C360" s="832" t="s">
        <v>568</v>
      </c>
      <c r="D360" s="832" t="s">
        <v>961</v>
      </c>
      <c r="E360" s="832" t="s">
        <v>1766</v>
      </c>
      <c r="F360" s="832" t="s">
        <v>1815</v>
      </c>
      <c r="G360" s="832"/>
      <c r="H360" s="849">
        <v>1</v>
      </c>
      <c r="I360" s="849">
        <v>12406.02</v>
      </c>
      <c r="J360" s="832"/>
      <c r="K360" s="832">
        <v>12406.02</v>
      </c>
      <c r="L360" s="849"/>
      <c r="M360" s="849"/>
      <c r="N360" s="832"/>
      <c r="O360" s="832"/>
      <c r="P360" s="849"/>
      <c r="Q360" s="849"/>
      <c r="R360" s="837"/>
      <c r="S360" s="850"/>
    </row>
    <row r="361" spans="1:19" ht="14.4" customHeight="1" x14ac:dyDescent="0.3">
      <c r="A361" s="831" t="s">
        <v>1764</v>
      </c>
      <c r="B361" s="832" t="s">
        <v>1765</v>
      </c>
      <c r="C361" s="832" t="s">
        <v>568</v>
      </c>
      <c r="D361" s="832" t="s">
        <v>961</v>
      </c>
      <c r="E361" s="832" t="s">
        <v>1766</v>
      </c>
      <c r="F361" s="832" t="s">
        <v>1816</v>
      </c>
      <c r="G361" s="832" t="s">
        <v>1817</v>
      </c>
      <c r="H361" s="849"/>
      <c r="I361" s="849"/>
      <c r="J361" s="832"/>
      <c r="K361" s="832"/>
      <c r="L361" s="849">
        <v>1</v>
      </c>
      <c r="M361" s="849">
        <v>108562.2</v>
      </c>
      <c r="N361" s="832">
        <v>1</v>
      </c>
      <c r="O361" s="832">
        <v>108562.2</v>
      </c>
      <c r="P361" s="849">
        <v>1</v>
      </c>
      <c r="Q361" s="849">
        <v>108562.2</v>
      </c>
      <c r="R361" s="837">
        <v>1</v>
      </c>
      <c r="S361" s="850">
        <v>108562.2</v>
      </c>
    </row>
    <row r="362" spans="1:19" ht="14.4" customHeight="1" x14ac:dyDescent="0.3">
      <c r="A362" s="831" t="s">
        <v>1764</v>
      </c>
      <c r="B362" s="832" t="s">
        <v>1765</v>
      </c>
      <c r="C362" s="832" t="s">
        <v>568</v>
      </c>
      <c r="D362" s="832" t="s">
        <v>961</v>
      </c>
      <c r="E362" s="832" t="s">
        <v>1766</v>
      </c>
      <c r="F362" s="832" t="s">
        <v>1818</v>
      </c>
      <c r="G362" s="832" t="s">
        <v>1819</v>
      </c>
      <c r="H362" s="849"/>
      <c r="I362" s="849"/>
      <c r="J362" s="832"/>
      <c r="K362" s="832"/>
      <c r="L362" s="849">
        <v>2890</v>
      </c>
      <c r="M362" s="849">
        <v>57363.399999999994</v>
      </c>
      <c r="N362" s="832">
        <v>1</v>
      </c>
      <c r="O362" s="832">
        <v>19.848927335640138</v>
      </c>
      <c r="P362" s="849">
        <v>3214</v>
      </c>
      <c r="Q362" s="849">
        <v>62535.88</v>
      </c>
      <c r="R362" s="837">
        <v>1.0901703873898689</v>
      </c>
      <c r="S362" s="850">
        <v>19.457336652146857</v>
      </c>
    </row>
    <row r="363" spans="1:19" ht="14.4" customHeight="1" x14ac:dyDescent="0.3">
      <c r="A363" s="831" t="s">
        <v>1764</v>
      </c>
      <c r="B363" s="832" t="s">
        <v>1765</v>
      </c>
      <c r="C363" s="832" t="s">
        <v>568</v>
      </c>
      <c r="D363" s="832" t="s">
        <v>961</v>
      </c>
      <c r="E363" s="832" t="s">
        <v>1766</v>
      </c>
      <c r="F363" s="832" t="s">
        <v>1822</v>
      </c>
      <c r="G363" s="832" t="s">
        <v>1823</v>
      </c>
      <c r="H363" s="849"/>
      <c r="I363" s="849"/>
      <c r="J363" s="832"/>
      <c r="K363" s="832"/>
      <c r="L363" s="849"/>
      <c r="M363" s="849"/>
      <c r="N363" s="832"/>
      <c r="O363" s="832"/>
      <c r="P363" s="849">
        <v>150</v>
      </c>
      <c r="Q363" s="849">
        <v>1281</v>
      </c>
      <c r="R363" s="837"/>
      <c r="S363" s="850">
        <v>8.5399999999999991</v>
      </c>
    </row>
    <row r="364" spans="1:19" ht="14.4" customHeight="1" x14ac:dyDescent="0.3">
      <c r="A364" s="831" t="s">
        <v>1764</v>
      </c>
      <c r="B364" s="832" t="s">
        <v>1765</v>
      </c>
      <c r="C364" s="832" t="s">
        <v>568</v>
      </c>
      <c r="D364" s="832" t="s">
        <v>961</v>
      </c>
      <c r="E364" s="832" t="s">
        <v>874</v>
      </c>
      <c r="F364" s="832" t="s">
        <v>1828</v>
      </c>
      <c r="G364" s="832" t="s">
        <v>1829</v>
      </c>
      <c r="H364" s="849">
        <v>98</v>
      </c>
      <c r="I364" s="849">
        <v>3626</v>
      </c>
      <c r="J364" s="832">
        <v>1.240506329113924</v>
      </c>
      <c r="K364" s="832">
        <v>37</v>
      </c>
      <c r="L364" s="849">
        <v>79</v>
      </c>
      <c r="M364" s="849">
        <v>2923</v>
      </c>
      <c r="N364" s="832">
        <v>1</v>
      </c>
      <c r="O364" s="832">
        <v>37</v>
      </c>
      <c r="P364" s="849">
        <v>80</v>
      </c>
      <c r="Q364" s="849">
        <v>2960</v>
      </c>
      <c r="R364" s="837">
        <v>1.0126582278481013</v>
      </c>
      <c r="S364" s="850">
        <v>37</v>
      </c>
    </row>
    <row r="365" spans="1:19" ht="14.4" customHeight="1" x14ac:dyDescent="0.3">
      <c r="A365" s="831" t="s">
        <v>1764</v>
      </c>
      <c r="B365" s="832" t="s">
        <v>1765</v>
      </c>
      <c r="C365" s="832" t="s">
        <v>568</v>
      </c>
      <c r="D365" s="832" t="s">
        <v>961</v>
      </c>
      <c r="E365" s="832" t="s">
        <v>874</v>
      </c>
      <c r="F365" s="832" t="s">
        <v>1828</v>
      </c>
      <c r="G365" s="832" t="s">
        <v>1830</v>
      </c>
      <c r="H365" s="849">
        <v>2</v>
      </c>
      <c r="I365" s="849">
        <v>74</v>
      </c>
      <c r="J365" s="832">
        <v>1</v>
      </c>
      <c r="K365" s="832">
        <v>37</v>
      </c>
      <c r="L365" s="849">
        <v>2</v>
      </c>
      <c r="M365" s="849">
        <v>74</v>
      </c>
      <c r="N365" s="832">
        <v>1</v>
      </c>
      <c r="O365" s="832">
        <v>37</v>
      </c>
      <c r="P365" s="849">
        <v>1</v>
      </c>
      <c r="Q365" s="849">
        <v>37</v>
      </c>
      <c r="R365" s="837">
        <v>0.5</v>
      </c>
      <c r="S365" s="850">
        <v>37</v>
      </c>
    </row>
    <row r="366" spans="1:19" ht="14.4" customHeight="1" x14ac:dyDescent="0.3">
      <c r="A366" s="831" t="s">
        <v>1764</v>
      </c>
      <c r="B366" s="832" t="s">
        <v>1765</v>
      </c>
      <c r="C366" s="832" t="s">
        <v>568</v>
      </c>
      <c r="D366" s="832" t="s">
        <v>961</v>
      </c>
      <c r="E366" s="832" t="s">
        <v>874</v>
      </c>
      <c r="F366" s="832" t="s">
        <v>1831</v>
      </c>
      <c r="G366" s="832" t="s">
        <v>1832</v>
      </c>
      <c r="H366" s="849">
        <v>18</v>
      </c>
      <c r="I366" s="849">
        <v>7974</v>
      </c>
      <c r="J366" s="832">
        <v>0.39909909909909907</v>
      </c>
      <c r="K366" s="832">
        <v>443</v>
      </c>
      <c r="L366" s="849">
        <v>45</v>
      </c>
      <c r="M366" s="849">
        <v>19980</v>
      </c>
      <c r="N366" s="832">
        <v>1</v>
      </c>
      <c r="O366" s="832">
        <v>444</v>
      </c>
      <c r="P366" s="849">
        <v>12</v>
      </c>
      <c r="Q366" s="849">
        <v>5328</v>
      </c>
      <c r="R366" s="837">
        <v>0.26666666666666666</v>
      </c>
      <c r="S366" s="850">
        <v>444</v>
      </c>
    </row>
    <row r="367" spans="1:19" ht="14.4" customHeight="1" x14ac:dyDescent="0.3">
      <c r="A367" s="831" t="s">
        <v>1764</v>
      </c>
      <c r="B367" s="832" t="s">
        <v>1765</v>
      </c>
      <c r="C367" s="832" t="s">
        <v>568</v>
      </c>
      <c r="D367" s="832" t="s">
        <v>961</v>
      </c>
      <c r="E367" s="832" t="s">
        <v>874</v>
      </c>
      <c r="F367" s="832" t="s">
        <v>1833</v>
      </c>
      <c r="G367" s="832" t="s">
        <v>1834</v>
      </c>
      <c r="H367" s="849">
        <v>472</v>
      </c>
      <c r="I367" s="849">
        <v>83544</v>
      </c>
      <c r="J367" s="832">
        <v>1.5324675324675325</v>
      </c>
      <c r="K367" s="832">
        <v>177</v>
      </c>
      <c r="L367" s="849">
        <v>308</v>
      </c>
      <c r="M367" s="849">
        <v>54516</v>
      </c>
      <c r="N367" s="832">
        <v>1</v>
      </c>
      <c r="O367" s="832">
        <v>177</v>
      </c>
      <c r="P367" s="849">
        <v>238</v>
      </c>
      <c r="Q367" s="849">
        <v>42364</v>
      </c>
      <c r="R367" s="837">
        <v>0.77709296353364155</v>
      </c>
      <c r="S367" s="850">
        <v>178</v>
      </c>
    </row>
    <row r="368" spans="1:19" ht="14.4" customHeight="1" x14ac:dyDescent="0.3">
      <c r="A368" s="831" t="s">
        <v>1764</v>
      </c>
      <c r="B368" s="832" t="s">
        <v>1765</v>
      </c>
      <c r="C368" s="832" t="s">
        <v>568</v>
      </c>
      <c r="D368" s="832" t="s">
        <v>961</v>
      </c>
      <c r="E368" s="832" t="s">
        <v>874</v>
      </c>
      <c r="F368" s="832" t="s">
        <v>1835</v>
      </c>
      <c r="G368" s="832" t="s">
        <v>1836</v>
      </c>
      <c r="H368" s="849"/>
      <c r="I368" s="849"/>
      <c r="J368" s="832"/>
      <c r="K368" s="832"/>
      <c r="L368" s="849">
        <v>1</v>
      </c>
      <c r="M368" s="849">
        <v>352</v>
      </c>
      <c r="N368" s="832">
        <v>1</v>
      </c>
      <c r="O368" s="832">
        <v>352</v>
      </c>
      <c r="P368" s="849">
        <v>1</v>
      </c>
      <c r="Q368" s="849">
        <v>352</v>
      </c>
      <c r="R368" s="837">
        <v>1</v>
      </c>
      <c r="S368" s="850">
        <v>352</v>
      </c>
    </row>
    <row r="369" spans="1:19" ht="14.4" customHeight="1" x14ac:dyDescent="0.3">
      <c r="A369" s="831" t="s">
        <v>1764</v>
      </c>
      <c r="B369" s="832" t="s">
        <v>1765</v>
      </c>
      <c r="C369" s="832" t="s">
        <v>568</v>
      </c>
      <c r="D369" s="832" t="s">
        <v>961</v>
      </c>
      <c r="E369" s="832" t="s">
        <v>874</v>
      </c>
      <c r="F369" s="832" t="s">
        <v>1838</v>
      </c>
      <c r="G369" s="832" t="s">
        <v>1839</v>
      </c>
      <c r="H369" s="849">
        <v>1</v>
      </c>
      <c r="I369" s="849">
        <v>318</v>
      </c>
      <c r="J369" s="832">
        <v>0.25</v>
      </c>
      <c r="K369" s="832">
        <v>318</v>
      </c>
      <c r="L369" s="849">
        <v>4</v>
      </c>
      <c r="M369" s="849">
        <v>1272</v>
      </c>
      <c r="N369" s="832">
        <v>1</v>
      </c>
      <c r="O369" s="832">
        <v>318</v>
      </c>
      <c r="P369" s="849"/>
      <c r="Q369" s="849"/>
      <c r="R369" s="837"/>
      <c r="S369" s="850"/>
    </row>
    <row r="370" spans="1:19" ht="14.4" customHeight="1" x14ac:dyDescent="0.3">
      <c r="A370" s="831" t="s">
        <v>1764</v>
      </c>
      <c r="B370" s="832" t="s">
        <v>1765</v>
      </c>
      <c r="C370" s="832" t="s">
        <v>568</v>
      </c>
      <c r="D370" s="832" t="s">
        <v>961</v>
      </c>
      <c r="E370" s="832" t="s">
        <v>874</v>
      </c>
      <c r="F370" s="832" t="s">
        <v>1838</v>
      </c>
      <c r="G370" s="832" t="s">
        <v>1840</v>
      </c>
      <c r="H370" s="849">
        <v>4</v>
      </c>
      <c r="I370" s="849">
        <v>1272</v>
      </c>
      <c r="J370" s="832">
        <v>1.3333333333333333</v>
      </c>
      <c r="K370" s="832">
        <v>318</v>
      </c>
      <c r="L370" s="849">
        <v>3</v>
      </c>
      <c r="M370" s="849">
        <v>954</v>
      </c>
      <c r="N370" s="832">
        <v>1</v>
      </c>
      <c r="O370" s="832">
        <v>318</v>
      </c>
      <c r="P370" s="849"/>
      <c r="Q370" s="849"/>
      <c r="R370" s="837"/>
      <c r="S370" s="850"/>
    </row>
    <row r="371" spans="1:19" ht="14.4" customHeight="1" x14ac:dyDescent="0.3">
      <c r="A371" s="831" t="s">
        <v>1764</v>
      </c>
      <c r="B371" s="832" t="s">
        <v>1765</v>
      </c>
      <c r="C371" s="832" t="s">
        <v>568</v>
      </c>
      <c r="D371" s="832" t="s">
        <v>961</v>
      </c>
      <c r="E371" s="832" t="s">
        <v>874</v>
      </c>
      <c r="F371" s="832" t="s">
        <v>1380</v>
      </c>
      <c r="G371" s="832" t="s">
        <v>1844</v>
      </c>
      <c r="H371" s="849">
        <v>1</v>
      </c>
      <c r="I371" s="849">
        <v>1735</v>
      </c>
      <c r="J371" s="832"/>
      <c r="K371" s="832">
        <v>1735</v>
      </c>
      <c r="L371" s="849"/>
      <c r="M371" s="849"/>
      <c r="N371" s="832"/>
      <c r="O371" s="832"/>
      <c r="P371" s="849"/>
      <c r="Q371" s="849"/>
      <c r="R371" s="837"/>
      <c r="S371" s="850"/>
    </row>
    <row r="372" spans="1:19" ht="14.4" customHeight="1" x14ac:dyDescent="0.3">
      <c r="A372" s="831" t="s">
        <v>1764</v>
      </c>
      <c r="B372" s="832" t="s">
        <v>1765</v>
      </c>
      <c r="C372" s="832" t="s">
        <v>568</v>
      </c>
      <c r="D372" s="832" t="s">
        <v>961</v>
      </c>
      <c r="E372" s="832" t="s">
        <v>874</v>
      </c>
      <c r="F372" s="832" t="s">
        <v>1845</v>
      </c>
      <c r="G372" s="832" t="s">
        <v>1846</v>
      </c>
      <c r="H372" s="849">
        <v>1</v>
      </c>
      <c r="I372" s="849">
        <v>2038</v>
      </c>
      <c r="J372" s="832">
        <v>0.12493869543894066</v>
      </c>
      <c r="K372" s="832">
        <v>2038</v>
      </c>
      <c r="L372" s="849">
        <v>8</v>
      </c>
      <c r="M372" s="849">
        <v>16312</v>
      </c>
      <c r="N372" s="832">
        <v>1</v>
      </c>
      <c r="O372" s="832">
        <v>2039</v>
      </c>
      <c r="P372" s="849">
        <v>10</v>
      </c>
      <c r="Q372" s="849">
        <v>20400</v>
      </c>
      <c r="R372" s="837">
        <v>1.2506130456105935</v>
      </c>
      <c r="S372" s="850">
        <v>2040</v>
      </c>
    </row>
    <row r="373" spans="1:19" ht="14.4" customHeight="1" x14ac:dyDescent="0.3">
      <c r="A373" s="831" t="s">
        <v>1764</v>
      </c>
      <c r="B373" s="832" t="s">
        <v>1765</v>
      </c>
      <c r="C373" s="832" t="s">
        <v>568</v>
      </c>
      <c r="D373" s="832" t="s">
        <v>961</v>
      </c>
      <c r="E373" s="832" t="s">
        <v>874</v>
      </c>
      <c r="F373" s="832" t="s">
        <v>1845</v>
      </c>
      <c r="G373" s="832" t="s">
        <v>1847</v>
      </c>
      <c r="H373" s="849">
        <v>4</v>
      </c>
      <c r="I373" s="849">
        <v>8152</v>
      </c>
      <c r="J373" s="832"/>
      <c r="K373" s="832">
        <v>2038</v>
      </c>
      <c r="L373" s="849"/>
      <c r="M373" s="849"/>
      <c r="N373" s="832"/>
      <c r="O373" s="832"/>
      <c r="P373" s="849">
        <v>4</v>
      </c>
      <c r="Q373" s="849">
        <v>8160</v>
      </c>
      <c r="R373" s="837"/>
      <c r="S373" s="850">
        <v>2040</v>
      </c>
    </row>
    <row r="374" spans="1:19" ht="14.4" customHeight="1" x14ac:dyDescent="0.3">
      <c r="A374" s="831" t="s">
        <v>1764</v>
      </c>
      <c r="B374" s="832" t="s">
        <v>1765</v>
      </c>
      <c r="C374" s="832" t="s">
        <v>568</v>
      </c>
      <c r="D374" s="832" t="s">
        <v>961</v>
      </c>
      <c r="E374" s="832" t="s">
        <v>874</v>
      </c>
      <c r="F374" s="832" t="s">
        <v>1848</v>
      </c>
      <c r="G374" s="832" t="s">
        <v>1850</v>
      </c>
      <c r="H374" s="849">
        <v>1</v>
      </c>
      <c r="I374" s="849">
        <v>3058</v>
      </c>
      <c r="J374" s="832"/>
      <c r="K374" s="832">
        <v>3058</v>
      </c>
      <c r="L374" s="849"/>
      <c r="M374" s="849"/>
      <c r="N374" s="832"/>
      <c r="O374" s="832"/>
      <c r="P374" s="849"/>
      <c r="Q374" s="849"/>
      <c r="R374" s="837"/>
      <c r="S374" s="850"/>
    </row>
    <row r="375" spans="1:19" ht="14.4" customHeight="1" x14ac:dyDescent="0.3">
      <c r="A375" s="831" t="s">
        <v>1764</v>
      </c>
      <c r="B375" s="832" t="s">
        <v>1765</v>
      </c>
      <c r="C375" s="832" t="s">
        <v>568</v>
      </c>
      <c r="D375" s="832" t="s">
        <v>961</v>
      </c>
      <c r="E375" s="832" t="s">
        <v>874</v>
      </c>
      <c r="F375" s="832" t="s">
        <v>1854</v>
      </c>
      <c r="G375" s="832" t="s">
        <v>1855</v>
      </c>
      <c r="H375" s="849"/>
      <c r="I375" s="849"/>
      <c r="J375" s="832"/>
      <c r="K375" s="832"/>
      <c r="L375" s="849">
        <v>1</v>
      </c>
      <c r="M375" s="849">
        <v>1349</v>
      </c>
      <c r="N375" s="832">
        <v>1</v>
      </c>
      <c r="O375" s="832">
        <v>1349</v>
      </c>
      <c r="P375" s="849"/>
      <c r="Q375" s="849"/>
      <c r="R375" s="837"/>
      <c r="S375" s="850"/>
    </row>
    <row r="376" spans="1:19" ht="14.4" customHeight="1" x14ac:dyDescent="0.3">
      <c r="A376" s="831" t="s">
        <v>1764</v>
      </c>
      <c r="B376" s="832" t="s">
        <v>1765</v>
      </c>
      <c r="C376" s="832" t="s">
        <v>568</v>
      </c>
      <c r="D376" s="832" t="s">
        <v>961</v>
      </c>
      <c r="E376" s="832" t="s">
        <v>874</v>
      </c>
      <c r="F376" s="832" t="s">
        <v>1856</v>
      </c>
      <c r="G376" s="832" t="s">
        <v>1857</v>
      </c>
      <c r="H376" s="849">
        <v>13</v>
      </c>
      <c r="I376" s="849">
        <v>18603</v>
      </c>
      <c r="J376" s="832">
        <v>1.1818181818181819</v>
      </c>
      <c r="K376" s="832">
        <v>1431</v>
      </c>
      <c r="L376" s="849">
        <v>11</v>
      </c>
      <c r="M376" s="849">
        <v>15741</v>
      </c>
      <c r="N376" s="832">
        <v>1</v>
      </c>
      <c r="O376" s="832">
        <v>1431</v>
      </c>
      <c r="P376" s="849">
        <v>6</v>
      </c>
      <c r="Q376" s="849">
        <v>8592</v>
      </c>
      <c r="R376" s="837">
        <v>0.54583571564703637</v>
      </c>
      <c r="S376" s="850">
        <v>1432</v>
      </c>
    </row>
    <row r="377" spans="1:19" ht="14.4" customHeight="1" x14ac:dyDescent="0.3">
      <c r="A377" s="831" t="s">
        <v>1764</v>
      </c>
      <c r="B377" s="832" t="s">
        <v>1765</v>
      </c>
      <c r="C377" s="832" t="s">
        <v>568</v>
      </c>
      <c r="D377" s="832" t="s">
        <v>961</v>
      </c>
      <c r="E377" s="832" t="s">
        <v>874</v>
      </c>
      <c r="F377" s="832" t="s">
        <v>1856</v>
      </c>
      <c r="G377" s="832" t="s">
        <v>1858</v>
      </c>
      <c r="H377" s="849">
        <v>3</v>
      </c>
      <c r="I377" s="849">
        <v>4293</v>
      </c>
      <c r="J377" s="832">
        <v>0.75</v>
      </c>
      <c r="K377" s="832">
        <v>1431</v>
      </c>
      <c r="L377" s="849">
        <v>4</v>
      </c>
      <c r="M377" s="849">
        <v>5724</v>
      </c>
      <c r="N377" s="832">
        <v>1</v>
      </c>
      <c r="O377" s="832">
        <v>1431</v>
      </c>
      <c r="P377" s="849">
        <v>4</v>
      </c>
      <c r="Q377" s="849">
        <v>5728</v>
      </c>
      <c r="R377" s="837">
        <v>1.0006988120195668</v>
      </c>
      <c r="S377" s="850">
        <v>1432</v>
      </c>
    </row>
    <row r="378" spans="1:19" ht="14.4" customHeight="1" x14ac:dyDescent="0.3">
      <c r="A378" s="831" t="s">
        <v>1764</v>
      </c>
      <c r="B378" s="832" t="s">
        <v>1765</v>
      </c>
      <c r="C378" s="832" t="s">
        <v>568</v>
      </c>
      <c r="D378" s="832" t="s">
        <v>961</v>
      </c>
      <c r="E378" s="832" t="s">
        <v>874</v>
      </c>
      <c r="F378" s="832" t="s">
        <v>1859</v>
      </c>
      <c r="G378" s="832" t="s">
        <v>1860</v>
      </c>
      <c r="H378" s="849">
        <v>59</v>
      </c>
      <c r="I378" s="849">
        <v>112808</v>
      </c>
      <c r="J378" s="832">
        <v>2.95</v>
      </c>
      <c r="K378" s="832">
        <v>1912</v>
      </c>
      <c r="L378" s="849">
        <v>20</v>
      </c>
      <c r="M378" s="849">
        <v>38240</v>
      </c>
      <c r="N378" s="832">
        <v>1</v>
      </c>
      <c r="O378" s="832">
        <v>1912</v>
      </c>
      <c r="P378" s="849">
        <v>34</v>
      </c>
      <c r="Q378" s="849">
        <v>65083</v>
      </c>
      <c r="R378" s="837">
        <v>1.7019612970711298</v>
      </c>
      <c r="S378" s="850">
        <v>1914.2058823529412</v>
      </c>
    </row>
    <row r="379" spans="1:19" ht="14.4" customHeight="1" x14ac:dyDescent="0.3">
      <c r="A379" s="831" t="s">
        <v>1764</v>
      </c>
      <c r="B379" s="832" t="s">
        <v>1765</v>
      </c>
      <c r="C379" s="832" t="s">
        <v>568</v>
      </c>
      <c r="D379" s="832" t="s">
        <v>961</v>
      </c>
      <c r="E379" s="832" t="s">
        <v>874</v>
      </c>
      <c r="F379" s="832" t="s">
        <v>1863</v>
      </c>
      <c r="G379" s="832" t="s">
        <v>1864</v>
      </c>
      <c r="H379" s="849">
        <v>13</v>
      </c>
      <c r="I379" s="849">
        <v>15769</v>
      </c>
      <c r="J379" s="832">
        <v>1.3</v>
      </c>
      <c r="K379" s="832">
        <v>1213</v>
      </c>
      <c r="L379" s="849">
        <v>10</v>
      </c>
      <c r="M379" s="849">
        <v>12130</v>
      </c>
      <c r="N379" s="832">
        <v>1</v>
      </c>
      <c r="O379" s="832">
        <v>1213</v>
      </c>
      <c r="P379" s="849">
        <v>15</v>
      </c>
      <c r="Q379" s="849">
        <v>18210</v>
      </c>
      <c r="R379" s="837">
        <v>1.5012366034624898</v>
      </c>
      <c r="S379" s="850">
        <v>1214</v>
      </c>
    </row>
    <row r="380" spans="1:19" ht="14.4" customHeight="1" x14ac:dyDescent="0.3">
      <c r="A380" s="831" t="s">
        <v>1764</v>
      </c>
      <c r="B380" s="832" t="s">
        <v>1765</v>
      </c>
      <c r="C380" s="832" t="s">
        <v>568</v>
      </c>
      <c r="D380" s="832" t="s">
        <v>961</v>
      </c>
      <c r="E380" s="832" t="s">
        <v>874</v>
      </c>
      <c r="F380" s="832" t="s">
        <v>1863</v>
      </c>
      <c r="G380" s="832" t="s">
        <v>1865</v>
      </c>
      <c r="H380" s="849">
        <v>11</v>
      </c>
      <c r="I380" s="849">
        <v>13343</v>
      </c>
      <c r="J380" s="832">
        <v>1</v>
      </c>
      <c r="K380" s="832">
        <v>1213</v>
      </c>
      <c r="L380" s="849">
        <v>11</v>
      </c>
      <c r="M380" s="849">
        <v>13343</v>
      </c>
      <c r="N380" s="832">
        <v>1</v>
      </c>
      <c r="O380" s="832">
        <v>1213</v>
      </c>
      <c r="P380" s="849">
        <v>3</v>
      </c>
      <c r="Q380" s="849">
        <v>3642</v>
      </c>
      <c r="R380" s="837">
        <v>0.2729521097204527</v>
      </c>
      <c r="S380" s="850">
        <v>1214</v>
      </c>
    </row>
    <row r="381" spans="1:19" ht="14.4" customHeight="1" x14ac:dyDescent="0.3">
      <c r="A381" s="831" t="s">
        <v>1764</v>
      </c>
      <c r="B381" s="832" t="s">
        <v>1765</v>
      </c>
      <c r="C381" s="832" t="s">
        <v>568</v>
      </c>
      <c r="D381" s="832" t="s">
        <v>961</v>
      </c>
      <c r="E381" s="832" t="s">
        <v>874</v>
      </c>
      <c r="F381" s="832" t="s">
        <v>1866</v>
      </c>
      <c r="G381" s="832" t="s">
        <v>1867</v>
      </c>
      <c r="H381" s="849"/>
      <c r="I381" s="849"/>
      <c r="J381" s="832"/>
      <c r="K381" s="832"/>
      <c r="L381" s="849">
        <v>1</v>
      </c>
      <c r="M381" s="849">
        <v>1609</v>
      </c>
      <c r="N381" s="832">
        <v>1</v>
      </c>
      <c r="O381" s="832">
        <v>1609</v>
      </c>
      <c r="P381" s="849"/>
      <c r="Q381" s="849"/>
      <c r="R381" s="837"/>
      <c r="S381" s="850"/>
    </row>
    <row r="382" spans="1:19" ht="14.4" customHeight="1" x14ac:dyDescent="0.3">
      <c r="A382" s="831" t="s">
        <v>1764</v>
      </c>
      <c r="B382" s="832" t="s">
        <v>1765</v>
      </c>
      <c r="C382" s="832" t="s">
        <v>568</v>
      </c>
      <c r="D382" s="832" t="s">
        <v>961</v>
      </c>
      <c r="E382" s="832" t="s">
        <v>874</v>
      </c>
      <c r="F382" s="832" t="s">
        <v>1868</v>
      </c>
      <c r="G382" s="832" t="s">
        <v>1869</v>
      </c>
      <c r="H382" s="849">
        <v>16</v>
      </c>
      <c r="I382" s="849">
        <v>10896</v>
      </c>
      <c r="J382" s="832">
        <v>1.3313782991202345</v>
      </c>
      <c r="K382" s="832">
        <v>681</v>
      </c>
      <c r="L382" s="849">
        <v>12</v>
      </c>
      <c r="M382" s="849">
        <v>8184</v>
      </c>
      <c r="N382" s="832">
        <v>1</v>
      </c>
      <c r="O382" s="832">
        <v>682</v>
      </c>
      <c r="P382" s="849">
        <v>16</v>
      </c>
      <c r="Q382" s="849">
        <v>10912</v>
      </c>
      <c r="R382" s="837">
        <v>1.3333333333333333</v>
      </c>
      <c r="S382" s="850">
        <v>682</v>
      </c>
    </row>
    <row r="383" spans="1:19" ht="14.4" customHeight="1" x14ac:dyDescent="0.3">
      <c r="A383" s="831" t="s">
        <v>1764</v>
      </c>
      <c r="B383" s="832" t="s">
        <v>1765</v>
      </c>
      <c r="C383" s="832" t="s">
        <v>568</v>
      </c>
      <c r="D383" s="832" t="s">
        <v>961</v>
      </c>
      <c r="E383" s="832" t="s">
        <v>874</v>
      </c>
      <c r="F383" s="832" t="s">
        <v>1868</v>
      </c>
      <c r="G383" s="832" t="s">
        <v>1870</v>
      </c>
      <c r="H383" s="849">
        <v>2</v>
      </c>
      <c r="I383" s="849">
        <v>1362</v>
      </c>
      <c r="J383" s="832">
        <v>0.18155158624366835</v>
      </c>
      <c r="K383" s="832">
        <v>681</v>
      </c>
      <c r="L383" s="849">
        <v>11</v>
      </c>
      <c r="M383" s="849">
        <v>7502</v>
      </c>
      <c r="N383" s="832">
        <v>1</v>
      </c>
      <c r="O383" s="832">
        <v>682</v>
      </c>
      <c r="P383" s="849">
        <v>11</v>
      </c>
      <c r="Q383" s="849">
        <v>7502</v>
      </c>
      <c r="R383" s="837">
        <v>1</v>
      </c>
      <c r="S383" s="850">
        <v>682</v>
      </c>
    </row>
    <row r="384" spans="1:19" ht="14.4" customHeight="1" x14ac:dyDescent="0.3">
      <c r="A384" s="831" t="s">
        <v>1764</v>
      </c>
      <c r="B384" s="832" t="s">
        <v>1765</v>
      </c>
      <c r="C384" s="832" t="s">
        <v>568</v>
      </c>
      <c r="D384" s="832" t="s">
        <v>961</v>
      </c>
      <c r="E384" s="832" t="s">
        <v>874</v>
      </c>
      <c r="F384" s="832" t="s">
        <v>1871</v>
      </c>
      <c r="G384" s="832" t="s">
        <v>1872</v>
      </c>
      <c r="H384" s="849">
        <v>11</v>
      </c>
      <c r="I384" s="849">
        <v>7876</v>
      </c>
      <c r="J384" s="832">
        <v>3.6615527661552765</v>
      </c>
      <c r="K384" s="832">
        <v>716</v>
      </c>
      <c r="L384" s="849">
        <v>3</v>
      </c>
      <c r="M384" s="849">
        <v>2151</v>
      </c>
      <c r="N384" s="832">
        <v>1</v>
      </c>
      <c r="O384" s="832">
        <v>717</v>
      </c>
      <c r="P384" s="849">
        <v>11</v>
      </c>
      <c r="Q384" s="849">
        <v>7887</v>
      </c>
      <c r="R384" s="837">
        <v>3.6666666666666665</v>
      </c>
      <c r="S384" s="850">
        <v>717</v>
      </c>
    </row>
    <row r="385" spans="1:19" ht="14.4" customHeight="1" x14ac:dyDescent="0.3">
      <c r="A385" s="831" t="s">
        <v>1764</v>
      </c>
      <c r="B385" s="832" t="s">
        <v>1765</v>
      </c>
      <c r="C385" s="832" t="s">
        <v>568</v>
      </c>
      <c r="D385" s="832" t="s">
        <v>961</v>
      </c>
      <c r="E385" s="832" t="s">
        <v>874</v>
      </c>
      <c r="F385" s="832" t="s">
        <v>1871</v>
      </c>
      <c r="G385" s="832" t="s">
        <v>1873</v>
      </c>
      <c r="H385" s="849">
        <v>8</v>
      </c>
      <c r="I385" s="849">
        <v>5728</v>
      </c>
      <c r="J385" s="832">
        <v>0.66573686657368669</v>
      </c>
      <c r="K385" s="832">
        <v>716</v>
      </c>
      <c r="L385" s="849">
        <v>12</v>
      </c>
      <c r="M385" s="849">
        <v>8604</v>
      </c>
      <c r="N385" s="832">
        <v>1</v>
      </c>
      <c r="O385" s="832">
        <v>717</v>
      </c>
      <c r="P385" s="849">
        <v>3</v>
      </c>
      <c r="Q385" s="849">
        <v>2151</v>
      </c>
      <c r="R385" s="837">
        <v>0.25</v>
      </c>
      <c r="S385" s="850">
        <v>717</v>
      </c>
    </row>
    <row r="386" spans="1:19" ht="14.4" customHeight="1" x14ac:dyDescent="0.3">
      <c r="A386" s="831" t="s">
        <v>1764</v>
      </c>
      <c r="B386" s="832" t="s">
        <v>1765</v>
      </c>
      <c r="C386" s="832" t="s">
        <v>568</v>
      </c>
      <c r="D386" s="832" t="s">
        <v>961</v>
      </c>
      <c r="E386" s="832" t="s">
        <v>874</v>
      </c>
      <c r="F386" s="832" t="s">
        <v>1874</v>
      </c>
      <c r="G386" s="832" t="s">
        <v>1875</v>
      </c>
      <c r="H386" s="849"/>
      <c r="I386" s="849"/>
      <c r="J386" s="832"/>
      <c r="K386" s="832"/>
      <c r="L386" s="849">
        <v>14</v>
      </c>
      <c r="M386" s="849">
        <v>36932</v>
      </c>
      <c r="N386" s="832">
        <v>1</v>
      </c>
      <c r="O386" s="832">
        <v>2638</v>
      </c>
      <c r="P386" s="849"/>
      <c r="Q386" s="849"/>
      <c r="R386" s="837"/>
      <c r="S386" s="850"/>
    </row>
    <row r="387" spans="1:19" ht="14.4" customHeight="1" x14ac:dyDescent="0.3">
      <c r="A387" s="831" t="s">
        <v>1764</v>
      </c>
      <c r="B387" s="832" t="s">
        <v>1765</v>
      </c>
      <c r="C387" s="832" t="s">
        <v>568</v>
      </c>
      <c r="D387" s="832" t="s">
        <v>961</v>
      </c>
      <c r="E387" s="832" t="s">
        <v>874</v>
      </c>
      <c r="F387" s="832" t="s">
        <v>1874</v>
      </c>
      <c r="G387" s="832" t="s">
        <v>1876</v>
      </c>
      <c r="H387" s="849">
        <v>1</v>
      </c>
      <c r="I387" s="849">
        <v>2637</v>
      </c>
      <c r="J387" s="832"/>
      <c r="K387" s="832">
        <v>2637</v>
      </c>
      <c r="L387" s="849"/>
      <c r="M387" s="849"/>
      <c r="N387" s="832"/>
      <c r="O387" s="832"/>
      <c r="P387" s="849"/>
      <c r="Q387" s="849"/>
      <c r="R387" s="837"/>
      <c r="S387" s="850"/>
    </row>
    <row r="388" spans="1:19" ht="14.4" customHeight="1" x14ac:dyDescent="0.3">
      <c r="A388" s="831" t="s">
        <v>1764</v>
      </c>
      <c r="B388" s="832" t="s">
        <v>1765</v>
      </c>
      <c r="C388" s="832" t="s">
        <v>568</v>
      </c>
      <c r="D388" s="832" t="s">
        <v>961</v>
      </c>
      <c r="E388" s="832" t="s">
        <v>874</v>
      </c>
      <c r="F388" s="832" t="s">
        <v>1877</v>
      </c>
      <c r="G388" s="832" t="s">
        <v>1878</v>
      </c>
      <c r="H388" s="849">
        <v>711</v>
      </c>
      <c r="I388" s="849">
        <v>1297575</v>
      </c>
      <c r="J388" s="832">
        <v>1.0921658986175116</v>
      </c>
      <c r="K388" s="832">
        <v>1825</v>
      </c>
      <c r="L388" s="849">
        <v>651</v>
      </c>
      <c r="M388" s="849">
        <v>1188075</v>
      </c>
      <c r="N388" s="832">
        <v>1</v>
      </c>
      <c r="O388" s="832">
        <v>1825</v>
      </c>
      <c r="P388" s="849">
        <v>299</v>
      </c>
      <c r="Q388" s="849">
        <v>545974</v>
      </c>
      <c r="R388" s="837">
        <v>0.45954506239084231</v>
      </c>
      <c r="S388" s="850">
        <v>1826</v>
      </c>
    </row>
    <row r="389" spans="1:19" ht="14.4" customHeight="1" x14ac:dyDescent="0.3">
      <c r="A389" s="831" t="s">
        <v>1764</v>
      </c>
      <c r="B389" s="832" t="s">
        <v>1765</v>
      </c>
      <c r="C389" s="832" t="s">
        <v>568</v>
      </c>
      <c r="D389" s="832" t="s">
        <v>961</v>
      </c>
      <c r="E389" s="832" t="s">
        <v>874</v>
      </c>
      <c r="F389" s="832" t="s">
        <v>1877</v>
      </c>
      <c r="G389" s="832" t="s">
        <v>1879</v>
      </c>
      <c r="H389" s="849">
        <v>107</v>
      </c>
      <c r="I389" s="849">
        <v>195275</v>
      </c>
      <c r="J389" s="832">
        <v>0.31750741839762614</v>
      </c>
      <c r="K389" s="832">
        <v>1825</v>
      </c>
      <c r="L389" s="849">
        <v>337</v>
      </c>
      <c r="M389" s="849">
        <v>615025</v>
      </c>
      <c r="N389" s="832">
        <v>1</v>
      </c>
      <c r="O389" s="832">
        <v>1825</v>
      </c>
      <c r="P389" s="849">
        <v>79</v>
      </c>
      <c r="Q389" s="849">
        <v>144254</v>
      </c>
      <c r="R389" s="837">
        <v>0.23454981504816877</v>
      </c>
      <c r="S389" s="850">
        <v>1826</v>
      </c>
    </row>
    <row r="390" spans="1:19" ht="14.4" customHeight="1" x14ac:dyDescent="0.3">
      <c r="A390" s="831" t="s">
        <v>1764</v>
      </c>
      <c r="B390" s="832" t="s">
        <v>1765</v>
      </c>
      <c r="C390" s="832" t="s">
        <v>568</v>
      </c>
      <c r="D390" s="832" t="s">
        <v>961</v>
      </c>
      <c r="E390" s="832" t="s">
        <v>874</v>
      </c>
      <c r="F390" s="832" t="s">
        <v>1880</v>
      </c>
      <c r="G390" s="832" t="s">
        <v>1881</v>
      </c>
      <c r="H390" s="849">
        <v>194</v>
      </c>
      <c r="I390" s="849">
        <v>83226</v>
      </c>
      <c r="J390" s="832">
        <v>0.70289855072463769</v>
      </c>
      <c r="K390" s="832">
        <v>429</v>
      </c>
      <c r="L390" s="849">
        <v>276</v>
      </c>
      <c r="M390" s="849">
        <v>118404</v>
      </c>
      <c r="N390" s="832">
        <v>1</v>
      </c>
      <c r="O390" s="832">
        <v>429</v>
      </c>
      <c r="P390" s="849">
        <v>69</v>
      </c>
      <c r="Q390" s="849">
        <v>29670</v>
      </c>
      <c r="R390" s="837">
        <v>0.25058275058275059</v>
      </c>
      <c r="S390" s="850">
        <v>430</v>
      </c>
    </row>
    <row r="391" spans="1:19" ht="14.4" customHeight="1" x14ac:dyDescent="0.3">
      <c r="A391" s="831" t="s">
        <v>1764</v>
      </c>
      <c r="B391" s="832" t="s">
        <v>1765</v>
      </c>
      <c r="C391" s="832" t="s">
        <v>568</v>
      </c>
      <c r="D391" s="832" t="s">
        <v>961</v>
      </c>
      <c r="E391" s="832" t="s">
        <v>874</v>
      </c>
      <c r="F391" s="832" t="s">
        <v>1882</v>
      </c>
      <c r="G391" s="832" t="s">
        <v>1883</v>
      </c>
      <c r="H391" s="849">
        <v>35</v>
      </c>
      <c r="I391" s="849">
        <v>123130</v>
      </c>
      <c r="J391" s="832">
        <v>4.9971590909090908</v>
      </c>
      <c r="K391" s="832">
        <v>3518</v>
      </c>
      <c r="L391" s="849">
        <v>7</v>
      </c>
      <c r="M391" s="849">
        <v>24640</v>
      </c>
      <c r="N391" s="832">
        <v>1</v>
      </c>
      <c r="O391" s="832">
        <v>3520</v>
      </c>
      <c r="P391" s="849">
        <v>24</v>
      </c>
      <c r="Q391" s="849">
        <v>84528</v>
      </c>
      <c r="R391" s="837">
        <v>3.4305194805194805</v>
      </c>
      <c r="S391" s="850">
        <v>3522</v>
      </c>
    </row>
    <row r="392" spans="1:19" ht="14.4" customHeight="1" x14ac:dyDescent="0.3">
      <c r="A392" s="831" t="s">
        <v>1764</v>
      </c>
      <c r="B392" s="832" t="s">
        <v>1765</v>
      </c>
      <c r="C392" s="832" t="s">
        <v>568</v>
      </c>
      <c r="D392" s="832" t="s">
        <v>961</v>
      </c>
      <c r="E392" s="832" t="s">
        <v>874</v>
      </c>
      <c r="F392" s="832" t="s">
        <v>1882</v>
      </c>
      <c r="G392" s="832" t="s">
        <v>1884</v>
      </c>
      <c r="H392" s="849">
        <v>2</v>
      </c>
      <c r="I392" s="849">
        <v>7036</v>
      </c>
      <c r="J392" s="832">
        <v>0.28555194805194806</v>
      </c>
      <c r="K392" s="832">
        <v>3518</v>
      </c>
      <c r="L392" s="849">
        <v>7</v>
      </c>
      <c r="M392" s="849">
        <v>24640</v>
      </c>
      <c r="N392" s="832">
        <v>1</v>
      </c>
      <c r="O392" s="832">
        <v>3520</v>
      </c>
      <c r="P392" s="849">
        <v>1</v>
      </c>
      <c r="Q392" s="849">
        <v>3522</v>
      </c>
      <c r="R392" s="837">
        <v>0.1429383116883117</v>
      </c>
      <c r="S392" s="850">
        <v>3522</v>
      </c>
    </row>
    <row r="393" spans="1:19" ht="14.4" customHeight="1" x14ac:dyDescent="0.3">
      <c r="A393" s="831" t="s">
        <v>1764</v>
      </c>
      <c r="B393" s="832" t="s">
        <v>1765</v>
      </c>
      <c r="C393" s="832" t="s">
        <v>568</v>
      </c>
      <c r="D393" s="832" t="s">
        <v>961</v>
      </c>
      <c r="E393" s="832" t="s">
        <v>874</v>
      </c>
      <c r="F393" s="832" t="s">
        <v>1887</v>
      </c>
      <c r="G393" s="832" t="s">
        <v>1888</v>
      </c>
      <c r="H393" s="849">
        <v>1</v>
      </c>
      <c r="I393" s="849">
        <v>33.33</v>
      </c>
      <c r="J393" s="832">
        <v>0.24998124953123824</v>
      </c>
      <c r="K393" s="832">
        <v>33.33</v>
      </c>
      <c r="L393" s="849">
        <v>4</v>
      </c>
      <c r="M393" s="849">
        <v>133.33000000000001</v>
      </c>
      <c r="N393" s="832">
        <v>1</v>
      </c>
      <c r="O393" s="832">
        <v>33.332500000000003</v>
      </c>
      <c r="P393" s="849"/>
      <c r="Q393" s="849"/>
      <c r="R393" s="837"/>
      <c r="S393" s="850"/>
    </row>
    <row r="394" spans="1:19" ht="14.4" customHeight="1" x14ac:dyDescent="0.3">
      <c r="A394" s="831" t="s">
        <v>1764</v>
      </c>
      <c r="B394" s="832" t="s">
        <v>1765</v>
      </c>
      <c r="C394" s="832" t="s">
        <v>568</v>
      </c>
      <c r="D394" s="832" t="s">
        <v>961</v>
      </c>
      <c r="E394" s="832" t="s">
        <v>874</v>
      </c>
      <c r="F394" s="832" t="s">
        <v>1887</v>
      </c>
      <c r="G394" s="832" t="s">
        <v>1889</v>
      </c>
      <c r="H394" s="849">
        <v>474</v>
      </c>
      <c r="I394" s="849">
        <v>15800</v>
      </c>
      <c r="J394" s="832">
        <v>1.5695359041271841</v>
      </c>
      <c r="K394" s="832">
        <v>33.333333333333336</v>
      </c>
      <c r="L394" s="849">
        <v>302</v>
      </c>
      <c r="M394" s="849">
        <v>10066.67</v>
      </c>
      <c r="N394" s="832">
        <v>1</v>
      </c>
      <c r="O394" s="832">
        <v>33.333344370860928</v>
      </c>
      <c r="P394" s="849">
        <v>158</v>
      </c>
      <c r="Q394" s="849">
        <v>5266.66</v>
      </c>
      <c r="R394" s="837">
        <v>0.52317797245762498</v>
      </c>
      <c r="S394" s="850">
        <v>33.333291139240508</v>
      </c>
    </row>
    <row r="395" spans="1:19" ht="14.4" customHeight="1" x14ac:dyDescent="0.3">
      <c r="A395" s="831" t="s">
        <v>1764</v>
      </c>
      <c r="B395" s="832" t="s">
        <v>1765</v>
      </c>
      <c r="C395" s="832" t="s">
        <v>568</v>
      </c>
      <c r="D395" s="832" t="s">
        <v>961</v>
      </c>
      <c r="E395" s="832" t="s">
        <v>874</v>
      </c>
      <c r="F395" s="832" t="s">
        <v>1890</v>
      </c>
      <c r="G395" s="832" t="s">
        <v>1891</v>
      </c>
      <c r="H395" s="849">
        <v>465</v>
      </c>
      <c r="I395" s="849">
        <v>17205</v>
      </c>
      <c r="J395" s="832">
        <v>1.5397350993377483</v>
      </c>
      <c r="K395" s="832">
        <v>37</v>
      </c>
      <c r="L395" s="849">
        <v>302</v>
      </c>
      <c r="M395" s="849">
        <v>11174</v>
      </c>
      <c r="N395" s="832">
        <v>1</v>
      </c>
      <c r="O395" s="832">
        <v>37</v>
      </c>
      <c r="P395" s="849">
        <v>235</v>
      </c>
      <c r="Q395" s="849">
        <v>8695</v>
      </c>
      <c r="R395" s="837">
        <v>0.77814569536423839</v>
      </c>
      <c r="S395" s="850">
        <v>37</v>
      </c>
    </row>
    <row r="396" spans="1:19" ht="14.4" customHeight="1" x14ac:dyDescent="0.3">
      <c r="A396" s="831" t="s">
        <v>1764</v>
      </c>
      <c r="B396" s="832" t="s">
        <v>1765</v>
      </c>
      <c r="C396" s="832" t="s">
        <v>568</v>
      </c>
      <c r="D396" s="832" t="s">
        <v>961</v>
      </c>
      <c r="E396" s="832" t="s">
        <v>874</v>
      </c>
      <c r="F396" s="832" t="s">
        <v>1892</v>
      </c>
      <c r="G396" s="832" t="s">
        <v>1893</v>
      </c>
      <c r="H396" s="849">
        <v>73</v>
      </c>
      <c r="I396" s="849">
        <v>44457</v>
      </c>
      <c r="J396" s="832">
        <v>4.2870781099324979</v>
      </c>
      <c r="K396" s="832">
        <v>609</v>
      </c>
      <c r="L396" s="849">
        <v>17</v>
      </c>
      <c r="M396" s="849">
        <v>10370</v>
      </c>
      <c r="N396" s="832">
        <v>1</v>
      </c>
      <c r="O396" s="832">
        <v>610</v>
      </c>
      <c r="P396" s="849">
        <v>19</v>
      </c>
      <c r="Q396" s="849">
        <v>11609</v>
      </c>
      <c r="R396" s="837">
        <v>1.1194792671166827</v>
      </c>
      <c r="S396" s="850">
        <v>611</v>
      </c>
    </row>
    <row r="397" spans="1:19" ht="14.4" customHeight="1" x14ac:dyDescent="0.3">
      <c r="A397" s="831" t="s">
        <v>1764</v>
      </c>
      <c r="B397" s="832" t="s">
        <v>1765</v>
      </c>
      <c r="C397" s="832" t="s">
        <v>568</v>
      </c>
      <c r="D397" s="832" t="s">
        <v>961</v>
      </c>
      <c r="E397" s="832" t="s">
        <v>874</v>
      </c>
      <c r="F397" s="832" t="s">
        <v>1892</v>
      </c>
      <c r="G397" s="832" t="s">
        <v>1894</v>
      </c>
      <c r="H397" s="849">
        <v>22</v>
      </c>
      <c r="I397" s="849">
        <v>13398</v>
      </c>
      <c r="J397" s="832">
        <v>0.24136191677175284</v>
      </c>
      <c r="K397" s="832">
        <v>609</v>
      </c>
      <c r="L397" s="849">
        <v>91</v>
      </c>
      <c r="M397" s="849">
        <v>55510</v>
      </c>
      <c r="N397" s="832">
        <v>1</v>
      </c>
      <c r="O397" s="832">
        <v>610</v>
      </c>
      <c r="P397" s="849">
        <v>2</v>
      </c>
      <c r="Q397" s="849">
        <v>1222</v>
      </c>
      <c r="R397" s="837">
        <v>2.2014051522248244E-2</v>
      </c>
      <c r="S397" s="850">
        <v>611</v>
      </c>
    </row>
    <row r="398" spans="1:19" ht="14.4" customHeight="1" x14ac:dyDescent="0.3">
      <c r="A398" s="831" t="s">
        <v>1764</v>
      </c>
      <c r="B398" s="832" t="s">
        <v>1765</v>
      </c>
      <c r="C398" s="832" t="s">
        <v>568</v>
      </c>
      <c r="D398" s="832" t="s">
        <v>961</v>
      </c>
      <c r="E398" s="832" t="s">
        <v>874</v>
      </c>
      <c r="F398" s="832" t="s">
        <v>1897</v>
      </c>
      <c r="G398" s="832" t="s">
        <v>1898</v>
      </c>
      <c r="H398" s="849">
        <v>6</v>
      </c>
      <c r="I398" s="849">
        <v>2622</v>
      </c>
      <c r="J398" s="832">
        <v>0.5</v>
      </c>
      <c r="K398" s="832">
        <v>437</v>
      </c>
      <c r="L398" s="849">
        <v>12</v>
      </c>
      <c r="M398" s="849">
        <v>5244</v>
      </c>
      <c r="N398" s="832">
        <v>1</v>
      </c>
      <c r="O398" s="832">
        <v>437</v>
      </c>
      <c r="P398" s="849">
        <v>4</v>
      </c>
      <c r="Q398" s="849">
        <v>1752</v>
      </c>
      <c r="R398" s="837">
        <v>0.33409610983981691</v>
      </c>
      <c r="S398" s="850">
        <v>438</v>
      </c>
    </row>
    <row r="399" spans="1:19" ht="14.4" customHeight="1" x14ac:dyDescent="0.3">
      <c r="A399" s="831" t="s">
        <v>1764</v>
      </c>
      <c r="B399" s="832" t="s">
        <v>1765</v>
      </c>
      <c r="C399" s="832" t="s">
        <v>568</v>
      </c>
      <c r="D399" s="832" t="s">
        <v>961</v>
      </c>
      <c r="E399" s="832" t="s">
        <v>874</v>
      </c>
      <c r="F399" s="832" t="s">
        <v>1897</v>
      </c>
      <c r="G399" s="832" t="s">
        <v>1899</v>
      </c>
      <c r="H399" s="849">
        <v>13</v>
      </c>
      <c r="I399" s="849">
        <v>5681</v>
      </c>
      <c r="J399" s="832">
        <v>2.1666666666666665</v>
      </c>
      <c r="K399" s="832">
        <v>437</v>
      </c>
      <c r="L399" s="849">
        <v>6</v>
      </c>
      <c r="M399" s="849">
        <v>2622</v>
      </c>
      <c r="N399" s="832">
        <v>1</v>
      </c>
      <c r="O399" s="832">
        <v>437</v>
      </c>
      <c r="P399" s="849">
        <v>6</v>
      </c>
      <c r="Q399" s="849">
        <v>2625</v>
      </c>
      <c r="R399" s="837">
        <v>1.0011441647597255</v>
      </c>
      <c r="S399" s="850">
        <v>437.5</v>
      </c>
    </row>
    <row r="400" spans="1:19" ht="14.4" customHeight="1" x14ac:dyDescent="0.3">
      <c r="A400" s="831" t="s">
        <v>1764</v>
      </c>
      <c r="B400" s="832" t="s">
        <v>1765</v>
      </c>
      <c r="C400" s="832" t="s">
        <v>568</v>
      </c>
      <c r="D400" s="832" t="s">
        <v>961</v>
      </c>
      <c r="E400" s="832" t="s">
        <v>874</v>
      </c>
      <c r="F400" s="832" t="s">
        <v>1900</v>
      </c>
      <c r="G400" s="832" t="s">
        <v>1901</v>
      </c>
      <c r="H400" s="849">
        <v>230</v>
      </c>
      <c r="I400" s="849">
        <v>308660</v>
      </c>
      <c r="J400" s="832">
        <v>0.88461538461538458</v>
      </c>
      <c r="K400" s="832">
        <v>1342</v>
      </c>
      <c r="L400" s="849">
        <v>260</v>
      </c>
      <c r="M400" s="849">
        <v>348920</v>
      </c>
      <c r="N400" s="832">
        <v>1</v>
      </c>
      <c r="O400" s="832">
        <v>1342</v>
      </c>
      <c r="P400" s="849">
        <v>101</v>
      </c>
      <c r="Q400" s="849">
        <v>135621</v>
      </c>
      <c r="R400" s="837">
        <v>0.38868795139286944</v>
      </c>
      <c r="S400" s="850">
        <v>1342.7821782178219</v>
      </c>
    </row>
    <row r="401" spans="1:19" ht="14.4" customHeight="1" x14ac:dyDescent="0.3">
      <c r="A401" s="831" t="s">
        <v>1764</v>
      </c>
      <c r="B401" s="832" t="s">
        <v>1765</v>
      </c>
      <c r="C401" s="832" t="s">
        <v>568</v>
      </c>
      <c r="D401" s="832" t="s">
        <v>961</v>
      </c>
      <c r="E401" s="832" t="s">
        <v>874</v>
      </c>
      <c r="F401" s="832" t="s">
        <v>1900</v>
      </c>
      <c r="G401" s="832" t="s">
        <v>1902</v>
      </c>
      <c r="H401" s="849">
        <v>31</v>
      </c>
      <c r="I401" s="849">
        <v>41602</v>
      </c>
      <c r="J401" s="832">
        <v>0.81578947368421051</v>
      </c>
      <c r="K401" s="832">
        <v>1342</v>
      </c>
      <c r="L401" s="849">
        <v>38</v>
      </c>
      <c r="M401" s="849">
        <v>50996</v>
      </c>
      <c r="N401" s="832">
        <v>1</v>
      </c>
      <c r="O401" s="832">
        <v>1342</v>
      </c>
      <c r="P401" s="849">
        <v>30</v>
      </c>
      <c r="Q401" s="849">
        <v>40273</v>
      </c>
      <c r="R401" s="837">
        <v>0.78972860616518947</v>
      </c>
      <c r="S401" s="850">
        <v>1342.4333333333334</v>
      </c>
    </row>
    <row r="402" spans="1:19" ht="14.4" customHeight="1" x14ac:dyDescent="0.3">
      <c r="A402" s="831" t="s">
        <v>1764</v>
      </c>
      <c r="B402" s="832" t="s">
        <v>1765</v>
      </c>
      <c r="C402" s="832" t="s">
        <v>568</v>
      </c>
      <c r="D402" s="832" t="s">
        <v>961</v>
      </c>
      <c r="E402" s="832" t="s">
        <v>874</v>
      </c>
      <c r="F402" s="832" t="s">
        <v>1903</v>
      </c>
      <c r="G402" s="832" t="s">
        <v>1904</v>
      </c>
      <c r="H402" s="849">
        <v>19</v>
      </c>
      <c r="I402" s="849">
        <v>9671</v>
      </c>
      <c r="J402" s="832">
        <v>1.0555555555555556</v>
      </c>
      <c r="K402" s="832">
        <v>509</v>
      </c>
      <c r="L402" s="849">
        <v>18</v>
      </c>
      <c r="M402" s="849">
        <v>9162</v>
      </c>
      <c r="N402" s="832">
        <v>1</v>
      </c>
      <c r="O402" s="832">
        <v>509</v>
      </c>
      <c r="P402" s="849">
        <v>12</v>
      </c>
      <c r="Q402" s="849">
        <v>6120</v>
      </c>
      <c r="R402" s="837">
        <v>0.66797642436149307</v>
      </c>
      <c r="S402" s="850">
        <v>510</v>
      </c>
    </row>
    <row r="403" spans="1:19" ht="14.4" customHeight="1" x14ac:dyDescent="0.3">
      <c r="A403" s="831" t="s">
        <v>1764</v>
      </c>
      <c r="B403" s="832" t="s">
        <v>1765</v>
      </c>
      <c r="C403" s="832" t="s">
        <v>568</v>
      </c>
      <c r="D403" s="832" t="s">
        <v>961</v>
      </c>
      <c r="E403" s="832" t="s">
        <v>874</v>
      </c>
      <c r="F403" s="832" t="s">
        <v>1903</v>
      </c>
      <c r="G403" s="832" t="s">
        <v>1905</v>
      </c>
      <c r="H403" s="849">
        <v>35</v>
      </c>
      <c r="I403" s="849">
        <v>17815</v>
      </c>
      <c r="J403" s="832">
        <v>1.8421052631578947</v>
      </c>
      <c r="K403" s="832">
        <v>509</v>
      </c>
      <c r="L403" s="849">
        <v>19</v>
      </c>
      <c r="M403" s="849">
        <v>9671</v>
      </c>
      <c r="N403" s="832">
        <v>1</v>
      </c>
      <c r="O403" s="832">
        <v>509</v>
      </c>
      <c r="P403" s="849">
        <v>24</v>
      </c>
      <c r="Q403" s="849">
        <v>12241</v>
      </c>
      <c r="R403" s="837">
        <v>1.2657429428187363</v>
      </c>
      <c r="S403" s="850">
        <v>510.04166666666669</v>
      </c>
    </row>
    <row r="404" spans="1:19" ht="14.4" customHeight="1" x14ac:dyDescent="0.3">
      <c r="A404" s="831" t="s">
        <v>1764</v>
      </c>
      <c r="B404" s="832" t="s">
        <v>1765</v>
      </c>
      <c r="C404" s="832" t="s">
        <v>568</v>
      </c>
      <c r="D404" s="832" t="s">
        <v>961</v>
      </c>
      <c r="E404" s="832" t="s">
        <v>874</v>
      </c>
      <c r="F404" s="832" t="s">
        <v>1906</v>
      </c>
      <c r="G404" s="832" t="s">
        <v>1907</v>
      </c>
      <c r="H404" s="849">
        <v>20</v>
      </c>
      <c r="I404" s="849">
        <v>46580</v>
      </c>
      <c r="J404" s="832">
        <v>4.9978540772532192</v>
      </c>
      <c r="K404" s="832">
        <v>2329</v>
      </c>
      <c r="L404" s="849">
        <v>4</v>
      </c>
      <c r="M404" s="849">
        <v>9320</v>
      </c>
      <c r="N404" s="832">
        <v>1</v>
      </c>
      <c r="O404" s="832">
        <v>2330</v>
      </c>
      <c r="P404" s="849">
        <v>2</v>
      </c>
      <c r="Q404" s="849">
        <v>4666</v>
      </c>
      <c r="R404" s="837">
        <v>0.50064377682403438</v>
      </c>
      <c r="S404" s="850">
        <v>2333</v>
      </c>
    </row>
    <row r="405" spans="1:19" ht="14.4" customHeight="1" x14ac:dyDescent="0.3">
      <c r="A405" s="831" t="s">
        <v>1764</v>
      </c>
      <c r="B405" s="832" t="s">
        <v>1765</v>
      </c>
      <c r="C405" s="832" t="s">
        <v>568</v>
      </c>
      <c r="D405" s="832" t="s">
        <v>961</v>
      </c>
      <c r="E405" s="832" t="s">
        <v>874</v>
      </c>
      <c r="F405" s="832" t="s">
        <v>1908</v>
      </c>
      <c r="G405" s="832" t="s">
        <v>1909</v>
      </c>
      <c r="H405" s="849">
        <v>1</v>
      </c>
      <c r="I405" s="849">
        <v>2645</v>
      </c>
      <c r="J405" s="832">
        <v>0.49981103552532125</v>
      </c>
      <c r="K405" s="832">
        <v>2645</v>
      </c>
      <c r="L405" s="849">
        <v>2</v>
      </c>
      <c r="M405" s="849">
        <v>5292</v>
      </c>
      <c r="N405" s="832">
        <v>1</v>
      </c>
      <c r="O405" s="832">
        <v>2646</v>
      </c>
      <c r="P405" s="849">
        <v>4</v>
      </c>
      <c r="Q405" s="849">
        <v>10596</v>
      </c>
      <c r="R405" s="837">
        <v>2.0022675736961451</v>
      </c>
      <c r="S405" s="850">
        <v>2649</v>
      </c>
    </row>
    <row r="406" spans="1:19" ht="14.4" customHeight="1" x14ac:dyDescent="0.3">
      <c r="A406" s="831" t="s">
        <v>1764</v>
      </c>
      <c r="B406" s="832" t="s">
        <v>1765</v>
      </c>
      <c r="C406" s="832" t="s">
        <v>568</v>
      </c>
      <c r="D406" s="832" t="s">
        <v>961</v>
      </c>
      <c r="E406" s="832" t="s">
        <v>874</v>
      </c>
      <c r="F406" s="832" t="s">
        <v>1908</v>
      </c>
      <c r="G406" s="832" t="s">
        <v>1910</v>
      </c>
      <c r="H406" s="849">
        <v>6</v>
      </c>
      <c r="I406" s="849">
        <v>15870</v>
      </c>
      <c r="J406" s="832">
        <v>2.9988662131519273</v>
      </c>
      <c r="K406" s="832">
        <v>2645</v>
      </c>
      <c r="L406" s="849">
        <v>2</v>
      </c>
      <c r="M406" s="849">
        <v>5292</v>
      </c>
      <c r="N406" s="832">
        <v>1</v>
      </c>
      <c r="O406" s="832">
        <v>2646</v>
      </c>
      <c r="P406" s="849">
        <v>1</v>
      </c>
      <c r="Q406" s="849">
        <v>2649</v>
      </c>
      <c r="R406" s="837">
        <v>0.50056689342403626</v>
      </c>
      <c r="S406" s="850">
        <v>2649</v>
      </c>
    </row>
    <row r="407" spans="1:19" ht="14.4" customHeight="1" x14ac:dyDescent="0.3">
      <c r="A407" s="831" t="s">
        <v>1764</v>
      </c>
      <c r="B407" s="832" t="s">
        <v>1765</v>
      </c>
      <c r="C407" s="832" t="s">
        <v>568</v>
      </c>
      <c r="D407" s="832" t="s">
        <v>961</v>
      </c>
      <c r="E407" s="832" t="s">
        <v>874</v>
      </c>
      <c r="F407" s="832" t="s">
        <v>1911</v>
      </c>
      <c r="G407" s="832" t="s">
        <v>1912</v>
      </c>
      <c r="H407" s="849">
        <v>19</v>
      </c>
      <c r="I407" s="849">
        <v>6726</v>
      </c>
      <c r="J407" s="832">
        <v>1.0525821596244131</v>
      </c>
      <c r="K407" s="832">
        <v>354</v>
      </c>
      <c r="L407" s="849">
        <v>18</v>
      </c>
      <c r="M407" s="849">
        <v>6390</v>
      </c>
      <c r="N407" s="832">
        <v>1</v>
      </c>
      <c r="O407" s="832">
        <v>355</v>
      </c>
      <c r="P407" s="849">
        <v>2</v>
      </c>
      <c r="Q407" s="849">
        <v>710</v>
      </c>
      <c r="R407" s="837">
        <v>0.1111111111111111</v>
      </c>
      <c r="S407" s="850">
        <v>355</v>
      </c>
    </row>
    <row r="408" spans="1:19" ht="14.4" customHeight="1" x14ac:dyDescent="0.3">
      <c r="A408" s="831" t="s">
        <v>1764</v>
      </c>
      <c r="B408" s="832" t="s">
        <v>1765</v>
      </c>
      <c r="C408" s="832" t="s">
        <v>568</v>
      </c>
      <c r="D408" s="832" t="s">
        <v>961</v>
      </c>
      <c r="E408" s="832" t="s">
        <v>874</v>
      </c>
      <c r="F408" s="832" t="s">
        <v>1913</v>
      </c>
      <c r="G408" s="832" t="s">
        <v>1914</v>
      </c>
      <c r="H408" s="849"/>
      <c r="I408" s="849"/>
      <c r="J408" s="832"/>
      <c r="K408" s="832"/>
      <c r="L408" s="849"/>
      <c r="M408" s="849"/>
      <c r="N408" s="832"/>
      <c r="O408" s="832"/>
      <c r="P408" s="849">
        <v>2</v>
      </c>
      <c r="Q408" s="849">
        <v>1404</v>
      </c>
      <c r="R408" s="837"/>
      <c r="S408" s="850">
        <v>702</v>
      </c>
    </row>
    <row r="409" spans="1:19" ht="14.4" customHeight="1" x14ac:dyDescent="0.3">
      <c r="A409" s="831" t="s">
        <v>1764</v>
      </c>
      <c r="B409" s="832" t="s">
        <v>1765</v>
      </c>
      <c r="C409" s="832" t="s">
        <v>568</v>
      </c>
      <c r="D409" s="832" t="s">
        <v>961</v>
      </c>
      <c r="E409" s="832" t="s">
        <v>874</v>
      </c>
      <c r="F409" s="832" t="s">
        <v>1915</v>
      </c>
      <c r="G409" s="832" t="s">
        <v>1916</v>
      </c>
      <c r="H409" s="849">
        <v>1</v>
      </c>
      <c r="I409" s="849">
        <v>195</v>
      </c>
      <c r="J409" s="832"/>
      <c r="K409" s="832">
        <v>195</v>
      </c>
      <c r="L409" s="849"/>
      <c r="M409" s="849"/>
      <c r="N409" s="832"/>
      <c r="O409" s="832"/>
      <c r="P409" s="849">
        <v>1</v>
      </c>
      <c r="Q409" s="849">
        <v>196</v>
      </c>
      <c r="R409" s="837"/>
      <c r="S409" s="850">
        <v>196</v>
      </c>
    </row>
    <row r="410" spans="1:19" ht="14.4" customHeight="1" x14ac:dyDescent="0.3">
      <c r="A410" s="831" t="s">
        <v>1764</v>
      </c>
      <c r="B410" s="832" t="s">
        <v>1765</v>
      </c>
      <c r="C410" s="832" t="s">
        <v>568</v>
      </c>
      <c r="D410" s="832" t="s">
        <v>961</v>
      </c>
      <c r="E410" s="832" t="s">
        <v>874</v>
      </c>
      <c r="F410" s="832" t="s">
        <v>1917</v>
      </c>
      <c r="G410" s="832" t="s">
        <v>1918</v>
      </c>
      <c r="H410" s="849">
        <v>1</v>
      </c>
      <c r="I410" s="849">
        <v>1034</v>
      </c>
      <c r="J410" s="832">
        <v>0.33268983268983271</v>
      </c>
      <c r="K410" s="832">
        <v>1034</v>
      </c>
      <c r="L410" s="849">
        <v>3</v>
      </c>
      <c r="M410" s="849">
        <v>3108</v>
      </c>
      <c r="N410" s="832">
        <v>1</v>
      </c>
      <c r="O410" s="832">
        <v>1036</v>
      </c>
      <c r="P410" s="849">
        <v>2</v>
      </c>
      <c r="Q410" s="849">
        <v>2080</v>
      </c>
      <c r="R410" s="837">
        <v>0.66924066924066927</v>
      </c>
      <c r="S410" s="850">
        <v>1040</v>
      </c>
    </row>
    <row r="411" spans="1:19" ht="14.4" customHeight="1" x14ac:dyDescent="0.3">
      <c r="A411" s="831" t="s">
        <v>1764</v>
      </c>
      <c r="B411" s="832" t="s">
        <v>1765</v>
      </c>
      <c r="C411" s="832" t="s">
        <v>568</v>
      </c>
      <c r="D411" s="832" t="s">
        <v>961</v>
      </c>
      <c r="E411" s="832" t="s">
        <v>874</v>
      </c>
      <c r="F411" s="832" t="s">
        <v>1919</v>
      </c>
      <c r="G411" s="832" t="s">
        <v>1921</v>
      </c>
      <c r="H411" s="849">
        <v>1</v>
      </c>
      <c r="I411" s="849">
        <v>525</v>
      </c>
      <c r="J411" s="832"/>
      <c r="K411" s="832">
        <v>525</v>
      </c>
      <c r="L411" s="849"/>
      <c r="M411" s="849"/>
      <c r="N411" s="832"/>
      <c r="O411" s="832"/>
      <c r="P411" s="849">
        <v>1</v>
      </c>
      <c r="Q411" s="849">
        <v>526</v>
      </c>
      <c r="R411" s="837"/>
      <c r="S411" s="850">
        <v>526</v>
      </c>
    </row>
    <row r="412" spans="1:19" ht="14.4" customHeight="1" x14ac:dyDescent="0.3">
      <c r="A412" s="831" t="s">
        <v>1764</v>
      </c>
      <c r="B412" s="832" t="s">
        <v>1765</v>
      </c>
      <c r="C412" s="832" t="s">
        <v>568</v>
      </c>
      <c r="D412" s="832" t="s">
        <v>961</v>
      </c>
      <c r="E412" s="832" t="s">
        <v>874</v>
      </c>
      <c r="F412" s="832" t="s">
        <v>1922</v>
      </c>
      <c r="G412" s="832" t="s">
        <v>1923</v>
      </c>
      <c r="H412" s="849">
        <v>2</v>
      </c>
      <c r="I412" s="849">
        <v>284</v>
      </c>
      <c r="J412" s="832"/>
      <c r="K412" s="832">
        <v>142</v>
      </c>
      <c r="L412" s="849"/>
      <c r="M412" s="849"/>
      <c r="N412" s="832"/>
      <c r="O412" s="832"/>
      <c r="P412" s="849"/>
      <c r="Q412" s="849"/>
      <c r="R412" s="837"/>
      <c r="S412" s="850"/>
    </row>
    <row r="413" spans="1:19" ht="14.4" customHeight="1" x14ac:dyDescent="0.3">
      <c r="A413" s="831" t="s">
        <v>1764</v>
      </c>
      <c r="B413" s="832" t="s">
        <v>1765</v>
      </c>
      <c r="C413" s="832" t="s">
        <v>568</v>
      </c>
      <c r="D413" s="832" t="s">
        <v>961</v>
      </c>
      <c r="E413" s="832" t="s">
        <v>874</v>
      </c>
      <c r="F413" s="832" t="s">
        <v>1926</v>
      </c>
      <c r="G413" s="832" t="s">
        <v>1927</v>
      </c>
      <c r="H413" s="849"/>
      <c r="I413" s="849"/>
      <c r="J413" s="832"/>
      <c r="K413" s="832"/>
      <c r="L413" s="849"/>
      <c r="M413" s="849"/>
      <c r="N413" s="832"/>
      <c r="O413" s="832"/>
      <c r="P413" s="849">
        <v>1</v>
      </c>
      <c r="Q413" s="849">
        <v>1693</v>
      </c>
      <c r="R413" s="837"/>
      <c r="S413" s="850">
        <v>1693</v>
      </c>
    </row>
    <row r="414" spans="1:19" ht="14.4" customHeight="1" x14ac:dyDescent="0.3">
      <c r="A414" s="831" t="s">
        <v>1764</v>
      </c>
      <c r="B414" s="832" t="s">
        <v>1765</v>
      </c>
      <c r="C414" s="832" t="s">
        <v>568</v>
      </c>
      <c r="D414" s="832" t="s">
        <v>961</v>
      </c>
      <c r="E414" s="832" t="s">
        <v>874</v>
      </c>
      <c r="F414" s="832" t="s">
        <v>1929</v>
      </c>
      <c r="G414" s="832" t="s">
        <v>1930</v>
      </c>
      <c r="H414" s="849">
        <v>15</v>
      </c>
      <c r="I414" s="849">
        <v>10770</v>
      </c>
      <c r="J414" s="832">
        <v>2.1398768130339758</v>
      </c>
      <c r="K414" s="832">
        <v>718</v>
      </c>
      <c r="L414" s="849">
        <v>7</v>
      </c>
      <c r="M414" s="849">
        <v>5033</v>
      </c>
      <c r="N414" s="832">
        <v>1</v>
      </c>
      <c r="O414" s="832">
        <v>719</v>
      </c>
      <c r="P414" s="849">
        <v>1</v>
      </c>
      <c r="Q414" s="849">
        <v>719</v>
      </c>
      <c r="R414" s="837">
        <v>0.14285714285714285</v>
      </c>
      <c r="S414" s="850">
        <v>719</v>
      </c>
    </row>
    <row r="415" spans="1:19" ht="14.4" customHeight="1" x14ac:dyDescent="0.3">
      <c r="A415" s="831" t="s">
        <v>1764</v>
      </c>
      <c r="B415" s="832" t="s">
        <v>1765</v>
      </c>
      <c r="C415" s="832" t="s">
        <v>568</v>
      </c>
      <c r="D415" s="832" t="s">
        <v>961</v>
      </c>
      <c r="E415" s="832" t="s">
        <v>874</v>
      </c>
      <c r="F415" s="832" t="s">
        <v>1929</v>
      </c>
      <c r="G415" s="832" t="s">
        <v>1931</v>
      </c>
      <c r="H415" s="849">
        <v>5</v>
      </c>
      <c r="I415" s="849">
        <v>3590</v>
      </c>
      <c r="J415" s="832">
        <v>0.49930458970792768</v>
      </c>
      <c r="K415" s="832">
        <v>718</v>
      </c>
      <c r="L415" s="849">
        <v>10</v>
      </c>
      <c r="M415" s="849">
        <v>7190</v>
      </c>
      <c r="N415" s="832">
        <v>1</v>
      </c>
      <c r="O415" s="832">
        <v>719</v>
      </c>
      <c r="P415" s="849">
        <v>2</v>
      </c>
      <c r="Q415" s="849">
        <v>1438</v>
      </c>
      <c r="R415" s="837">
        <v>0.2</v>
      </c>
      <c r="S415" s="850">
        <v>719</v>
      </c>
    </row>
    <row r="416" spans="1:19" ht="14.4" customHeight="1" x14ac:dyDescent="0.3">
      <c r="A416" s="831" t="s">
        <v>1764</v>
      </c>
      <c r="B416" s="832" t="s">
        <v>1765</v>
      </c>
      <c r="C416" s="832" t="s">
        <v>568</v>
      </c>
      <c r="D416" s="832" t="s">
        <v>961</v>
      </c>
      <c r="E416" s="832" t="s">
        <v>874</v>
      </c>
      <c r="F416" s="832" t="s">
        <v>1937</v>
      </c>
      <c r="G416" s="832" t="s">
        <v>1938</v>
      </c>
      <c r="H416" s="849"/>
      <c r="I416" s="849"/>
      <c r="J416" s="832"/>
      <c r="K416" s="832"/>
      <c r="L416" s="849"/>
      <c r="M416" s="849"/>
      <c r="N416" s="832"/>
      <c r="O416" s="832"/>
      <c r="P416" s="849">
        <v>1</v>
      </c>
      <c r="Q416" s="849">
        <v>671</v>
      </c>
      <c r="R416" s="837"/>
      <c r="S416" s="850">
        <v>671</v>
      </c>
    </row>
    <row r="417" spans="1:19" ht="14.4" customHeight="1" x14ac:dyDescent="0.3">
      <c r="A417" s="831" t="s">
        <v>1764</v>
      </c>
      <c r="B417" s="832" t="s">
        <v>1765</v>
      </c>
      <c r="C417" s="832" t="s">
        <v>568</v>
      </c>
      <c r="D417" s="832" t="s">
        <v>1761</v>
      </c>
      <c r="E417" s="832" t="s">
        <v>1766</v>
      </c>
      <c r="F417" s="832" t="s">
        <v>1778</v>
      </c>
      <c r="G417" s="832" t="s">
        <v>1779</v>
      </c>
      <c r="H417" s="849"/>
      <c r="I417" s="849"/>
      <c r="J417" s="832"/>
      <c r="K417" s="832"/>
      <c r="L417" s="849">
        <v>388</v>
      </c>
      <c r="M417" s="849">
        <v>2052.52</v>
      </c>
      <c r="N417" s="832">
        <v>1</v>
      </c>
      <c r="O417" s="832">
        <v>5.29</v>
      </c>
      <c r="P417" s="849"/>
      <c r="Q417" s="849"/>
      <c r="R417" s="837"/>
      <c r="S417" s="850"/>
    </row>
    <row r="418" spans="1:19" ht="14.4" customHeight="1" x14ac:dyDescent="0.3">
      <c r="A418" s="831" t="s">
        <v>1764</v>
      </c>
      <c r="B418" s="832" t="s">
        <v>1765</v>
      </c>
      <c r="C418" s="832" t="s">
        <v>568</v>
      </c>
      <c r="D418" s="832" t="s">
        <v>1761</v>
      </c>
      <c r="E418" s="832" t="s">
        <v>874</v>
      </c>
      <c r="F418" s="832" t="s">
        <v>1828</v>
      </c>
      <c r="G418" s="832" t="s">
        <v>1829</v>
      </c>
      <c r="H418" s="849">
        <v>4</v>
      </c>
      <c r="I418" s="849">
        <v>148</v>
      </c>
      <c r="J418" s="832"/>
      <c r="K418" s="832">
        <v>37</v>
      </c>
      <c r="L418" s="849"/>
      <c r="M418" s="849"/>
      <c r="N418" s="832"/>
      <c r="O418" s="832"/>
      <c r="P418" s="849"/>
      <c r="Q418" s="849"/>
      <c r="R418" s="837"/>
      <c r="S418" s="850"/>
    </row>
    <row r="419" spans="1:19" ht="14.4" customHeight="1" x14ac:dyDescent="0.3">
      <c r="A419" s="831" t="s">
        <v>1764</v>
      </c>
      <c r="B419" s="832" t="s">
        <v>1765</v>
      </c>
      <c r="C419" s="832" t="s">
        <v>568</v>
      </c>
      <c r="D419" s="832" t="s">
        <v>1761</v>
      </c>
      <c r="E419" s="832" t="s">
        <v>874</v>
      </c>
      <c r="F419" s="832" t="s">
        <v>1877</v>
      </c>
      <c r="G419" s="832" t="s">
        <v>1879</v>
      </c>
      <c r="H419" s="849"/>
      <c r="I419" s="849"/>
      <c r="J419" s="832"/>
      <c r="K419" s="832"/>
      <c r="L419" s="849">
        <v>1</v>
      </c>
      <c r="M419" s="849">
        <v>1825</v>
      </c>
      <c r="N419" s="832">
        <v>1</v>
      </c>
      <c r="O419" s="832">
        <v>1825</v>
      </c>
      <c r="P419" s="849"/>
      <c r="Q419" s="849"/>
      <c r="R419" s="837"/>
      <c r="S419" s="850"/>
    </row>
    <row r="420" spans="1:19" ht="14.4" customHeight="1" x14ac:dyDescent="0.3">
      <c r="A420" s="831" t="s">
        <v>1764</v>
      </c>
      <c r="B420" s="832" t="s">
        <v>1765</v>
      </c>
      <c r="C420" s="832" t="s">
        <v>568</v>
      </c>
      <c r="D420" s="832" t="s">
        <v>1761</v>
      </c>
      <c r="E420" s="832" t="s">
        <v>874</v>
      </c>
      <c r="F420" s="832" t="s">
        <v>1880</v>
      </c>
      <c r="G420" s="832" t="s">
        <v>1881</v>
      </c>
      <c r="H420" s="849"/>
      <c r="I420" s="849"/>
      <c r="J420" s="832"/>
      <c r="K420" s="832"/>
      <c r="L420" s="849">
        <v>1</v>
      </c>
      <c r="M420" s="849">
        <v>429</v>
      </c>
      <c r="N420" s="832">
        <v>1</v>
      </c>
      <c r="O420" s="832">
        <v>429</v>
      </c>
      <c r="P420" s="849"/>
      <c r="Q420" s="849"/>
      <c r="R420" s="837"/>
      <c r="S420" s="850"/>
    </row>
    <row r="421" spans="1:19" ht="14.4" customHeight="1" x14ac:dyDescent="0.3">
      <c r="A421" s="831" t="s">
        <v>1764</v>
      </c>
      <c r="B421" s="832" t="s">
        <v>1765</v>
      </c>
      <c r="C421" s="832" t="s">
        <v>568</v>
      </c>
      <c r="D421" s="832" t="s">
        <v>963</v>
      </c>
      <c r="E421" s="832" t="s">
        <v>1766</v>
      </c>
      <c r="F421" s="832" t="s">
        <v>1767</v>
      </c>
      <c r="G421" s="832" t="s">
        <v>1768</v>
      </c>
      <c r="H421" s="849"/>
      <c r="I421" s="849"/>
      <c r="J421" s="832"/>
      <c r="K421" s="832"/>
      <c r="L421" s="849"/>
      <c r="M421" s="849"/>
      <c r="N421" s="832"/>
      <c r="O421" s="832"/>
      <c r="P421" s="849">
        <v>1133</v>
      </c>
      <c r="Q421" s="849">
        <v>26285.599999999999</v>
      </c>
      <c r="R421" s="837"/>
      <c r="S421" s="850">
        <v>23.2</v>
      </c>
    </row>
    <row r="422" spans="1:19" ht="14.4" customHeight="1" x14ac:dyDescent="0.3">
      <c r="A422" s="831" t="s">
        <v>1764</v>
      </c>
      <c r="B422" s="832" t="s">
        <v>1765</v>
      </c>
      <c r="C422" s="832" t="s">
        <v>568</v>
      </c>
      <c r="D422" s="832" t="s">
        <v>963</v>
      </c>
      <c r="E422" s="832" t="s">
        <v>1766</v>
      </c>
      <c r="F422" s="832" t="s">
        <v>1769</v>
      </c>
      <c r="G422" s="832" t="s">
        <v>1770</v>
      </c>
      <c r="H422" s="849"/>
      <c r="I422" s="849"/>
      <c r="J422" s="832"/>
      <c r="K422" s="832"/>
      <c r="L422" s="849">
        <v>520</v>
      </c>
      <c r="M422" s="849">
        <v>1346.8</v>
      </c>
      <c r="N422" s="832">
        <v>1</v>
      </c>
      <c r="O422" s="832">
        <v>2.59</v>
      </c>
      <c r="P422" s="849">
        <v>1248</v>
      </c>
      <c r="Q422" s="849">
        <v>3230.08</v>
      </c>
      <c r="R422" s="837">
        <v>2.3983367983367985</v>
      </c>
      <c r="S422" s="850">
        <v>2.5882051282051282</v>
      </c>
    </row>
    <row r="423" spans="1:19" ht="14.4" customHeight="1" x14ac:dyDescent="0.3">
      <c r="A423" s="831" t="s">
        <v>1764</v>
      </c>
      <c r="B423" s="832" t="s">
        <v>1765</v>
      </c>
      <c r="C423" s="832" t="s">
        <v>568</v>
      </c>
      <c r="D423" s="832" t="s">
        <v>963</v>
      </c>
      <c r="E423" s="832" t="s">
        <v>1766</v>
      </c>
      <c r="F423" s="832" t="s">
        <v>1771</v>
      </c>
      <c r="G423" s="832" t="s">
        <v>1772</v>
      </c>
      <c r="H423" s="849">
        <v>1974</v>
      </c>
      <c r="I423" s="849">
        <v>10955.7</v>
      </c>
      <c r="J423" s="832">
        <v>4.2503491620111733</v>
      </c>
      <c r="K423" s="832">
        <v>5.5500000000000007</v>
      </c>
      <c r="L423" s="849">
        <v>360</v>
      </c>
      <c r="M423" s="849">
        <v>2577.6</v>
      </c>
      <c r="N423" s="832">
        <v>1</v>
      </c>
      <c r="O423" s="832">
        <v>7.16</v>
      </c>
      <c r="P423" s="849">
        <v>3071</v>
      </c>
      <c r="Q423" s="849">
        <v>22212.97</v>
      </c>
      <c r="R423" s="837">
        <v>8.6176947548106781</v>
      </c>
      <c r="S423" s="850">
        <v>7.2331390426571156</v>
      </c>
    </row>
    <row r="424" spans="1:19" ht="14.4" customHeight="1" x14ac:dyDescent="0.3">
      <c r="A424" s="831" t="s">
        <v>1764</v>
      </c>
      <c r="B424" s="832" t="s">
        <v>1765</v>
      </c>
      <c r="C424" s="832" t="s">
        <v>568</v>
      </c>
      <c r="D424" s="832" t="s">
        <v>963</v>
      </c>
      <c r="E424" s="832" t="s">
        <v>1766</v>
      </c>
      <c r="F424" s="832" t="s">
        <v>1778</v>
      </c>
      <c r="G424" s="832" t="s">
        <v>1779</v>
      </c>
      <c r="H424" s="849"/>
      <c r="I424" s="849"/>
      <c r="J424" s="832"/>
      <c r="K424" s="832"/>
      <c r="L424" s="849">
        <v>711</v>
      </c>
      <c r="M424" s="849">
        <v>3761.19</v>
      </c>
      <c r="N424" s="832">
        <v>1</v>
      </c>
      <c r="O424" s="832">
        <v>5.29</v>
      </c>
      <c r="P424" s="849">
        <v>4994</v>
      </c>
      <c r="Q424" s="849">
        <v>26654.02</v>
      </c>
      <c r="R424" s="837">
        <v>7.0865922753171207</v>
      </c>
      <c r="S424" s="850">
        <v>5.3372086503804566</v>
      </c>
    </row>
    <row r="425" spans="1:19" ht="14.4" customHeight="1" x14ac:dyDescent="0.3">
      <c r="A425" s="831" t="s">
        <v>1764</v>
      </c>
      <c r="B425" s="832" t="s">
        <v>1765</v>
      </c>
      <c r="C425" s="832" t="s">
        <v>568</v>
      </c>
      <c r="D425" s="832" t="s">
        <v>963</v>
      </c>
      <c r="E425" s="832" t="s">
        <v>1766</v>
      </c>
      <c r="F425" s="832" t="s">
        <v>1780</v>
      </c>
      <c r="G425" s="832" t="s">
        <v>1781</v>
      </c>
      <c r="H425" s="849">
        <v>140</v>
      </c>
      <c r="I425" s="849">
        <v>1281</v>
      </c>
      <c r="J425" s="832">
        <v>1.0010940919037199</v>
      </c>
      <c r="K425" s="832">
        <v>9.15</v>
      </c>
      <c r="L425" s="849">
        <v>140</v>
      </c>
      <c r="M425" s="849">
        <v>1279.5999999999999</v>
      </c>
      <c r="N425" s="832">
        <v>1</v>
      </c>
      <c r="O425" s="832">
        <v>9.1399999999999988</v>
      </c>
      <c r="P425" s="849">
        <v>674</v>
      </c>
      <c r="Q425" s="849">
        <v>6229.6599999999989</v>
      </c>
      <c r="R425" s="837">
        <v>4.8684432635198496</v>
      </c>
      <c r="S425" s="850">
        <v>9.2428189910979217</v>
      </c>
    </row>
    <row r="426" spans="1:19" ht="14.4" customHeight="1" x14ac:dyDescent="0.3">
      <c r="A426" s="831" t="s">
        <v>1764</v>
      </c>
      <c r="B426" s="832" t="s">
        <v>1765</v>
      </c>
      <c r="C426" s="832" t="s">
        <v>568</v>
      </c>
      <c r="D426" s="832" t="s">
        <v>963</v>
      </c>
      <c r="E426" s="832" t="s">
        <v>1766</v>
      </c>
      <c r="F426" s="832" t="s">
        <v>1782</v>
      </c>
      <c r="G426" s="832" t="s">
        <v>1783</v>
      </c>
      <c r="H426" s="849"/>
      <c r="I426" s="849"/>
      <c r="J426" s="832"/>
      <c r="K426" s="832"/>
      <c r="L426" s="849">
        <v>300</v>
      </c>
      <c r="M426" s="849">
        <v>2754</v>
      </c>
      <c r="N426" s="832">
        <v>1</v>
      </c>
      <c r="O426" s="832">
        <v>9.18</v>
      </c>
      <c r="P426" s="849">
        <v>150</v>
      </c>
      <c r="Q426" s="849">
        <v>1377</v>
      </c>
      <c r="R426" s="837">
        <v>0.5</v>
      </c>
      <c r="S426" s="850">
        <v>9.18</v>
      </c>
    </row>
    <row r="427" spans="1:19" ht="14.4" customHeight="1" x14ac:dyDescent="0.3">
      <c r="A427" s="831" t="s">
        <v>1764</v>
      </c>
      <c r="B427" s="832" t="s">
        <v>1765</v>
      </c>
      <c r="C427" s="832" t="s">
        <v>568</v>
      </c>
      <c r="D427" s="832" t="s">
        <v>963</v>
      </c>
      <c r="E427" s="832" t="s">
        <v>1766</v>
      </c>
      <c r="F427" s="832" t="s">
        <v>1784</v>
      </c>
      <c r="G427" s="832" t="s">
        <v>1785</v>
      </c>
      <c r="H427" s="849"/>
      <c r="I427" s="849"/>
      <c r="J427" s="832"/>
      <c r="K427" s="832"/>
      <c r="L427" s="849"/>
      <c r="M427" s="849"/>
      <c r="N427" s="832"/>
      <c r="O427" s="832"/>
      <c r="P427" s="849">
        <v>148</v>
      </c>
      <c r="Q427" s="849">
        <v>1496.28</v>
      </c>
      <c r="R427" s="837"/>
      <c r="S427" s="850">
        <v>10.11</v>
      </c>
    </row>
    <row r="428" spans="1:19" ht="14.4" customHeight="1" x14ac:dyDescent="0.3">
      <c r="A428" s="831" t="s">
        <v>1764</v>
      </c>
      <c r="B428" s="832" t="s">
        <v>1765</v>
      </c>
      <c r="C428" s="832" t="s">
        <v>568</v>
      </c>
      <c r="D428" s="832" t="s">
        <v>963</v>
      </c>
      <c r="E428" s="832" t="s">
        <v>1766</v>
      </c>
      <c r="F428" s="832" t="s">
        <v>1788</v>
      </c>
      <c r="G428" s="832" t="s">
        <v>1789</v>
      </c>
      <c r="H428" s="849"/>
      <c r="I428" s="849"/>
      <c r="J428" s="832"/>
      <c r="K428" s="832"/>
      <c r="L428" s="849"/>
      <c r="M428" s="849"/>
      <c r="N428" s="832"/>
      <c r="O428" s="832"/>
      <c r="P428" s="849">
        <v>4</v>
      </c>
      <c r="Q428" s="849">
        <v>181.16</v>
      </c>
      <c r="R428" s="837"/>
      <c r="S428" s="850">
        <v>45.29</v>
      </c>
    </row>
    <row r="429" spans="1:19" ht="14.4" customHeight="1" x14ac:dyDescent="0.3">
      <c r="A429" s="831" t="s">
        <v>1764</v>
      </c>
      <c r="B429" s="832" t="s">
        <v>1765</v>
      </c>
      <c r="C429" s="832" t="s">
        <v>568</v>
      </c>
      <c r="D429" s="832" t="s">
        <v>963</v>
      </c>
      <c r="E429" s="832" t="s">
        <v>1766</v>
      </c>
      <c r="F429" s="832" t="s">
        <v>1792</v>
      </c>
      <c r="G429" s="832" t="s">
        <v>1793</v>
      </c>
      <c r="H429" s="849">
        <v>500</v>
      </c>
      <c r="I429" s="849">
        <v>10220</v>
      </c>
      <c r="J429" s="832"/>
      <c r="K429" s="832">
        <v>20.440000000000001</v>
      </c>
      <c r="L429" s="849"/>
      <c r="M429" s="849"/>
      <c r="N429" s="832"/>
      <c r="O429" s="832"/>
      <c r="P429" s="849">
        <v>3505</v>
      </c>
      <c r="Q429" s="849">
        <v>70572.75</v>
      </c>
      <c r="R429" s="837"/>
      <c r="S429" s="850">
        <v>20.1348787446505</v>
      </c>
    </row>
    <row r="430" spans="1:19" ht="14.4" customHeight="1" x14ac:dyDescent="0.3">
      <c r="A430" s="831" t="s">
        <v>1764</v>
      </c>
      <c r="B430" s="832" t="s">
        <v>1765</v>
      </c>
      <c r="C430" s="832" t="s">
        <v>568</v>
      </c>
      <c r="D430" s="832" t="s">
        <v>963</v>
      </c>
      <c r="E430" s="832" t="s">
        <v>1766</v>
      </c>
      <c r="F430" s="832" t="s">
        <v>1798</v>
      </c>
      <c r="G430" s="832" t="s">
        <v>1799</v>
      </c>
      <c r="H430" s="849">
        <v>8</v>
      </c>
      <c r="I430" s="849">
        <v>17312.64</v>
      </c>
      <c r="J430" s="832">
        <v>8.7144892155135523</v>
      </c>
      <c r="K430" s="832">
        <v>2164.08</v>
      </c>
      <c r="L430" s="849">
        <v>1</v>
      </c>
      <c r="M430" s="849">
        <v>1986.65</v>
      </c>
      <c r="N430" s="832">
        <v>1</v>
      </c>
      <c r="O430" s="832">
        <v>1986.65</v>
      </c>
      <c r="P430" s="849">
        <v>9</v>
      </c>
      <c r="Q430" s="849">
        <v>16360.11</v>
      </c>
      <c r="R430" s="837">
        <v>8.2350237837565743</v>
      </c>
      <c r="S430" s="850">
        <v>1817.79</v>
      </c>
    </row>
    <row r="431" spans="1:19" ht="14.4" customHeight="1" x14ac:dyDescent="0.3">
      <c r="A431" s="831" t="s">
        <v>1764</v>
      </c>
      <c r="B431" s="832" t="s">
        <v>1765</v>
      </c>
      <c r="C431" s="832" t="s">
        <v>568</v>
      </c>
      <c r="D431" s="832" t="s">
        <v>963</v>
      </c>
      <c r="E431" s="832" t="s">
        <v>1766</v>
      </c>
      <c r="F431" s="832" t="s">
        <v>1802</v>
      </c>
      <c r="G431" s="832" t="s">
        <v>1803</v>
      </c>
      <c r="H431" s="849"/>
      <c r="I431" s="849"/>
      <c r="J431" s="832"/>
      <c r="K431" s="832"/>
      <c r="L431" s="849">
        <v>4119</v>
      </c>
      <c r="M431" s="849">
        <v>15486.03</v>
      </c>
      <c r="N431" s="832">
        <v>1</v>
      </c>
      <c r="O431" s="832">
        <v>3.7596576839038605</v>
      </c>
      <c r="P431" s="849">
        <v>46967</v>
      </c>
      <c r="Q431" s="849">
        <v>177716.85</v>
      </c>
      <c r="R431" s="837">
        <v>11.47594638522591</v>
      </c>
      <c r="S431" s="850">
        <v>3.7838663316796901</v>
      </c>
    </row>
    <row r="432" spans="1:19" ht="14.4" customHeight="1" x14ac:dyDescent="0.3">
      <c r="A432" s="831" t="s">
        <v>1764</v>
      </c>
      <c r="B432" s="832" t="s">
        <v>1765</v>
      </c>
      <c r="C432" s="832" t="s">
        <v>568</v>
      </c>
      <c r="D432" s="832" t="s">
        <v>963</v>
      </c>
      <c r="E432" s="832" t="s">
        <v>1766</v>
      </c>
      <c r="F432" s="832" t="s">
        <v>1810</v>
      </c>
      <c r="G432" s="832" t="s">
        <v>1811</v>
      </c>
      <c r="H432" s="849">
        <v>650</v>
      </c>
      <c r="I432" s="849">
        <v>13062.5</v>
      </c>
      <c r="J432" s="832">
        <v>0.18469737203034903</v>
      </c>
      <c r="K432" s="832">
        <v>20.096153846153847</v>
      </c>
      <c r="L432" s="849">
        <v>3490</v>
      </c>
      <c r="M432" s="849">
        <v>70723.8</v>
      </c>
      <c r="N432" s="832">
        <v>1</v>
      </c>
      <c r="O432" s="832">
        <v>20.264699140401149</v>
      </c>
      <c r="P432" s="849">
        <v>2706</v>
      </c>
      <c r="Q432" s="849">
        <v>55223.100000000006</v>
      </c>
      <c r="R432" s="837">
        <v>0.78082767045888379</v>
      </c>
      <c r="S432" s="850">
        <v>20.407649667405767</v>
      </c>
    </row>
    <row r="433" spans="1:19" ht="14.4" customHeight="1" x14ac:dyDescent="0.3">
      <c r="A433" s="831" t="s">
        <v>1764</v>
      </c>
      <c r="B433" s="832" t="s">
        <v>1765</v>
      </c>
      <c r="C433" s="832" t="s">
        <v>568</v>
      </c>
      <c r="D433" s="832" t="s">
        <v>963</v>
      </c>
      <c r="E433" s="832" t="s">
        <v>1766</v>
      </c>
      <c r="F433" s="832" t="s">
        <v>1816</v>
      </c>
      <c r="G433" s="832" t="s">
        <v>1817</v>
      </c>
      <c r="H433" s="849"/>
      <c r="I433" s="849"/>
      <c r="J433" s="832"/>
      <c r="K433" s="832"/>
      <c r="L433" s="849"/>
      <c r="M433" s="849"/>
      <c r="N433" s="832"/>
      <c r="O433" s="832"/>
      <c r="P433" s="849">
        <v>2</v>
      </c>
      <c r="Q433" s="849">
        <v>217124.4</v>
      </c>
      <c r="R433" s="837"/>
      <c r="S433" s="850">
        <v>108562.2</v>
      </c>
    </row>
    <row r="434" spans="1:19" ht="14.4" customHeight="1" x14ac:dyDescent="0.3">
      <c r="A434" s="831" t="s">
        <v>1764</v>
      </c>
      <c r="B434" s="832" t="s">
        <v>1765</v>
      </c>
      <c r="C434" s="832" t="s">
        <v>568</v>
      </c>
      <c r="D434" s="832" t="s">
        <v>963</v>
      </c>
      <c r="E434" s="832" t="s">
        <v>1766</v>
      </c>
      <c r="F434" s="832" t="s">
        <v>1818</v>
      </c>
      <c r="G434" s="832" t="s">
        <v>1819</v>
      </c>
      <c r="H434" s="849"/>
      <c r="I434" s="849"/>
      <c r="J434" s="832"/>
      <c r="K434" s="832"/>
      <c r="L434" s="849"/>
      <c r="M434" s="849"/>
      <c r="N434" s="832"/>
      <c r="O434" s="832"/>
      <c r="P434" s="849">
        <v>6847</v>
      </c>
      <c r="Q434" s="849">
        <v>131535.46</v>
      </c>
      <c r="R434" s="837"/>
      <c r="S434" s="850">
        <v>19.210670366583905</v>
      </c>
    </row>
    <row r="435" spans="1:19" ht="14.4" customHeight="1" x14ac:dyDescent="0.3">
      <c r="A435" s="831" t="s">
        <v>1764</v>
      </c>
      <c r="B435" s="832" t="s">
        <v>1765</v>
      </c>
      <c r="C435" s="832" t="s">
        <v>568</v>
      </c>
      <c r="D435" s="832" t="s">
        <v>963</v>
      </c>
      <c r="E435" s="832" t="s">
        <v>874</v>
      </c>
      <c r="F435" s="832" t="s">
        <v>1828</v>
      </c>
      <c r="G435" s="832" t="s">
        <v>1829</v>
      </c>
      <c r="H435" s="849">
        <v>10</v>
      </c>
      <c r="I435" s="849">
        <v>370</v>
      </c>
      <c r="J435" s="832">
        <v>2.5</v>
      </c>
      <c r="K435" s="832">
        <v>37</v>
      </c>
      <c r="L435" s="849">
        <v>4</v>
      </c>
      <c r="M435" s="849">
        <v>148</v>
      </c>
      <c r="N435" s="832">
        <v>1</v>
      </c>
      <c r="O435" s="832">
        <v>37</v>
      </c>
      <c r="P435" s="849">
        <v>51</v>
      </c>
      <c r="Q435" s="849">
        <v>1887</v>
      </c>
      <c r="R435" s="837">
        <v>12.75</v>
      </c>
      <c r="S435" s="850">
        <v>37</v>
      </c>
    </row>
    <row r="436" spans="1:19" ht="14.4" customHeight="1" x14ac:dyDescent="0.3">
      <c r="A436" s="831" t="s">
        <v>1764</v>
      </c>
      <c r="B436" s="832" t="s">
        <v>1765</v>
      </c>
      <c r="C436" s="832" t="s">
        <v>568</v>
      </c>
      <c r="D436" s="832" t="s">
        <v>963</v>
      </c>
      <c r="E436" s="832" t="s">
        <v>874</v>
      </c>
      <c r="F436" s="832" t="s">
        <v>1828</v>
      </c>
      <c r="G436" s="832" t="s">
        <v>1830</v>
      </c>
      <c r="H436" s="849">
        <v>11</v>
      </c>
      <c r="I436" s="849">
        <v>407</v>
      </c>
      <c r="J436" s="832">
        <v>2.2000000000000002</v>
      </c>
      <c r="K436" s="832">
        <v>37</v>
      </c>
      <c r="L436" s="849">
        <v>5</v>
      </c>
      <c r="M436" s="849">
        <v>185</v>
      </c>
      <c r="N436" s="832">
        <v>1</v>
      </c>
      <c r="O436" s="832">
        <v>37</v>
      </c>
      <c r="P436" s="849"/>
      <c r="Q436" s="849"/>
      <c r="R436" s="837"/>
      <c r="S436" s="850"/>
    </row>
    <row r="437" spans="1:19" ht="14.4" customHeight="1" x14ac:dyDescent="0.3">
      <c r="A437" s="831" t="s">
        <v>1764</v>
      </c>
      <c r="B437" s="832" t="s">
        <v>1765</v>
      </c>
      <c r="C437" s="832" t="s">
        <v>568</v>
      </c>
      <c r="D437" s="832" t="s">
        <v>963</v>
      </c>
      <c r="E437" s="832" t="s">
        <v>874</v>
      </c>
      <c r="F437" s="832" t="s">
        <v>1833</v>
      </c>
      <c r="G437" s="832" t="s">
        <v>1834</v>
      </c>
      <c r="H437" s="849">
        <v>236</v>
      </c>
      <c r="I437" s="849">
        <v>41772</v>
      </c>
      <c r="J437" s="832">
        <v>0.85507246376811596</v>
      </c>
      <c r="K437" s="832">
        <v>177</v>
      </c>
      <c r="L437" s="849">
        <v>276</v>
      </c>
      <c r="M437" s="849">
        <v>48852</v>
      </c>
      <c r="N437" s="832">
        <v>1</v>
      </c>
      <c r="O437" s="832">
        <v>177</v>
      </c>
      <c r="P437" s="849">
        <v>328</v>
      </c>
      <c r="Q437" s="849">
        <v>58384</v>
      </c>
      <c r="R437" s="837">
        <v>1.1951199541472202</v>
      </c>
      <c r="S437" s="850">
        <v>178</v>
      </c>
    </row>
    <row r="438" spans="1:19" ht="14.4" customHeight="1" x14ac:dyDescent="0.3">
      <c r="A438" s="831" t="s">
        <v>1764</v>
      </c>
      <c r="B438" s="832" t="s">
        <v>1765</v>
      </c>
      <c r="C438" s="832" t="s">
        <v>568</v>
      </c>
      <c r="D438" s="832" t="s">
        <v>963</v>
      </c>
      <c r="E438" s="832" t="s">
        <v>874</v>
      </c>
      <c r="F438" s="832" t="s">
        <v>1835</v>
      </c>
      <c r="G438" s="832" t="s">
        <v>1837</v>
      </c>
      <c r="H438" s="849"/>
      <c r="I438" s="849"/>
      <c r="J438" s="832"/>
      <c r="K438" s="832"/>
      <c r="L438" s="849"/>
      <c r="M438" s="849"/>
      <c r="N438" s="832"/>
      <c r="O438" s="832"/>
      <c r="P438" s="849">
        <v>2</v>
      </c>
      <c r="Q438" s="849">
        <v>704</v>
      </c>
      <c r="R438" s="837"/>
      <c r="S438" s="850">
        <v>352</v>
      </c>
    </row>
    <row r="439" spans="1:19" ht="14.4" customHeight="1" x14ac:dyDescent="0.3">
      <c r="A439" s="831" t="s">
        <v>1764</v>
      </c>
      <c r="B439" s="832" t="s">
        <v>1765</v>
      </c>
      <c r="C439" s="832" t="s">
        <v>568</v>
      </c>
      <c r="D439" s="832" t="s">
        <v>963</v>
      </c>
      <c r="E439" s="832" t="s">
        <v>874</v>
      </c>
      <c r="F439" s="832" t="s">
        <v>1838</v>
      </c>
      <c r="G439" s="832" t="s">
        <v>1839</v>
      </c>
      <c r="H439" s="849"/>
      <c r="I439" s="849"/>
      <c r="J439" s="832"/>
      <c r="K439" s="832"/>
      <c r="L439" s="849"/>
      <c r="M439" s="849"/>
      <c r="N439" s="832"/>
      <c r="O439" s="832"/>
      <c r="P439" s="849">
        <v>1</v>
      </c>
      <c r="Q439" s="849">
        <v>318</v>
      </c>
      <c r="R439" s="837"/>
      <c r="S439" s="850">
        <v>318</v>
      </c>
    </row>
    <row r="440" spans="1:19" ht="14.4" customHeight="1" x14ac:dyDescent="0.3">
      <c r="A440" s="831" t="s">
        <v>1764</v>
      </c>
      <c r="B440" s="832" t="s">
        <v>1765</v>
      </c>
      <c r="C440" s="832" t="s">
        <v>568</v>
      </c>
      <c r="D440" s="832" t="s">
        <v>963</v>
      </c>
      <c r="E440" s="832" t="s">
        <v>874</v>
      </c>
      <c r="F440" s="832" t="s">
        <v>1838</v>
      </c>
      <c r="G440" s="832" t="s">
        <v>1840</v>
      </c>
      <c r="H440" s="849"/>
      <c r="I440" s="849"/>
      <c r="J440" s="832"/>
      <c r="K440" s="832"/>
      <c r="L440" s="849"/>
      <c r="M440" s="849"/>
      <c r="N440" s="832"/>
      <c r="O440" s="832"/>
      <c r="P440" s="849">
        <v>5</v>
      </c>
      <c r="Q440" s="849">
        <v>1590</v>
      </c>
      <c r="R440" s="837"/>
      <c r="S440" s="850">
        <v>318</v>
      </c>
    </row>
    <row r="441" spans="1:19" ht="14.4" customHeight="1" x14ac:dyDescent="0.3">
      <c r="A441" s="831" t="s">
        <v>1764</v>
      </c>
      <c r="B441" s="832" t="s">
        <v>1765</v>
      </c>
      <c r="C441" s="832" t="s">
        <v>568</v>
      </c>
      <c r="D441" s="832" t="s">
        <v>963</v>
      </c>
      <c r="E441" s="832" t="s">
        <v>874</v>
      </c>
      <c r="F441" s="832" t="s">
        <v>1845</v>
      </c>
      <c r="G441" s="832" t="s">
        <v>1846</v>
      </c>
      <c r="H441" s="849"/>
      <c r="I441" s="849"/>
      <c r="J441" s="832"/>
      <c r="K441" s="832"/>
      <c r="L441" s="849">
        <v>1</v>
      </c>
      <c r="M441" s="849">
        <v>2039</v>
      </c>
      <c r="N441" s="832">
        <v>1</v>
      </c>
      <c r="O441" s="832">
        <v>2039</v>
      </c>
      <c r="P441" s="849">
        <v>6</v>
      </c>
      <c r="Q441" s="849">
        <v>12240</v>
      </c>
      <c r="R441" s="837">
        <v>6.0029426189308488</v>
      </c>
      <c r="S441" s="850">
        <v>2040</v>
      </c>
    </row>
    <row r="442" spans="1:19" ht="14.4" customHeight="1" x14ac:dyDescent="0.3">
      <c r="A442" s="831" t="s">
        <v>1764</v>
      </c>
      <c r="B442" s="832" t="s">
        <v>1765</v>
      </c>
      <c r="C442" s="832" t="s">
        <v>568</v>
      </c>
      <c r="D442" s="832" t="s">
        <v>963</v>
      </c>
      <c r="E442" s="832" t="s">
        <v>874</v>
      </c>
      <c r="F442" s="832" t="s">
        <v>1854</v>
      </c>
      <c r="G442" s="832" t="s">
        <v>1855</v>
      </c>
      <c r="H442" s="849"/>
      <c r="I442" s="849"/>
      <c r="J442" s="832"/>
      <c r="K442" s="832"/>
      <c r="L442" s="849"/>
      <c r="M442" s="849"/>
      <c r="N442" s="832"/>
      <c r="O442" s="832"/>
      <c r="P442" s="849">
        <v>1</v>
      </c>
      <c r="Q442" s="849">
        <v>1350</v>
      </c>
      <c r="R442" s="837"/>
      <c r="S442" s="850">
        <v>1350</v>
      </c>
    </row>
    <row r="443" spans="1:19" ht="14.4" customHeight="1" x14ac:dyDescent="0.3">
      <c r="A443" s="831" t="s">
        <v>1764</v>
      </c>
      <c r="B443" s="832" t="s">
        <v>1765</v>
      </c>
      <c r="C443" s="832" t="s">
        <v>568</v>
      </c>
      <c r="D443" s="832" t="s">
        <v>963</v>
      </c>
      <c r="E443" s="832" t="s">
        <v>874</v>
      </c>
      <c r="F443" s="832" t="s">
        <v>1856</v>
      </c>
      <c r="G443" s="832" t="s">
        <v>1857</v>
      </c>
      <c r="H443" s="849"/>
      <c r="I443" s="849"/>
      <c r="J443" s="832"/>
      <c r="K443" s="832"/>
      <c r="L443" s="849">
        <v>1</v>
      </c>
      <c r="M443" s="849">
        <v>1431</v>
      </c>
      <c r="N443" s="832">
        <v>1</v>
      </c>
      <c r="O443" s="832">
        <v>1431</v>
      </c>
      <c r="P443" s="849"/>
      <c r="Q443" s="849"/>
      <c r="R443" s="837"/>
      <c r="S443" s="850"/>
    </row>
    <row r="444" spans="1:19" ht="14.4" customHeight="1" x14ac:dyDescent="0.3">
      <c r="A444" s="831" t="s">
        <v>1764</v>
      </c>
      <c r="B444" s="832" t="s">
        <v>1765</v>
      </c>
      <c r="C444" s="832" t="s">
        <v>568</v>
      </c>
      <c r="D444" s="832" t="s">
        <v>963</v>
      </c>
      <c r="E444" s="832" t="s">
        <v>874</v>
      </c>
      <c r="F444" s="832" t="s">
        <v>1856</v>
      </c>
      <c r="G444" s="832" t="s">
        <v>1858</v>
      </c>
      <c r="H444" s="849">
        <v>1</v>
      </c>
      <c r="I444" s="849">
        <v>1431</v>
      </c>
      <c r="J444" s="832"/>
      <c r="K444" s="832">
        <v>1431</v>
      </c>
      <c r="L444" s="849"/>
      <c r="M444" s="849"/>
      <c r="N444" s="832"/>
      <c r="O444" s="832"/>
      <c r="P444" s="849">
        <v>10</v>
      </c>
      <c r="Q444" s="849">
        <v>14320</v>
      </c>
      <c r="R444" s="837"/>
      <c r="S444" s="850">
        <v>1432</v>
      </c>
    </row>
    <row r="445" spans="1:19" ht="14.4" customHeight="1" x14ac:dyDescent="0.3">
      <c r="A445" s="831" t="s">
        <v>1764</v>
      </c>
      <c r="B445" s="832" t="s">
        <v>1765</v>
      </c>
      <c r="C445" s="832" t="s">
        <v>568</v>
      </c>
      <c r="D445" s="832" t="s">
        <v>963</v>
      </c>
      <c r="E445" s="832" t="s">
        <v>874</v>
      </c>
      <c r="F445" s="832" t="s">
        <v>1859</v>
      </c>
      <c r="G445" s="832" t="s">
        <v>1860</v>
      </c>
      <c r="H445" s="849"/>
      <c r="I445" s="849"/>
      <c r="J445" s="832"/>
      <c r="K445" s="832"/>
      <c r="L445" s="849">
        <v>1</v>
      </c>
      <c r="M445" s="849">
        <v>1912</v>
      </c>
      <c r="N445" s="832">
        <v>1</v>
      </c>
      <c r="O445" s="832">
        <v>1912</v>
      </c>
      <c r="P445" s="849">
        <v>3</v>
      </c>
      <c r="Q445" s="849">
        <v>5742</v>
      </c>
      <c r="R445" s="837">
        <v>3.0031380753138075</v>
      </c>
      <c r="S445" s="850">
        <v>1914</v>
      </c>
    </row>
    <row r="446" spans="1:19" ht="14.4" customHeight="1" x14ac:dyDescent="0.3">
      <c r="A446" s="831" t="s">
        <v>1764</v>
      </c>
      <c r="B446" s="832" t="s">
        <v>1765</v>
      </c>
      <c r="C446" s="832" t="s">
        <v>568</v>
      </c>
      <c r="D446" s="832" t="s">
        <v>963</v>
      </c>
      <c r="E446" s="832" t="s">
        <v>874</v>
      </c>
      <c r="F446" s="832" t="s">
        <v>1863</v>
      </c>
      <c r="G446" s="832" t="s">
        <v>1864</v>
      </c>
      <c r="H446" s="849"/>
      <c r="I446" s="849"/>
      <c r="J446" s="832"/>
      <c r="K446" s="832"/>
      <c r="L446" s="849"/>
      <c r="M446" s="849"/>
      <c r="N446" s="832"/>
      <c r="O446" s="832"/>
      <c r="P446" s="849">
        <v>11</v>
      </c>
      <c r="Q446" s="849">
        <v>13354</v>
      </c>
      <c r="R446" s="837"/>
      <c r="S446" s="850">
        <v>1214</v>
      </c>
    </row>
    <row r="447" spans="1:19" ht="14.4" customHeight="1" x14ac:dyDescent="0.3">
      <c r="A447" s="831" t="s">
        <v>1764</v>
      </c>
      <c r="B447" s="832" t="s">
        <v>1765</v>
      </c>
      <c r="C447" s="832" t="s">
        <v>568</v>
      </c>
      <c r="D447" s="832" t="s">
        <v>963</v>
      </c>
      <c r="E447" s="832" t="s">
        <v>874</v>
      </c>
      <c r="F447" s="832" t="s">
        <v>1868</v>
      </c>
      <c r="G447" s="832" t="s">
        <v>1870</v>
      </c>
      <c r="H447" s="849">
        <v>8</v>
      </c>
      <c r="I447" s="849">
        <v>5448</v>
      </c>
      <c r="J447" s="832">
        <v>7.9882697947214076</v>
      </c>
      <c r="K447" s="832">
        <v>681</v>
      </c>
      <c r="L447" s="849">
        <v>1</v>
      </c>
      <c r="M447" s="849">
        <v>682</v>
      </c>
      <c r="N447" s="832">
        <v>1</v>
      </c>
      <c r="O447" s="832">
        <v>682</v>
      </c>
      <c r="P447" s="849">
        <v>9</v>
      </c>
      <c r="Q447" s="849">
        <v>6138</v>
      </c>
      <c r="R447" s="837">
        <v>9</v>
      </c>
      <c r="S447" s="850">
        <v>682</v>
      </c>
    </row>
    <row r="448" spans="1:19" ht="14.4" customHeight="1" x14ac:dyDescent="0.3">
      <c r="A448" s="831" t="s">
        <v>1764</v>
      </c>
      <c r="B448" s="832" t="s">
        <v>1765</v>
      </c>
      <c r="C448" s="832" t="s">
        <v>568</v>
      </c>
      <c r="D448" s="832" t="s">
        <v>963</v>
      </c>
      <c r="E448" s="832" t="s">
        <v>874</v>
      </c>
      <c r="F448" s="832" t="s">
        <v>1871</v>
      </c>
      <c r="G448" s="832" t="s">
        <v>1873</v>
      </c>
      <c r="H448" s="849">
        <v>1</v>
      </c>
      <c r="I448" s="849">
        <v>716</v>
      </c>
      <c r="J448" s="832">
        <v>0.12482566248256625</v>
      </c>
      <c r="K448" s="832">
        <v>716</v>
      </c>
      <c r="L448" s="849">
        <v>8</v>
      </c>
      <c r="M448" s="849">
        <v>5736</v>
      </c>
      <c r="N448" s="832">
        <v>1</v>
      </c>
      <c r="O448" s="832">
        <v>717</v>
      </c>
      <c r="P448" s="849">
        <v>7</v>
      </c>
      <c r="Q448" s="849">
        <v>5019</v>
      </c>
      <c r="R448" s="837">
        <v>0.875</v>
      </c>
      <c r="S448" s="850">
        <v>717</v>
      </c>
    </row>
    <row r="449" spans="1:19" ht="14.4" customHeight="1" x14ac:dyDescent="0.3">
      <c r="A449" s="831" t="s">
        <v>1764</v>
      </c>
      <c r="B449" s="832" t="s">
        <v>1765</v>
      </c>
      <c r="C449" s="832" t="s">
        <v>568</v>
      </c>
      <c r="D449" s="832" t="s">
        <v>963</v>
      </c>
      <c r="E449" s="832" t="s">
        <v>874</v>
      </c>
      <c r="F449" s="832" t="s">
        <v>1874</v>
      </c>
      <c r="G449" s="832" t="s">
        <v>1875</v>
      </c>
      <c r="H449" s="849"/>
      <c r="I449" s="849"/>
      <c r="J449" s="832"/>
      <c r="K449" s="832"/>
      <c r="L449" s="849">
        <v>1</v>
      </c>
      <c r="M449" s="849">
        <v>2638</v>
      </c>
      <c r="N449" s="832">
        <v>1</v>
      </c>
      <c r="O449" s="832">
        <v>2638</v>
      </c>
      <c r="P449" s="849">
        <v>1</v>
      </c>
      <c r="Q449" s="849">
        <v>2641</v>
      </c>
      <c r="R449" s="837">
        <v>1.0011372251705837</v>
      </c>
      <c r="S449" s="850">
        <v>2641</v>
      </c>
    </row>
    <row r="450" spans="1:19" ht="14.4" customHeight="1" x14ac:dyDescent="0.3">
      <c r="A450" s="831" t="s">
        <v>1764</v>
      </c>
      <c r="B450" s="832" t="s">
        <v>1765</v>
      </c>
      <c r="C450" s="832" t="s">
        <v>568</v>
      </c>
      <c r="D450" s="832" t="s">
        <v>963</v>
      </c>
      <c r="E450" s="832" t="s">
        <v>874</v>
      </c>
      <c r="F450" s="832" t="s">
        <v>1877</v>
      </c>
      <c r="G450" s="832" t="s">
        <v>1878</v>
      </c>
      <c r="H450" s="849"/>
      <c r="I450" s="849"/>
      <c r="J450" s="832"/>
      <c r="K450" s="832"/>
      <c r="L450" s="849">
        <v>1</v>
      </c>
      <c r="M450" s="849">
        <v>1825</v>
      </c>
      <c r="N450" s="832">
        <v>1</v>
      </c>
      <c r="O450" s="832">
        <v>1825</v>
      </c>
      <c r="P450" s="849">
        <v>2</v>
      </c>
      <c r="Q450" s="849">
        <v>3652</v>
      </c>
      <c r="R450" s="837">
        <v>2.001095890410959</v>
      </c>
      <c r="S450" s="850">
        <v>1826</v>
      </c>
    </row>
    <row r="451" spans="1:19" ht="14.4" customHeight="1" x14ac:dyDescent="0.3">
      <c r="A451" s="831" t="s">
        <v>1764</v>
      </c>
      <c r="B451" s="832" t="s">
        <v>1765</v>
      </c>
      <c r="C451" s="832" t="s">
        <v>568</v>
      </c>
      <c r="D451" s="832" t="s">
        <v>963</v>
      </c>
      <c r="E451" s="832" t="s">
        <v>874</v>
      </c>
      <c r="F451" s="832" t="s">
        <v>1877</v>
      </c>
      <c r="G451" s="832" t="s">
        <v>1879</v>
      </c>
      <c r="H451" s="849">
        <v>12</v>
      </c>
      <c r="I451" s="849">
        <v>21900</v>
      </c>
      <c r="J451" s="832">
        <v>0.8</v>
      </c>
      <c r="K451" s="832">
        <v>1825</v>
      </c>
      <c r="L451" s="849">
        <v>15</v>
      </c>
      <c r="M451" s="849">
        <v>27375</v>
      </c>
      <c r="N451" s="832">
        <v>1</v>
      </c>
      <c r="O451" s="832">
        <v>1825</v>
      </c>
      <c r="P451" s="849">
        <v>148</v>
      </c>
      <c r="Q451" s="849">
        <v>270248</v>
      </c>
      <c r="R451" s="837">
        <v>9.87207305936073</v>
      </c>
      <c r="S451" s="850">
        <v>1826</v>
      </c>
    </row>
    <row r="452" spans="1:19" ht="14.4" customHeight="1" x14ac:dyDescent="0.3">
      <c r="A452" s="831" t="s">
        <v>1764</v>
      </c>
      <c r="B452" s="832" t="s">
        <v>1765</v>
      </c>
      <c r="C452" s="832" t="s">
        <v>568</v>
      </c>
      <c r="D452" s="832" t="s">
        <v>963</v>
      </c>
      <c r="E452" s="832" t="s">
        <v>874</v>
      </c>
      <c r="F452" s="832" t="s">
        <v>1880</v>
      </c>
      <c r="G452" s="832" t="s">
        <v>1881</v>
      </c>
      <c r="H452" s="849"/>
      <c r="I452" s="849"/>
      <c r="J452" s="832"/>
      <c r="K452" s="832"/>
      <c r="L452" s="849">
        <v>1</v>
      </c>
      <c r="M452" s="849">
        <v>429</v>
      </c>
      <c r="N452" s="832">
        <v>1</v>
      </c>
      <c r="O452" s="832">
        <v>429</v>
      </c>
      <c r="P452" s="849">
        <v>8</v>
      </c>
      <c r="Q452" s="849">
        <v>3440</v>
      </c>
      <c r="R452" s="837">
        <v>8.0186480186480189</v>
      </c>
      <c r="S452" s="850">
        <v>430</v>
      </c>
    </row>
    <row r="453" spans="1:19" ht="14.4" customHeight="1" x14ac:dyDescent="0.3">
      <c r="A453" s="831" t="s">
        <v>1764</v>
      </c>
      <c r="B453" s="832" t="s">
        <v>1765</v>
      </c>
      <c r="C453" s="832" t="s">
        <v>568</v>
      </c>
      <c r="D453" s="832" t="s">
        <v>963</v>
      </c>
      <c r="E453" s="832" t="s">
        <v>874</v>
      </c>
      <c r="F453" s="832" t="s">
        <v>1882</v>
      </c>
      <c r="G453" s="832" t="s">
        <v>1883</v>
      </c>
      <c r="H453" s="849"/>
      <c r="I453" s="849"/>
      <c r="J453" s="832"/>
      <c r="K453" s="832"/>
      <c r="L453" s="849">
        <v>13</v>
      </c>
      <c r="M453" s="849">
        <v>45760</v>
      </c>
      <c r="N453" s="832">
        <v>1</v>
      </c>
      <c r="O453" s="832">
        <v>3520</v>
      </c>
      <c r="P453" s="849"/>
      <c r="Q453" s="849"/>
      <c r="R453" s="837"/>
      <c r="S453" s="850"/>
    </row>
    <row r="454" spans="1:19" ht="14.4" customHeight="1" x14ac:dyDescent="0.3">
      <c r="A454" s="831" t="s">
        <v>1764</v>
      </c>
      <c r="B454" s="832" t="s">
        <v>1765</v>
      </c>
      <c r="C454" s="832" t="s">
        <v>568</v>
      </c>
      <c r="D454" s="832" t="s">
        <v>963</v>
      </c>
      <c r="E454" s="832" t="s">
        <v>874</v>
      </c>
      <c r="F454" s="832" t="s">
        <v>1882</v>
      </c>
      <c r="G454" s="832" t="s">
        <v>1884</v>
      </c>
      <c r="H454" s="849">
        <v>3</v>
      </c>
      <c r="I454" s="849">
        <v>10554</v>
      </c>
      <c r="J454" s="832">
        <v>0.59965909090909086</v>
      </c>
      <c r="K454" s="832">
        <v>3518</v>
      </c>
      <c r="L454" s="849">
        <v>5</v>
      </c>
      <c r="M454" s="849">
        <v>17600</v>
      </c>
      <c r="N454" s="832">
        <v>1</v>
      </c>
      <c r="O454" s="832">
        <v>3520</v>
      </c>
      <c r="P454" s="849">
        <v>13</v>
      </c>
      <c r="Q454" s="849">
        <v>45786</v>
      </c>
      <c r="R454" s="837">
        <v>2.6014772727272728</v>
      </c>
      <c r="S454" s="850">
        <v>3522</v>
      </c>
    </row>
    <row r="455" spans="1:19" ht="14.4" customHeight="1" x14ac:dyDescent="0.3">
      <c r="A455" s="831" t="s">
        <v>1764</v>
      </c>
      <c r="B455" s="832" t="s">
        <v>1765</v>
      </c>
      <c r="C455" s="832" t="s">
        <v>568</v>
      </c>
      <c r="D455" s="832" t="s">
        <v>963</v>
      </c>
      <c r="E455" s="832" t="s">
        <v>874</v>
      </c>
      <c r="F455" s="832" t="s">
        <v>1887</v>
      </c>
      <c r="G455" s="832" t="s">
        <v>1888</v>
      </c>
      <c r="H455" s="849">
        <v>236</v>
      </c>
      <c r="I455" s="849">
        <v>7866.66</v>
      </c>
      <c r="J455" s="832"/>
      <c r="K455" s="832">
        <v>33.33330508474576</v>
      </c>
      <c r="L455" s="849"/>
      <c r="M455" s="849"/>
      <c r="N455" s="832"/>
      <c r="O455" s="832"/>
      <c r="P455" s="849"/>
      <c r="Q455" s="849"/>
      <c r="R455" s="837"/>
      <c r="S455" s="850"/>
    </row>
    <row r="456" spans="1:19" ht="14.4" customHeight="1" x14ac:dyDescent="0.3">
      <c r="A456" s="831" t="s">
        <v>1764</v>
      </c>
      <c r="B456" s="832" t="s">
        <v>1765</v>
      </c>
      <c r="C456" s="832" t="s">
        <v>568</v>
      </c>
      <c r="D456" s="832" t="s">
        <v>963</v>
      </c>
      <c r="E456" s="832" t="s">
        <v>874</v>
      </c>
      <c r="F456" s="832" t="s">
        <v>1887</v>
      </c>
      <c r="G456" s="832" t="s">
        <v>1889</v>
      </c>
      <c r="H456" s="849"/>
      <c r="I456" s="849"/>
      <c r="J456" s="832"/>
      <c r="K456" s="832"/>
      <c r="L456" s="849">
        <v>261</v>
      </c>
      <c r="M456" s="849">
        <v>8700</v>
      </c>
      <c r="N456" s="832">
        <v>1</v>
      </c>
      <c r="O456" s="832">
        <v>33.333333333333336</v>
      </c>
      <c r="P456" s="849">
        <v>270</v>
      </c>
      <c r="Q456" s="849">
        <v>9000</v>
      </c>
      <c r="R456" s="837">
        <v>1.0344827586206897</v>
      </c>
      <c r="S456" s="850">
        <v>33.333333333333336</v>
      </c>
    </row>
    <row r="457" spans="1:19" ht="14.4" customHeight="1" x14ac:dyDescent="0.3">
      <c r="A457" s="831" t="s">
        <v>1764</v>
      </c>
      <c r="B457" s="832" t="s">
        <v>1765</v>
      </c>
      <c r="C457" s="832" t="s">
        <v>568</v>
      </c>
      <c r="D457" s="832" t="s">
        <v>963</v>
      </c>
      <c r="E457" s="832" t="s">
        <v>874</v>
      </c>
      <c r="F457" s="832" t="s">
        <v>1890</v>
      </c>
      <c r="G457" s="832" t="s">
        <v>1891</v>
      </c>
      <c r="H457" s="849">
        <v>235</v>
      </c>
      <c r="I457" s="849">
        <v>8695</v>
      </c>
      <c r="J457" s="832">
        <v>0.85144927536231885</v>
      </c>
      <c r="K457" s="832">
        <v>37</v>
      </c>
      <c r="L457" s="849">
        <v>276</v>
      </c>
      <c r="M457" s="849">
        <v>10212</v>
      </c>
      <c r="N457" s="832">
        <v>1</v>
      </c>
      <c r="O457" s="832">
        <v>37</v>
      </c>
      <c r="P457" s="849">
        <v>327</v>
      </c>
      <c r="Q457" s="849">
        <v>12099</v>
      </c>
      <c r="R457" s="837">
        <v>1.1847826086956521</v>
      </c>
      <c r="S457" s="850">
        <v>37</v>
      </c>
    </row>
    <row r="458" spans="1:19" ht="14.4" customHeight="1" x14ac:dyDescent="0.3">
      <c r="A458" s="831" t="s">
        <v>1764</v>
      </c>
      <c r="B458" s="832" t="s">
        <v>1765</v>
      </c>
      <c r="C458" s="832" t="s">
        <v>568</v>
      </c>
      <c r="D458" s="832" t="s">
        <v>963</v>
      </c>
      <c r="E458" s="832" t="s">
        <v>874</v>
      </c>
      <c r="F458" s="832" t="s">
        <v>1897</v>
      </c>
      <c r="G458" s="832" t="s">
        <v>1898</v>
      </c>
      <c r="H458" s="849"/>
      <c r="I458" s="849"/>
      <c r="J458" s="832"/>
      <c r="K458" s="832"/>
      <c r="L458" s="849">
        <v>1</v>
      </c>
      <c r="M458" s="849">
        <v>437</v>
      </c>
      <c r="N458" s="832">
        <v>1</v>
      </c>
      <c r="O458" s="832">
        <v>437</v>
      </c>
      <c r="P458" s="849">
        <v>2</v>
      </c>
      <c r="Q458" s="849">
        <v>876</v>
      </c>
      <c r="R458" s="837">
        <v>2.0045766590389018</v>
      </c>
      <c r="S458" s="850">
        <v>438</v>
      </c>
    </row>
    <row r="459" spans="1:19" ht="14.4" customHeight="1" x14ac:dyDescent="0.3">
      <c r="A459" s="831" t="s">
        <v>1764</v>
      </c>
      <c r="B459" s="832" t="s">
        <v>1765</v>
      </c>
      <c r="C459" s="832" t="s">
        <v>568</v>
      </c>
      <c r="D459" s="832" t="s">
        <v>963</v>
      </c>
      <c r="E459" s="832" t="s">
        <v>874</v>
      </c>
      <c r="F459" s="832" t="s">
        <v>1897</v>
      </c>
      <c r="G459" s="832" t="s">
        <v>1899</v>
      </c>
      <c r="H459" s="849"/>
      <c r="I459" s="849"/>
      <c r="J459" s="832"/>
      <c r="K459" s="832"/>
      <c r="L459" s="849">
        <v>1</v>
      </c>
      <c r="M459" s="849">
        <v>437</v>
      </c>
      <c r="N459" s="832">
        <v>1</v>
      </c>
      <c r="O459" s="832">
        <v>437</v>
      </c>
      <c r="P459" s="849">
        <v>1</v>
      </c>
      <c r="Q459" s="849">
        <v>438</v>
      </c>
      <c r="R459" s="837">
        <v>1.0022883295194509</v>
      </c>
      <c r="S459" s="850">
        <v>438</v>
      </c>
    </row>
    <row r="460" spans="1:19" ht="14.4" customHeight="1" x14ac:dyDescent="0.3">
      <c r="A460" s="831" t="s">
        <v>1764</v>
      </c>
      <c r="B460" s="832" t="s">
        <v>1765</v>
      </c>
      <c r="C460" s="832" t="s">
        <v>568</v>
      </c>
      <c r="D460" s="832" t="s">
        <v>963</v>
      </c>
      <c r="E460" s="832" t="s">
        <v>874</v>
      </c>
      <c r="F460" s="832" t="s">
        <v>1900</v>
      </c>
      <c r="G460" s="832" t="s">
        <v>1901</v>
      </c>
      <c r="H460" s="849"/>
      <c r="I460" s="849"/>
      <c r="J460" s="832"/>
      <c r="K460" s="832"/>
      <c r="L460" s="849"/>
      <c r="M460" s="849"/>
      <c r="N460" s="832"/>
      <c r="O460" s="832"/>
      <c r="P460" s="849">
        <v>1</v>
      </c>
      <c r="Q460" s="849">
        <v>1343</v>
      </c>
      <c r="R460" s="837"/>
      <c r="S460" s="850">
        <v>1343</v>
      </c>
    </row>
    <row r="461" spans="1:19" ht="14.4" customHeight="1" x14ac:dyDescent="0.3">
      <c r="A461" s="831" t="s">
        <v>1764</v>
      </c>
      <c r="B461" s="832" t="s">
        <v>1765</v>
      </c>
      <c r="C461" s="832" t="s">
        <v>568</v>
      </c>
      <c r="D461" s="832" t="s">
        <v>963</v>
      </c>
      <c r="E461" s="832" t="s">
        <v>874</v>
      </c>
      <c r="F461" s="832" t="s">
        <v>1900</v>
      </c>
      <c r="G461" s="832" t="s">
        <v>1902</v>
      </c>
      <c r="H461" s="849"/>
      <c r="I461" s="849"/>
      <c r="J461" s="832"/>
      <c r="K461" s="832"/>
      <c r="L461" s="849">
        <v>6</v>
      </c>
      <c r="M461" s="849">
        <v>8052</v>
      </c>
      <c r="N461" s="832">
        <v>1</v>
      </c>
      <c r="O461" s="832">
        <v>1342</v>
      </c>
      <c r="P461" s="849">
        <v>62</v>
      </c>
      <c r="Q461" s="849">
        <v>83234</v>
      </c>
      <c r="R461" s="837">
        <v>10.337059115747641</v>
      </c>
      <c r="S461" s="850">
        <v>1342.483870967742</v>
      </c>
    </row>
    <row r="462" spans="1:19" ht="14.4" customHeight="1" x14ac:dyDescent="0.3">
      <c r="A462" s="831" t="s">
        <v>1764</v>
      </c>
      <c r="B462" s="832" t="s">
        <v>1765</v>
      </c>
      <c r="C462" s="832" t="s">
        <v>568</v>
      </c>
      <c r="D462" s="832" t="s">
        <v>963</v>
      </c>
      <c r="E462" s="832" t="s">
        <v>874</v>
      </c>
      <c r="F462" s="832" t="s">
        <v>1903</v>
      </c>
      <c r="G462" s="832" t="s">
        <v>1904</v>
      </c>
      <c r="H462" s="849">
        <v>11</v>
      </c>
      <c r="I462" s="849">
        <v>5599</v>
      </c>
      <c r="J462" s="832">
        <v>5.5</v>
      </c>
      <c r="K462" s="832">
        <v>509</v>
      </c>
      <c r="L462" s="849">
        <v>2</v>
      </c>
      <c r="M462" s="849">
        <v>1018</v>
      </c>
      <c r="N462" s="832">
        <v>1</v>
      </c>
      <c r="O462" s="832">
        <v>509</v>
      </c>
      <c r="P462" s="849">
        <v>16</v>
      </c>
      <c r="Q462" s="849">
        <v>8165</v>
      </c>
      <c r="R462" s="837">
        <v>8.0206286836935163</v>
      </c>
      <c r="S462" s="850">
        <v>510.3125</v>
      </c>
    </row>
    <row r="463" spans="1:19" ht="14.4" customHeight="1" x14ac:dyDescent="0.3">
      <c r="A463" s="831" t="s">
        <v>1764</v>
      </c>
      <c r="B463" s="832" t="s">
        <v>1765</v>
      </c>
      <c r="C463" s="832" t="s">
        <v>568</v>
      </c>
      <c r="D463" s="832" t="s">
        <v>963</v>
      </c>
      <c r="E463" s="832" t="s">
        <v>874</v>
      </c>
      <c r="F463" s="832" t="s">
        <v>1906</v>
      </c>
      <c r="G463" s="832" t="s">
        <v>1907</v>
      </c>
      <c r="H463" s="849">
        <v>1</v>
      </c>
      <c r="I463" s="849">
        <v>2329</v>
      </c>
      <c r="J463" s="832"/>
      <c r="K463" s="832">
        <v>2329</v>
      </c>
      <c r="L463" s="849"/>
      <c r="M463" s="849"/>
      <c r="N463" s="832"/>
      <c r="O463" s="832"/>
      <c r="P463" s="849">
        <v>7</v>
      </c>
      <c r="Q463" s="849">
        <v>16331</v>
      </c>
      <c r="R463" s="837"/>
      <c r="S463" s="850">
        <v>2333</v>
      </c>
    </row>
    <row r="464" spans="1:19" ht="14.4" customHeight="1" x14ac:dyDescent="0.3">
      <c r="A464" s="831" t="s">
        <v>1764</v>
      </c>
      <c r="B464" s="832" t="s">
        <v>1765</v>
      </c>
      <c r="C464" s="832" t="s">
        <v>568</v>
      </c>
      <c r="D464" s="832" t="s">
        <v>963</v>
      </c>
      <c r="E464" s="832" t="s">
        <v>874</v>
      </c>
      <c r="F464" s="832" t="s">
        <v>1908</v>
      </c>
      <c r="G464" s="832" t="s">
        <v>1909</v>
      </c>
      <c r="H464" s="849"/>
      <c r="I464" s="849"/>
      <c r="J464" s="832"/>
      <c r="K464" s="832"/>
      <c r="L464" s="849"/>
      <c r="M464" s="849"/>
      <c r="N464" s="832"/>
      <c r="O464" s="832"/>
      <c r="P464" s="849">
        <v>9</v>
      </c>
      <c r="Q464" s="849">
        <v>23841</v>
      </c>
      <c r="R464" s="837"/>
      <c r="S464" s="850">
        <v>2649</v>
      </c>
    </row>
    <row r="465" spans="1:19" ht="14.4" customHeight="1" x14ac:dyDescent="0.3">
      <c r="A465" s="831" t="s">
        <v>1764</v>
      </c>
      <c r="B465" s="832" t="s">
        <v>1765</v>
      </c>
      <c r="C465" s="832" t="s">
        <v>568</v>
      </c>
      <c r="D465" s="832" t="s">
        <v>963</v>
      </c>
      <c r="E465" s="832" t="s">
        <v>874</v>
      </c>
      <c r="F465" s="832" t="s">
        <v>1911</v>
      </c>
      <c r="G465" s="832" t="s">
        <v>1912</v>
      </c>
      <c r="H465" s="849">
        <v>1</v>
      </c>
      <c r="I465" s="849">
        <v>354</v>
      </c>
      <c r="J465" s="832"/>
      <c r="K465" s="832">
        <v>354</v>
      </c>
      <c r="L465" s="849"/>
      <c r="M465" s="849"/>
      <c r="N465" s="832"/>
      <c r="O465" s="832"/>
      <c r="P465" s="849">
        <v>1</v>
      </c>
      <c r="Q465" s="849">
        <v>355</v>
      </c>
      <c r="R465" s="837"/>
      <c r="S465" s="850">
        <v>355</v>
      </c>
    </row>
    <row r="466" spans="1:19" ht="14.4" customHeight="1" x14ac:dyDescent="0.3">
      <c r="A466" s="831" t="s">
        <v>1764</v>
      </c>
      <c r="B466" s="832" t="s">
        <v>1765</v>
      </c>
      <c r="C466" s="832" t="s">
        <v>568</v>
      </c>
      <c r="D466" s="832" t="s">
        <v>963</v>
      </c>
      <c r="E466" s="832" t="s">
        <v>874</v>
      </c>
      <c r="F466" s="832" t="s">
        <v>1913</v>
      </c>
      <c r="G466" s="832" t="s">
        <v>1914</v>
      </c>
      <c r="H466" s="849"/>
      <c r="I466" s="849"/>
      <c r="J466" s="832"/>
      <c r="K466" s="832"/>
      <c r="L466" s="849"/>
      <c r="M466" s="849"/>
      <c r="N466" s="832"/>
      <c r="O466" s="832"/>
      <c r="P466" s="849">
        <v>1</v>
      </c>
      <c r="Q466" s="849">
        <v>702</v>
      </c>
      <c r="R466" s="837"/>
      <c r="S466" s="850">
        <v>702</v>
      </c>
    </row>
    <row r="467" spans="1:19" ht="14.4" customHeight="1" x14ac:dyDescent="0.3">
      <c r="A467" s="831" t="s">
        <v>1764</v>
      </c>
      <c r="B467" s="832" t="s">
        <v>1765</v>
      </c>
      <c r="C467" s="832" t="s">
        <v>568</v>
      </c>
      <c r="D467" s="832" t="s">
        <v>963</v>
      </c>
      <c r="E467" s="832" t="s">
        <v>874</v>
      </c>
      <c r="F467" s="832" t="s">
        <v>1917</v>
      </c>
      <c r="G467" s="832" t="s">
        <v>1918</v>
      </c>
      <c r="H467" s="849"/>
      <c r="I467" s="849"/>
      <c r="J467" s="832"/>
      <c r="K467" s="832"/>
      <c r="L467" s="849"/>
      <c r="M467" s="849"/>
      <c r="N467" s="832"/>
      <c r="O467" s="832"/>
      <c r="P467" s="849">
        <v>4</v>
      </c>
      <c r="Q467" s="849">
        <v>4160</v>
      </c>
      <c r="R467" s="837"/>
      <c r="S467" s="850">
        <v>1040</v>
      </c>
    </row>
    <row r="468" spans="1:19" ht="14.4" customHeight="1" x14ac:dyDescent="0.3">
      <c r="A468" s="831" t="s">
        <v>1764</v>
      </c>
      <c r="B468" s="832" t="s">
        <v>1765</v>
      </c>
      <c r="C468" s="832" t="s">
        <v>568</v>
      </c>
      <c r="D468" s="832" t="s">
        <v>963</v>
      </c>
      <c r="E468" s="832" t="s">
        <v>874</v>
      </c>
      <c r="F468" s="832" t="s">
        <v>1919</v>
      </c>
      <c r="G468" s="832" t="s">
        <v>1920</v>
      </c>
      <c r="H468" s="849"/>
      <c r="I468" s="849"/>
      <c r="J468" s="832"/>
      <c r="K468" s="832"/>
      <c r="L468" s="849"/>
      <c r="M468" s="849"/>
      <c r="N468" s="832"/>
      <c r="O468" s="832"/>
      <c r="P468" s="849">
        <v>1</v>
      </c>
      <c r="Q468" s="849">
        <v>526</v>
      </c>
      <c r="R468" s="837"/>
      <c r="S468" s="850">
        <v>526</v>
      </c>
    </row>
    <row r="469" spans="1:19" ht="14.4" customHeight="1" x14ac:dyDescent="0.3">
      <c r="A469" s="831" t="s">
        <v>1764</v>
      </c>
      <c r="B469" s="832" t="s">
        <v>1765</v>
      </c>
      <c r="C469" s="832" t="s">
        <v>568</v>
      </c>
      <c r="D469" s="832" t="s">
        <v>963</v>
      </c>
      <c r="E469" s="832" t="s">
        <v>874</v>
      </c>
      <c r="F469" s="832" t="s">
        <v>1929</v>
      </c>
      <c r="G469" s="832" t="s">
        <v>1931</v>
      </c>
      <c r="H469" s="849">
        <v>1</v>
      </c>
      <c r="I469" s="849">
        <v>718</v>
      </c>
      <c r="J469" s="832">
        <v>0.99860917941585536</v>
      </c>
      <c r="K469" s="832">
        <v>718</v>
      </c>
      <c r="L469" s="849">
        <v>1</v>
      </c>
      <c r="M469" s="849">
        <v>719</v>
      </c>
      <c r="N469" s="832">
        <v>1</v>
      </c>
      <c r="O469" s="832">
        <v>719</v>
      </c>
      <c r="P469" s="849">
        <v>8</v>
      </c>
      <c r="Q469" s="849">
        <v>5752</v>
      </c>
      <c r="R469" s="837">
        <v>8</v>
      </c>
      <c r="S469" s="850">
        <v>719</v>
      </c>
    </row>
    <row r="470" spans="1:19" ht="14.4" customHeight="1" x14ac:dyDescent="0.3">
      <c r="A470" s="831" t="s">
        <v>1764</v>
      </c>
      <c r="B470" s="832" t="s">
        <v>1765</v>
      </c>
      <c r="C470" s="832" t="s">
        <v>568</v>
      </c>
      <c r="D470" s="832" t="s">
        <v>964</v>
      </c>
      <c r="E470" s="832" t="s">
        <v>1766</v>
      </c>
      <c r="F470" s="832" t="s">
        <v>1767</v>
      </c>
      <c r="G470" s="832" t="s">
        <v>1768</v>
      </c>
      <c r="H470" s="849">
        <v>555</v>
      </c>
      <c r="I470" s="849">
        <v>10783.650000000001</v>
      </c>
      <c r="J470" s="832">
        <v>0.79070611526616819</v>
      </c>
      <c r="K470" s="832">
        <v>19.430000000000003</v>
      </c>
      <c r="L470" s="849">
        <v>600</v>
      </c>
      <c r="M470" s="849">
        <v>13638</v>
      </c>
      <c r="N470" s="832">
        <v>1</v>
      </c>
      <c r="O470" s="832">
        <v>22.73</v>
      </c>
      <c r="P470" s="849">
        <v>536</v>
      </c>
      <c r="Q470" s="849">
        <v>12435.2</v>
      </c>
      <c r="R470" s="837">
        <v>0.91180525003666235</v>
      </c>
      <c r="S470" s="850">
        <v>23.200000000000003</v>
      </c>
    </row>
    <row r="471" spans="1:19" ht="14.4" customHeight="1" x14ac:dyDescent="0.3">
      <c r="A471" s="831" t="s">
        <v>1764</v>
      </c>
      <c r="B471" s="832" t="s">
        <v>1765</v>
      </c>
      <c r="C471" s="832" t="s">
        <v>568</v>
      </c>
      <c r="D471" s="832" t="s">
        <v>964</v>
      </c>
      <c r="E471" s="832" t="s">
        <v>1766</v>
      </c>
      <c r="F471" s="832" t="s">
        <v>1769</v>
      </c>
      <c r="G471" s="832" t="s">
        <v>1770</v>
      </c>
      <c r="H471" s="849">
        <v>3866</v>
      </c>
      <c r="I471" s="849">
        <v>10314.220000000001</v>
      </c>
      <c r="J471" s="832">
        <v>0.74240676026329899</v>
      </c>
      <c r="K471" s="832">
        <v>2.6679306777030525</v>
      </c>
      <c r="L471" s="849">
        <v>5371</v>
      </c>
      <c r="M471" s="849">
        <v>13892.950000000003</v>
      </c>
      <c r="N471" s="832">
        <v>1</v>
      </c>
      <c r="O471" s="832">
        <v>2.5866598398808422</v>
      </c>
      <c r="P471" s="849">
        <v>2134</v>
      </c>
      <c r="Q471" s="849">
        <v>5532.04</v>
      </c>
      <c r="R471" s="837">
        <v>0.39819044911267937</v>
      </c>
      <c r="S471" s="850">
        <v>2.5923336457357076</v>
      </c>
    </row>
    <row r="472" spans="1:19" ht="14.4" customHeight="1" x14ac:dyDescent="0.3">
      <c r="A472" s="831" t="s">
        <v>1764</v>
      </c>
      <c r="B472" s="832" t="s">
        <v>1765</v>
      </c>
      <c r="C472" s="832" t="s">
        <v>568</v>
      </c>
      <c r="D472" s="832" t="s">
        <v>964</v>
      </c>
      <c r="E472" s="832" t="s">
        <v>1766</v>
      </c>
      <c r="F472" s="832" t="s">
        <v>1771</v>
      </c>
      <c r="G472" s="832" t="s">
        <v>1772</v>
      </c>
      <c r="H472" s="849">
        <v>13787</v>
      </c>
      <c r="I472" s="849">
        <v>73281.75</v>
      </c>
      <c r="J472" s="832">
        <v>0.89068283891568745</v>
      </c>
      <c r="K472" s="832">
        <v>5.3152788859070137</v>
      </c>
      <c r="L472" s="849">
        <v>11572</v>
      </c>
      <c r="M472" s="849">
        <v>82275.920000000013</v>
      </c>
      <c r="N472" s="832">
        <v>1</v>
      </c>
      <c r="O472" s="832">
        <v>7.109913584514346</v>
      </c>
      <c r="P472" s="849">
        <v>10186</v>
      </c>
      <c r="Q472" s="849">
        <v>73237.339999999982</v>
      </c>
      <c r="R472" s="837">
        <v>0.8901430698070586</v>
      </c>
      <c r="S472" s="850">
        <v>7.1899999999999986</v>
      </c>
    </row>
    <row r="473" spans="1:19" ht="14.4" customHeight="1" x14ac:dyDescent="0.3">
      <c r="A473" s="831" t="s">
        <v>1764</v>
      </c>
      <c r="B473" s="832" t="s">
        <v>1765</v>
      </c>
      <c r="C473" s="832" t="s">
        <v>568</v>
      </c>
      <c r="D473" s="832" t="s">
        <v>964</v>
      </c>
      <c r="E473" s="832" t="s">
        <v>1766</v>
      </c>
      <c r="F473" s="832" t="s">
        <v>1778</v>
      </c>
      <c r="G473" s="832" t="s">
        <v>1779</v>
      </c>
      <c r="H473" s="849">
        <v>17602</v>
      </c>
      <c r="I473" s="849">
        <v>107460.49</v>
      </c>
      <c r="J473" s="832">
        <v>1.0494312481622097</v>
      </c>
      <c r="K473" s="832">
        <v>6.1050159072832635</v>
      </c>
      <c r="L473" s="849">
        <v>19351</v>
      </c>
      <c r="M473" s="849">
        <v>102398.79000000001</v>
      </c>
      <c r="N473" s="832">
        <v>1</v>
      </c>
      <c r="O473" s="832">
        <v>5.2916536613094936</v>
      </c>
      <c r="P473" s="849">
        <v>10768</v>
      </c>
      <c r="Q473" s="849">
        <v>57495.92</v>
      </c>
      <c r="R473" s="837">
        <v>0.56149022854664588</v>
      </c>
      <c r="S473" s="850">
        <v>5.3395170876671614</v>
      </c>
    </row>
    <row r="474" spans="1:19" ht="14.4" customHeight="1" x14ac:dyDescent="0.3">
      <c r="A474" s="831" t="s">
        <v>1764</v>
      </c>
      <c r="B474" s="832" t="s">
        <v>1765</v>
      </c>
      <c r="C474" s="832" t="s">
        <v>568</v>
      </c>
      <c r="D474" s="832" t="s">
        <v>964</v>
      </c>
      <c r="E474" s="832" t="s">
        <v>1766</v>
      </c>
      <c r="F474" s="832" t="s">
        <v>1780</v>
      </c>
      <c r="G474" s="832" t="s">
        <v>1781</v>
      </c>
      <c r="H474" s="849">
        <v>3074</v>
      </c>
      <c r="I474" s="849">
        <v>27973.61</v>
      </c>
      <c r="J474" s="832">
        <v>2.8052887459961853</v>
      </c>
      <c r="K474" s="832">
        <v>9.1000683148991541</v>
      </c>
      <c r="L474" s="849">
        <v>1091</v>
      </c>
      <c r="M474" s="849">
        <v>9971.74</v>
      </c>
      <c r="N474" s="832">
        <v>1</v>
      </c>
      <c r="O474" s="832">
        <v>9.14</v>
      </c>
      <c r="P474" s="849">
        <v>392</v>
      </c>
      <c r="Q474" s="849">
        <v>3592.7799999999997</v>
      </c>
      <c r="R474" s="837">
        <v>0.36029619705287141</v>
      </c>
      <c r="S474" s="850">
        <v>9.1652551020408151</v>
      </c>
    </row>
    <row r="475" spans="1:19" ht="14.4" customHeight="1" x14ac:dyDescent="0.3">
      <c r="A475" s="831" t="s">
        <v>1764</v>
      </c>
      <c r="B475" s="832" t="s">
        <v>1765</v>
      </c>
      <c r="C475" s="832" t="s">
        <v>568</v>
      </c>
      <c r="D475" s="832" t="s">
        <v>964</v>
      </c>
      <c r="E475" s="832" t="s">
        <v>1766</v>
      </c>
      <c r="F475" s="832" t="s">
        <v>1782</v>
      </c>
      <c r="G475" s="832" t="s">
        <v>1783</v>
      </c>
      <c r="H475" s="849">
        <v>1470</v>
      </c>
      <c r="I475" s="849">
        <v>13435.8</v>
      </c>
      <c r="J475" s="832">
        <v>0.79629748163320457</v>
      </c>
      <c r="K475" s="832">
        <v>9.1399999999999988</v>
      </c>
      <c r="L475" s="849">
        <v>1838</v>
      </c>
      <c r="M475" s="849">
        <v>16872.84</v>
      </c>
      <c r="N475" s="832">
        <v>1</v>
      </c>
      <c r="O475" s="832">
        <v>9.18</v>
      </c>
      <c r="P475" s="849">
        <v>151</v>
      </c>
      <c r="Q475" s="849">
        <v>1386.18</v>
      </c>
      <c r="R475" s="837">
        <v>8.2154515778019591E-2</v>
      </c>
      <c r="S475" s="850">
        <v>9.18</v>
      </c>
    </row>
    <row r="476" spans="1:19" ht="14.4" customHeight="1" x14ac:dyDescent="0.3">
      <c r="A476" s="831" t="s">
        <v>1764</v>
      </c>
      <c r="B476" s="832" t="s">
        <v>1765</v>
      </c>
      <c r="C476" s="832" t="s">
        <v>568</v>
      </c>
      <c r="D476" s="832" t="s">
        <v>964</v>
      </c>
      <c r="E476" s="832" t="s">
        <v>1766</v>
      </c>
      <c r="F476" s="832" t="s">
        <v>1784</v>
      </c>
      <c r="G476" s="832" t="s">
        <v>1785</v>
      </c>
      <c r="H476" s="849">
        <v>1822</v>
      </c>
      <c r="I476" s="849">
        <v>18657.28</v>
      </c>
      <c r="J476" s="832">
        <v>4.5255112560003301</v>
      </c>
      <c r="K476" s="832">
        <v>10.24</v>
      </c>
      <c r="L476" s="849">
        <v>403</v>
      </c>
      <c r="M476" s="849">
        <v>4122.6899999999996</v>
      </c>
      <c r="N476" s="832">
        <v>1</v>
      </c>
      <c r="O476" s="832">
        <v>10.229999999999999</v>
      </c>
      <c r="P476" s="849">
        <v>654</v>
      </c>
      <c r="Q476" s="849">
        <v>6611.94</v>
      </c>
      <c r="R476" s="837">
        <v>1.6037926693493811</v>
      </c>
      <c r="S476" s="850">
        <v>10.11</v>
      </c>
    </row>
    <row r="477" spans="1:19" ht="14.4" customHeight="1" x14ac:dyDescent="0.3">
      <c r="A477" s="831" t="s">
        <v>1764</v>
      </c>
      <c r="B477" s="832" t="s">
        <v>1765</v>
      </c>
      <c r="C477" s="832" t="s">
        <v>568</v>
      </c>
      <c r="D477" s="832" t="s">
        <v>964</v>
      </c>
      <c r="E477" s="832" t="s">
        <v>1766</v>
      </c>
      <c r="F477" s="832" t="s">
        <v>1786</v>
      </c>
      <c r="G477" s="832" t="s">
        <v>1787</v>
      </c>
      <c r="H477" s="849">
        <v>2400</v>
      </c>
      <c r="I477" s="849">
        <v>47088</v>
      </c>
      <c r="J477" s="832"/>
      <c r="K477" s="832">
        <v>19.62</v>
      </c>
      <c r="L477" s="849"/>
      <c r="M477" s="849"/>
      <c r="N477" s="832"/>
      <c r="O477" s="832"/>
      <c r="P477" s="849"/>
      <c r="Q477" s="849"/>
      <c r="R477" s="837"/>
      <c r="S477" s="850"/>
    </row>
    <row r="478" spans="1:19" ht="14.4" customHeight="1" x14ac:dyDescent="0.3">
      <c r="A478" s="831" t="s">
        <v>1764</v>
      </c>
      <c r="B478" s="832" t="s">
        <v>1765</v>
      </c>
      <c r="C478" s="832" t="s">
        <v>568</v>
      </c>
      <c r="D478" s="832" t="s">
        <v>964</v>
      </c>
      <c r="E478" s="832" t="s">
        <v>1766</v>
      </c>
      <c r="F478" s="832" t="s">
        <v>1788</v>
      </c>
      <c r="G478" s="832" t="s">
        <v>1789</v>
      </c>
      <c r="H478" s="849">
        <v>0.4</v>
      </c>
      <c r="I478" s="849">
        <v>17.940000000000001</v>
      </c>
      <c r="J478" s="832"/>
      <c r="K478" s="832">
        <v>44.85</v>
      </c>
      <c r="L478" s="849"/>
      <c r="M478" s="849"/>
      <c r="N478" s="832"/>
      <c r="O478" s="832"/>
      <c r="P478" s="849">
        <v>4</v>
      </c>
      <c r="Q478" s="849">
        <v>181.16</v>
      </c>
      <c r="R478" s="837"/>
      <c r="S478" s="850">
        <v>45.29</v>
      </c>
    </row>
    <row r="479" spans="1:19" ht="14.4" customHeight="1" x14ac:dyDescent="0.3">
      <c r="A479" s="831" t="s">
        <v>1764</v>
      </c>
      <c r="B479" s="832" t="s">
        <v>1765</v>
      </c>
      <c r="C479" s="832" t="s">
        <v>568</v>
      </c>
      <c r="D479" s="832" t="s">
        <v>964</v>
      </c>
      <c r="E479" s="832" t="s">
        <v>1766</v>
      </c>
      <c r="F479" s="832" t="s">
        <v>1790</v>
      </c>
      <c r="G479" s="832" t="s">
        <v>1791</v>
      </c>
      <c r="H479" s="849"/>
      <c r="I479" s="849"/>
      <c r="J479" s="832"/>
      <c r="K479" s="832"/>
      <c r="L479" s="849">
        <v>700</v>
      </c>
      <c r="M479" s="849">
        <v>5432</v>
      </c>
      <c r="N479" s="832">
        <v>1</v>
      </c>
      <c r="O479" s="832">
        <v>7.76</v>
      </c>
      <c r="P479" s="849">
        <v>461</v>
      </c>
      <c r="Q479" s="849">
        <v>3577.36</v>
      </c>
      <c r="R479" s="837">
        <v>0.65857142857142859</v>
      </c>
      <c r="S479" s="850">
        <v>7.7600000000000007</v>
      </c>
    </row>
    <row r="480" spans="1:19" ht="14.4" customHeight="1" x14ac:dyDescent="0.3">
      <c r="A480" s="831" t="s">
        <v>1764</v>
      </c>
      <c r="B480" s="832" t="s">
        <v>1765</v>
      </c>
      <c r="C480" s="832" t="s">
        <v>568</v>
      </c>
      <c r="D480" s="832" t="s">
        <v>964</v>
      </c>
      <c r="E480" s="832" t="s">
        <v>1766</v>
      </c>
      <c r="F480" s="832" t="s">
        <v>1792</v>
      </c>
      <c r="G480" s="832" t="s">
        <v>1793</v>
      </c>
      <c r="H480" s="849">
        <v>10358</v>
      </c>
      <c r="I480" s="849">
        <v>210318.63999999998</v>
      </c>
      <c r="J480" s="832">
        <v>4.7881851813907952</v>
      </c>
      <c r="K480" s="832">
        <v>20.304946900946128</v>
      </c>
      <c r="L480" s="849">
        <v>2150</v>
      </c>
      <c r="M480" s="849">
        <v>43924.5</v>
      </c>
      <c r="N480" s="832">
        <v>1</v>
      </c>
      <c r="O480" s="832">
        <v>20.43</v>
      </c>
      <c r="P480" s="849">
        <v>10785</v>
      </c>
      <c r="Q480" s="849">
        <v>220446.75</v>
      </c>
      <c r="R480" s="837">
        <v>5.0187651538435274</v>
      </c>
      <c r="S480" s="850">
        <v>20.440125173852572</v>
      </c>
    </row>
    <row r="481" spans="1:19" ht="14.4" customHeight="1" x14ac:dyDescent="0.3">
      <c r="A481" s="831" t="s">
        <v>1764</v>
      </c>
      <c r="B481" s="832" t="s">
        <v>1765</v>
      </c>
      <c r="C481" s="832" t="s">
        <v>568</v>
      </c>
      <c r="D481" s="832" t="s">
        <v>964</v>
      </c>
      <c r="E481" s="832" t="s">
        <v>1766</v>
      </c>
      <c r="F481" s="832" t="s">
        <v>1798</v>
      </c>
      <c r="G481" s="832" t="s">
        <v>1799</v>
      </c>
      <c r="H481" s="849">
        <v>47</v>
      </c>
      <c r="I481" s="849">
        <v>101698.50000000003</v>
      </c>
      <c r="J481" s="832">
        <v>1.5512408966213111</v>
      </c>
      <c r="K481" s="832">
        <v>2163.7978723404262</v>
      </c>
      <c r="L481" s="849">
        <v>33</v>
      </c>
      <c r="M481" s="849">
        <v>65559.450000000012</v>
      </c>
      <c r="N481" s="832">
        <v>1</v>
      </c>
      <c r="O481" s="832">
        <v>1986.6500000000003</v>
      </c>
      <c r="P481" s="849">
        <v>40</v>
      </c>
      <c r="Q481" s="849">
        <v>77333.799999999988</v>
      </c>
      <c r="R481" s="837">
        <v>1.1795980594712123</v>
      </c>
      <c r="S481" s="850">
        <v>1933.3449999999998</v>
      </c>
    </row>
    <row r="482" spans="1:19" ht="14.4" customHeight="1" x14ac:dyDescent="0.3">
      <c r="A482" s="831" t="s">
        <v>1764</v>
      </c>
      <c r="B482" s="832" t="s">
        <v>1765</v>
      </c>
      <c r="C482" s="832" t="s">
        <v>568</v>
      </c>
      <c r="D482" s="832" t="s">
        <v>964</v>
      </c>
      <c r="E482" s="832" t="s">
        <v>1766</v>
      </c>
      <c r="F482" s="832" t="s">
        <v>1802</v>
      </c>
      <c r="G482" s="832" t="s">
        <v>1803</v>
      </c>
      <c r="H482" s="849">
        <v>210762</v>
      </c>
      <c r="I482" s="849">
        <v>871930.45000000007</v>
      </c>
      <c r="J482" s="832">
        <v>1.0909202273268739</v>
      </c>
      <c r="K482" s="832">
        <v>4.1370382232091174</v>
      </c>
      <c r="L482" s="849">
        <v>212354</v>
      </c>
      <c r="M482" s="849">
        <v>799261.42</v>
      </c>
      <c r="N482" s="832">
        <v>1</v>
      </c>
      <c r="O482" s="832">
        <v>3.7638161748777987</v>
      </c>
      <c r="P482" s="849">
        <v>152032</v>
      </c>
      <c r="Q482" s="849">
        <v>571396.88</v>
      </c>
      <c r="R482" s="837">
        <v>0.71490611920190017</v>
      </c>
      <c r="S482" s="850">
        <v>3.7583987581561775</v>
      </c>
    </row>
    <row r="483" spans="1:19" ht="14.4" customHeight="1" x14ac:dyDescent="0.3">
      <c r="A483" s="831" t="s">
        <v>1764</v>
      </c>
      <c r="B483" s="832" t="s">
        <v>1765</v>
      </c>
      <c r="C483" s="832" t="s">
        <v>568</v>
      </c>
      <c r="D483" s="832" t="s">
        <v>964</v>
      </c>
      <c r="E483" s="832" t="s">
        <v>1766</v>
      </c>
      <c r="F483" s="832" t="s">
        <v>1808</v>
      </c>
      <c r="G483" s="832" t="s">
        <v>1809</v>
      </c>
      <c r="H483" s="849">
        <v>450</v>
      </c>
      <c r="I483" s="849">
        <v>72963</v>
      </c>
      <c r="J483" s="832">
        <v>0.48413552583210695</v>
      </c>
      <c r="K483" s="832">
        <v>162.13999999999999</v>
      </c>
      <c r="L483" s="849">
        <v>948</v>
      </c>
      <c r="M483" s="849">
        <v>150707.79999999999</v>
      </c>
      <c r="N483" s="832">
        <v>1</v>
      </c>
      <c r="O483" s="832">
        <v>158.97447257383965</v>
      </c>
      <c r="P483" s="849"/>
      <c r="Q483" s="849"/>
      <c r="R483" s="837"/>
      <c r="S483" s="850"/>
    </row>
    <row r="484" spans="1:19" ht="14.4" customHeight="1" x14ac:dyDescent="0.3">
      <c r="A484" s="831" t="s">
        <v>1764</v>
      </c>
      <c r="B484" s="832" t="s">
        <v>1765</v>
      </c>
      <c r="C484" s="832" t="s">
        <v>568</v>
      </c>
      <c r="D484" s="832" t="s">
        <v>964</v>
      </c>
      <c r="E484" s="832" t="s">
        <v>1766</v>
      </c>
      <c r="F484" s="832" t="s">
        <v>1810</v>
      </c>
      <c r="G484" s="832" t="s">
        <v>1811</v>
      </c>
      <c r="H484" s="849">
        <v>8360</v>
      </c>
      <c r="I484" s="849">
        <v>168154.40000000002</v>
      </c>
      <c r="J484" s="832">
        <v>0.62413082360249206</v>
      </c>
      <c r="K484" s="832">
        <v>20.114162679425839</v>
      </c>
      <c r="L484" s="849">
        <v>13326</v>
      </c>
      <c r="M484" s="849">
        <v>269421.72000000003</v>
      </c>
      <c r="N484" s="832">
        <v>1</v>
      </c>
      <c r="O484" s="832">
        <v>20.217748761819003</v>
      </c>
      <c r="P484" s="849">
        <v>9958</v>
      </c>
      <c r="Q484" s="849">
        <v>204656.14</v>
      </c>
      <c r="R484" s="837">
        <v>0.75961262514395644</v>
      </c>
      <c r="S484" s="850">
        <v>20.551932114882508</v>
      </c>
    </row>
    <row r="485" spans="1:19" ht="14.4" customHeight="1" x14ac:dyDescent="0.3">
      <c r="A485" s="831" t="s">
        <v>1764</v>
      </c>
      <c r="B485" s="832" t="s">
        <v>1765</v>
      </c>
      <c r="C485" s="832" t="s">
        <v>568</v>
      </c>
      <c r="D485" s="832" t="s">
        <v>964</v>
      </c>
      <c r="E485" s="832" t="s">
        <v>1766</v>
      </c>
      <c r="F485" s="832" t="s">
        <v>1812</v>
      </c>
      <c r="G485" s="832"/>
      <c r="H485" s="849">
        <v>2102</v>
      </c>
      <c r="I485" s="849">
        <v>53359.020000000004</v>
      </c>
      <c r="J485" s="832"/>
      <c r="K485" s="832">
        <v>25.384881065651761</v>
      </c>
      <c r="L485" s="849"/>
      <c r="M485" s="849"/>
      <c r="N485" s="832"/>
      <c r="O485" s="832"/>
      <c r="P485" s="849"/>
      <c r="Q485" s="849"/>
      <c r="R485" s="837"/>
      <c r="S485" s="850"/>
    </row>
    <row r="486" spans="1:19" ht="14.4" customHeight="1" x14ac:dyDescent="0.3">
      <c r="A486" s="831" t="s">
        <v>1764</v>
      </c>
      <c r="B486" s="832" t="s">
        <v>1765</v>
      </c>
      <c r="C486" s="832" t="s">
        <v>568</v>
      </c>
      <c r="D486" s="832" t="s">
        <v>964</v>
      </c>
      <c r="E486" s="832" t="s">
        <v>1766</v>
      </c>
      <c r="F486" s="832" t="s">
        <v>1813</v>
      </c>
      <c r="G486" s="832" t="s">
        <v>1814</v>
      </c>
      <c r="H486" s="849"/>
      <c r="I486" s="849"/>
      <c r="J486" s="832"/>
      <c r="K486" s="832"/>
      <c r="L486" s="849">
        <v>2</v>
      </c>
      <c r="M486" s="849">
        <v>136.12</v>
      </c>
      <c r="N486" s="832">
        <v>1</v>
      </c>
      <c r="O486" s="832">
        <v>68.06</v>
      </c>
      <c r="P486" s="849"/>
      <c r="Q486" s="849"/>
      <c r="R486" s="837"/>
      <c r="S486" s="850"/>
    </row>
    <row r="487" spans="1:19" ht="14.4" customHeight="1" x14ac:dyDescent="0.3">
      <c r="A487" s="831" t="s">
        <v>1764</v>
      </c>
      <c r="B487" s="832" t="s">
        <v>1765</v>
      </c>
      <c r="C487" s="832" t="s">
        <v>568</v>
      </c>
      <c r="D487" s="832" t="s">
        <v>964</v>
      </c>
      <c r="E487" s="832" t="s">
        <v>1766</v>
      </c>
      <c r="F487" s="832" t="s">
        <v>1815</v>
      </c>
      <c r="G487" s="832"/>
      <c r="H487" s="849">
        <v>1.5</v>
      </c>
      <c r="I487" s="849">
        <v>18609</v>
      </c>
      <c r="J487" s="832"/>
      <c r="K487" s="832">
        <v>12406</v>
      </c>
      <c r="L487" s="849"/>
      <c r="M487" s="849"/>
      <c r="N487" s="832"/>
      <c r="O487" s="832"/>
      <c r="P487" s="849"/>
      <c r="Q487" s="849"/>
      <c r="R487" s="837"/>
      <c r="S487" s="850"/>
    </row>
    <row r="488" spans="1:19" ht="14.4" customHeight="1" x14ac:dyDescent="0.3">
      <c r="A488" s="831" t="s">
        <v>1764</v>
      </c>
      <c r="B488" s="832" t="s">
        <v>1765</v>
      </c>
      <c r="C488" s="832" t="s">
        <v>568</v>
      </c>
      <c r="D488" s="832" t="s">
        <v>964</v>
      </c>
      <c r="E488" s="832" t="s">
        <v>1766</v>
      </c>
      <c r="F488" s="832" t="s">
        <v>1818</v>
      </c>
      <c r="G488" s="832" t="s">
        <v>1819</v>
      </c>
      <c r="H488" s="849"/>
      <c r="I488" s="849"/>
      <c r="J488" s="832"/>
      <c r="K488" s="832"/>
      <c r="L488" s="849">
        <v>14586</v>
      </c>
      <c r="M488" s="849">
        <v>289584.92000000004</v>
      </c>
      <c r="N488" s="832">
        <v>1</v>
      </c>
      <c r="O488" s="832">
        <v>19.853621280680105</v>
      </c>
      <c r="P488" s="849"/>
      <c r="Q488" s="849"/>
      <c r="R488" s="837"/>
      <c r="S488" s="850"/>
    </row>
    <row r="489" spans="1:19" ht="14.4" customHeight="1" x14ac:dyDescent="0.3">
      <c r="A489" s="831" t="s">
        <v>1764</v>
      </c>
      <c r="B489" s="832" t="s">
        <v>1765</v>
      </c>
      <c r="C489" s="832" t="s">
        <v>568</v>
      </c>
      <c r="D489" s="832" t="s">
        <v>964</v>
      </c>
      <c r="E489" s="832" t="s">
        <v>1766</v>
      </c>
      <c r="F489" s="832" t="s">
        <v>1820</v>
      </c>
      <c r="G489" s="832" t="s">
        <v>1821</v>
      </c>
      <c r="H489" s="849"/>
      <c r="I489" s="849"/>
      <c r="J489" s="832"/>
      <c r="K489" s="832"/>
      <c r="L489" s="849">
        <v>700</v>
      </c>
      <c r="M489" s="849">
        <v>14231</v>
      </c>
      <c r="N489" s="832">
        <v>1</v>
      </c>
      <c r="O489" s="832">
        <v>20.329999999999998</v>
      </c>
      <c r="P489" s="849"/>
      <c r="Q489" s="849"/>
      <c r="R489" s="837"/>
      <c r="S489" s="850"/>
    </row>
    <row r="490" spans="1:19" ht="14.4" customHeight="1" x14ac:dyDescent="0.3">
      <c r="A490" s="831" t="s">
        <v>1764</v>
      </c>
      <c r="B490" s="832" t="s">
        <v>1765</v>
      </c>
      <c r="C490" s="832" t="s">
        <v>568</v>
      </c>
      <c r="D490" s="832" t="s">
        <v>964</v>
      </c>
      <c r="E490" s="832" t="s">
        <v>874</v>
      </c>
      <c r="F490" s="832" t="s">
        <v>1828</v>
      </c>
      <c r="G490" s="832" t="s">
        <v>1829</v>
      </c>
      <c r="H490" s="849"/>
      <c r="I490" s="849"/>
      <c r="J490" s="832"/>
      <c r="K490" s="832"/>
      <c r="L490" s="849">
        <v>14</v>
      </c>
      <c r="M490" s="849">
        <v>518</v>
      </c>
      <c r="N490" s="832">
        <v>1</v>
      </c>
      <c r="O490" s="832">
        <v>37</v>
      </c>
      <c r="P490" s="849">
        <v>39</v>
      </c>
      <c r="Q490" s="849">
        <v>1443</v>
      </c>
      <c r="R490" s="837">
        <v>2.7857142857142856</v>
      </c>
      <c r="S490" s="850">
        <v>37</v>
      </c>
    </row>
    <row r="491" spans="1:19" ht="14.4" customHeight="1" x14ac:dyDescent="0.3">
      <c r="A491" s="831" t="s">
        <v>1764</v>
      </c>
      <c r="B491" s="832" t="s">
        <v>1765</v>
      </c>
      <c r="C491" s="832" t="s">
        <v>568</v>
      </c>
      <c r="D491" s="832" t="s">
        <v>964</v>
      </c>
      <c r="E491" s="832" t="s">
        <v>874</v>
      </c>
      <c r="F491" s="832" t="s">
        <v>1828</v>
      </c>
      <c r="G491" s="832" t="s">
        <v>1830</v>
      </c>
      <c r="H491" s="849">
        <v>17</v>
      </c>
      <c r="I491" s="849">
        <v>629</v>
      </c>
      <c r="J491" s="832">
        <v>2.125</v>
      </c>
      <c r="K491" s="832">
        <v>37</v>
      </c>
      <c r="L491" s="849">
        <v>8</v>
      </c>
      <c r="M491" s="849">
        <v>296</v>
      </c>
      <c r="N491" s="832">
        <v>1</v>
      </c>
      <c r="O491" s="832">
        <v>37</v>
      </c>
      <c r="P491" s="849"/>
      <c r="Q491" s="849"/>
      <c r="R491" s="837"/>
      <c r="S491" s="850"/>
    </row>
    <row r="492" spans="1:19" ht="14.4" customHeight="1" x14ac:dyDescent="0.3">
      <c r="A492" s="831" t="s">
        <v>1764</v>
      </c>
      <c r="B492" s="832" t="s">
        <v>1765</v>
      </c>
      <c r="C492" s="832" t="s">
        <v>568</v>
      </c>
      <c r="D492" s="832" t="s">
        <v>964</v>
      </c>
      <c r="E492" s="832" t="s">
        <v>874</v>
      </c>
      <c r="F492" s="832" t="s">
        <v>1833</v>
      </c>
      <c r="G492" s="832" t="s">
        <v>1834</v>
      </c>
      <c r="H492" s="849">
        <v>121</v>
      </c>
      <c r="I492" s="849">
        <v>21417</v>
      </c>
      <c r="J492" s="832">
        <v>0.29950495049504949</v>
      </c>
      <c r="K492" s="832">
        <v>177</v>
      </c>
      <c r="L492" s="849">
        <v>404</v>
      </c>
      <c r="M492" s="849">
        <v>71508</v>
      </c>
      <c r="N492" s="832">
        <v>1</v>
      </c>
      <c r="O492" s="832">
        <v>177</v>
      </c>
      <c r="P492" s="849">
        <v>322</v>
      </c>
      <c r="Q492" s="849">
        <v>57316</v>
      </c>
      <c r="R492" s="837">
        <v>0.80153269564244556</v>
      </c>
      <c r="S492" s="850">
        <v>178</v>
      </c>
    </row>
    <row r="493" spans="1:19" ht="14.4" customHeight="1" x14ac:dyDescent="0.3">
      <c r="A493" s="831" t="s">
        <v>1764</v>
      </c>
      <c r="B493" s="832" t="s">
        <v>1765</v>
      </c>
      <c r="C493" s="832" t="s">
        <v>568</v>
      </c>
      <c r="D493" s="832" t="s">
        <v>964</v>
      </c>
      <c r="E493" s="832" t="s">
        <v>874</v>
      </c>
      <c r="F493" s="832" t="s">
        <v>1838</v>
      </c>
      <c r="G493" s="832" t="s">
        <v>1839</v>
      </c>
      <c r="H493" s="849"/>
      <c r="I493" s="849"/>
      <c r="J493" s="832"/>
      <c r="K493" s="832"/>
      <c r="L493" s="849">
        <v>5</v>
      </c>
      <c r="M493" s="849">
        <v>1590</v>
      </c>
      <c r="N493" s="832">
        <v>1</v>
      </c>
      <c r="O493" s="832">
        <v>318</v>
      </c>
      <c r="P493" s="849">
        <v>2</v>
      </c>
      <c r="Q493" s="849">
        <v>636</v>
      </c>
      <c r="R493" s="837">
        <v>0.4</v>
      </c>
      <c r="S493" s="850">
        <v>318</v>
      </c>
    </row>
    <row r="494" spans="1:19" ht="14.4" customHeight="1" x14ac:dyDescent="0.3">
      <c r="A494" s="831" t="s">
        <v>1764</v>
      </c>
      <c r="B494" s="832" t="s">
        <v>1765</v>
      </c>
      <c r="C494" s="832" t="s">
        <v>568</v>
      </c>
      <c r="D494" s="832" t="s">
        <v>964</v>
      </c>
      <c r="E494" s="832" t="s">
        <v>874</v>
      </c>
      <c r="F494" s="832" t="s">
        <v>1838</v>
      </c>
      <c r="G494" s="832" t="s">
        <v>1840</v>
      </c>
      <c r="H494" s="849">
        <v>3</v>
      </c>
      <c r="I494" s="849">
        <v>954</v>
      </c>
      <c r="J494" s="832"/>
      <c r="K494" s="832">
        <v>318</v>
      </c>
      <c r="L494" s="849"/>
      <c r="M494" s="849"/>
      <c r="N494" s="832"/>
      <c r="O494" s="832"/>
      <c r="P494" s="849">
        <v>1</v>
      </c>
      <c r="Q494" s="849">
        <v>318</v>
      </c>
      <c r="R494" s="837"/>
      <c r="S494" s="850">
        <v>318</v>
      </c>
    </row>
    <row r="495" spans="1:19" ht="14.4" customHeight="1" x14ac:dyDescent="0.3">
      <c r="A495" s="831" t="s">
        <v>1764</v>
      </c>
      <c r="B495" s="832" t="s">
        <v>1765</v>
      </c>
      <c r="C495" s="832" t="s">
        <v>568</v>
      </c>
      <c r="D495" s="832" t="s">
        <v>964</v>
      </c>
      <c r="E495" s="832" t="s">
        <v>874</v>
      </c>
      <c r="F495" s="832" t="s">
        <v>1380</v>
      </c>
      <c r="G495" s="832" t="s">
        <v>1844</v>
      </c>
      <c r="H495" s="849"/>
      <c r="I495" s="849"/>
      <c r="J495" s="832"/>
      <c r="K495" s="832"/>
      <c r="L495" s="849"/>
      <c r="M495" s="849"/>
      <c r="N495" s="832"/>
      <c r="O495" s="832"/>
      <c r="P495" s="849">
        <v>1</v>
      </c>
      <c r="Q495" s="849">
        <v>1736</v>
      </c>
      <c r="R495" s="837"/>
      <c r="S495" s="850">
        <v>1736</v>
      </c>
    </row>
    <row r="496" spans="1:19" ht="14.4" customHeight="1" x14ac:dyDescent="0.3">
      <c r="A496" s="831" t="s">
        <v>1764</v>
      </c>
      <c r="B496" s="832" t="s">
        <v>1765</v>
      </c>
      <c r="C496" s="832" t="s">
        <v>568</v>
      </c>
      <c r="D496" s="832" t="s">
        <v>964</v>
      </c>
      <c r="E496" s="832" t="s">
        <v>874</v>
      </c>
      <c r="F496" s="832" t="s">
        <v>1845</v>
      </c>
      <c r="G496" s="832" t="s">
        <v>1846</v>
      </c>
      <c r="H496" s="849">
        <v>5</v>
      </c>
      <c r="I496" s="849">
        <v>10190</v>
      </c>
      <c r="J496" s="832">
        <v>0.99950956351152531</v>
      </c>
      <c r="K496" s="832">
        <v>2038</v>
      </c>
      <c r="L496" s="849">
        <v>5</v>
      </c>
      <c r="M496" s="849">
        <v>10195</v>
      </c>
      <c r="N496" s="832">
        <v>1</v>
      </c>
      <c r="O496" s="832">
        <v>2039</v>
      </c>
      <c r="P496" s="849">
        <v>11</v>
      </c>
      <c r="Q496" s="849">
        <v>22440</v>
      </c>
      <c r="R496" s="837">
        <v>2.2010789602746446</v>
      </c>
      <c r="S496" s="850">
        <v>2040</v>
      </c>
    </row>
    <row r="497" spans="1:19" ht="14.4" customHeight="1" x14ac:dyDescent="0.3">
      <c r="A497" s="831" t="s">
        <v>1764</v>
      </c>
      <c r="B497" s="832" t="s">
        <v>1765</v>
      </c>
      <c r="C497" s="832" t="s">
        <v>568</v>
      </c>
      <c r="D497" s="832" t="s">
        <v>964</v>
      </c>
      <c r="E497" s="832" t="s">
        <v>874</v>
      </c>
      <c r="F497" s="832" t="s">
        <v>1845</v>
      </c>
      <c r="G497" s="832" t="s">
        <v>1847</v>
      </c>
      <c r="H497" s="849">
        <v>12</v>
      </c>
      <c r="I497" s="849">
        <v>24456</v>
      </c>
      <c r="J497" s="832">
        <v>0.7496321726336439</v>
      </c>
      <c r="K497" s="832">
        <v>2038</v>
      </c>
      <c r="L497" s="849">
        <v>16</v>
      </c>
      <c r="M497" s="849">
        <v>32624</v>
      </c>
      <c r="N497" s="832">
        <v>1</v>
      </c>
      <c r="O497" s="832">
        <v>2039</v>
      </c>
      <c r="P497" s="849">
        <v>1</v>
      </c>
      <c r="Q497" s="849">
        <v>2040</v>
      </c>
      <c r="R497" s="837">
        <v>6.2530652280529675E-2</v>
      </c>
      <c r="S497" s="850">
        <v>2040</v>
      </c>
    </row>
    <row r="498" spans="1:19" ht="14.4" customHeight="1" x14ac:dyDescent="0.3">
      <c r="A498" s="831" t="s">
        <v>1764</v>
      </c>
      <c r="B498" s="832" t="s">
        <v>1765</v>
      </c>
      <c r="C498" s="832" t="s">
        <v>568</v>
      </c>
      <c r="D498" s="832" t="s">
        <v>964</v>
      </c>
      <c r="E498" s="832" t="s">
        <v>874</v>
      </c>
      <c r="F498" s="832" t="s">
        <v>1851</v>
      </c>
      <c r="G498" s="832" t="s">
        <v>1852</v>
      </c>
      <c r="H498" s="849"/>
      <c r="I498" s="849"/>
      <c r="J498" s="832"/>
      <c r="K498" s="832"/>
      <c r="L498" s="849">
        <v>1</v>
      </c>
      <c r="M498" s="849">
        <v>667</v>
      </c>
      <c r="N498" s="832">
        <v>1</v>
      </c>
      <c r="O498" s="832">
        <v>667</v>
      </c>
      <c r="P498" s="849"/>
      <c r="Q498" s="849"/>
      <c r="R498" s="837"/>
      <c r="S498" s="850"/>
    </row>
    <row r="499" spans="1:19" ht="14.4" customHeight="1" x14ac:dyDescent="0.3">
      <c r="A499" s="831" t="s">
        <v>1764</v>
      </c>
      <c r="B499" s="832" t="s">
        <v>1765</v>
      </c>
      <c r="C499" s="832" t="s">
        <v>568</v>
      </c>
      <c r="D499" s="832" t="s">
        <v>964</v>
      </c>
      <c r="E499" s="832" t="s">
        <v>874</v>
      </c>
      <c r="F499" s="832" t="s">
        <v>1854</v>
      </c>
      <c r="G499" s="832" t="s">
        <v>1855</v>
      </c>
      <c r="H499" s="849">
        <v>1</v>
      </c>
      <c r="I499" s="849">
        <v>1348</v>
      </c>
      <c r="J499" s="832">
        <v>0.99925871015567092</v>
      </c>
      <c r="K499" s="832">
        <v>1348</v>
      </c>
      <c r="L499" s="849">
        <v>1</v>
      </c>
      <c r="M499" s="849">
        <v>1349</v>
      </c>
      <c r="N499" s="832">
        <v>1</v>
      </c>
      <c r="O499" s="832">
        <v>1349</v>
      </c>
      <c r="P499" s="849"/>
      <c r="Q499" s="849"/>
      <c r="R499" s="837"/>
      <c r="S499" s="850"/>
    </row>
    <row r="500" spans="1:19" ht="14.4" customHeight="1" x14ac:dyDescent="0.3">
      <c r="A500" s="831" t="s">
        <v>1764</v>
      </c>
      <c r="B500" s="832" t="s">
        <v>1765</v>
      </c>
      <c r="C500" s="832" t="s">
        <v>568</v>
      </c>
      <c r="D500" s="832" t="s">
        <v>964</v>
      </c>
      <c r="E500" s="832" t="s">
        <v>874</v>
      </c>
      <c r="F500" s="832" t="s">
        <v>1856</v>
      </c>
      <c r="G500" s="832" t="s">
        <v>1857</v>
      </c>
      <c r="H500" s="849">
        <v>11</v>
      </c>
      <c r="I500" s="849">
        <v>15741</v>
      </c>
      <c r="J500" s="832">
        <v>2.2000000000000002</v>
      </c>
      <c r="K500" s="832">
        <v>1431</v>
      </c>
      <c r="L500" s="849">
        <v>5</v>
      </c>
      <c r="M500" s="849">
        <v>7155</v>
      </c>
      <c r="N500" s="832">
        <v>1</v>
      </c>
      <c r="O500" s="832">
        <v>1431</v>
      </c>
      <c r="P500" s="849"/>
      <c r="Q500" s="849"/>
      <c r="R500" s="837"/>
      <c r="S500" s="850"/>
    </row>
    <row r="501" spans="1:19" ht="14.4" customHeight="1" x14ac:dyDescent="0.3">
      <c r="A501" s="831" t="s">
        <v>1764</v>
      </c>
      <c r="B501" s="832" t="s">
        <v>1765</v>
      </c>
      <c r="C501" s="832" t="s">
        <v>568</v>
      </c>
      <c r="D501" s="832" t="s">
        <v>964</v>
      </c>
      <c r="E501" s="832" t="s">
        <v>874</v>
      </c>
      <c r="F501" s="832" t="s">
        <v>1856</v>
      </c>
      <c r="G501" s="832" t="s">
        <v>1858</v>
      </c>
      <c r="H501" s="849">
        <v>6</v>
      </c>
      <c r="I501" s="849">
        <v>8586</v>
      </c>
      <c r="J501" s="832">
        <v>1</v>
      </c>
      <c r="K501" s="832">
        <v>1431</v>
      </c>
      <c r="L501" s="849">
        <v>6</v>
      </c>
      <c r="M501" s="849">
        <v>8586</v>
      </c>
      <c r="N501" s="832">
        <v>1</v>
      </c>
      <c r="O501" s="832">
        <v>1431</v>
      </c>
      <c r="P501" s="849">
        <v>7</v>
      </c>
      <c r="Q501" s="849">
        <v>10024</v>
      </c>
      <c r="R501" s="837">
        <v>1.1674819473561613</v>
      </c>
      <c r="S501" s="850">
        <v>1432</v>
      </c>
    </row>
    <row r="502" spans="1:19" ht="14.4" customHeight="1" x14ac:dyDescent="0.3">
      <c r="A502" s="831" t="s">
        <v>1764</v>
      </c>
      <c r="B502" s="832" t="s">
        <v>1765</v>
      </c>
      <c r="C502" s="832" t="s">
        <v>568</v>
      </c>
      <c r="D502" s="832" t="s">
        <v>964</v>
      </c>
      <c r="E502" s="832" t="s">
        <v>874</v>
      </c>
      <c r="F502" s="832" t="s">
        <v>1859</v>
      </c>
      <c r="G502" s="832" t="s">
        <v>1860</v>
      </c>
      <c r="H502" s="849">
        <v>25</v>
      </c>
      <c r="I502" s="849">
        <v>47800</v>
      </c>
      <c r="J502" s="832">
        <v>1.9230769230769231</v>
      </c>
      <c r="K502" s="832">
        <v>1912</v>
      </c>
      <c r="L502" s="849">
        <v>13</v>
      </c>
      <c r="M502" s="849">
        <v>24856</v>
      </c>
      <c r="N502" s="832">
        <v>1</v>
      </c>
      <c r="O502" s="832">
        <v>1912</v>
      </c>
      <c r="P502" s="849">
        <v>7</v>
      </c>
      <c r="Q502" s="849">
        <v>13399</v>
      </c>
      <c r="R502" s="837">
        <v>0.53906501448342448</v>
      </c>
      <c r="S502" s="850">
        <v>1914.1428571428571</v>
      </c>
    </row>
    <row r="503" spans="1:19" ht="14.4" customHeight="1" x14ac:dyDescent="0.3">
      <c r="A503" s="831" t="s">
        <v>1764</v>
      </c>
      <c r="B503" s="832" t="s">
        <v>1765</v>
      </c>
      <c r="C503" s="832" t="s">
        <v>568</v>
      </c>
      <c r="D503" s="832" t="s">
        <v>964</v>
      </c>
      <c r="E503" s="832" t="s">
        <v>874</v>
      </c>
      <c r="F503" s="832" t="s">
        <v>1863</v>
      </c>
      <c r="G503" s="832" t="s">
        <v>1864</v>
      </c>
      <c r="H503" s="849">
        <v>8</v>
      </c>
      <c r="I503" s="849">
        <v>9704</v>
      </c>
      <c r="J503" s="832">
        <v>1.3333333333333333</v>
      </c>
      <c r="K503" s="832">
        <v>1213</v>
      </c>
      <c r="L503" s="849">
        <v>6</v>
      </c>
      <c r="M503" s="849">
        <v>7278</v>
      </c>
      <c r="N503" s="832">
        <v>1</v>
      </c>
      <c r="O503" s="832">
        <v>1213</v>
      </c>
      <c r="P503" s="849">
        <v>7</v>
      </c>
      <c r="Q503" s="849">
        <v>8498</v>
      </c>
      <c r="R503" s="837">
        <v>1.1676284693597143</v>
      </c>
      <c r="S503" s="850">
        <v>1214</v>
      </c>
    </row>
    <row r="504" spans="1:19" ht="14.4" customHeight="1" x14ac:dyDescent="0.3">
      <c r="A504" s="831" t="s">
        <v>1764</v>
      </c>
      <c r="B504" s="832" t="s">
        <v>1765</v>
      </c>
      <c r="C504" s="832" t="s">
        <v>568</v>
      </c>
      <c r="D504" s="832" t="s">
        <v>964</v>
      </c>
      <c r="E504" s="832" t="s">
        <v>874</v>
      </c>
      <c r="F504" s="832" t="s">
        <v>1863</v>
      </c>
      <c r="G504" s="832" t="s">
        <v>1865</v>
      </c>
      <c r="H504" s="849">
        <v>20</v>
      </c>
      <c r="I504" s="849">
        <v>24260</v>
      </c>
      <c r="J504" s="832">
        <v>0.8</v>
      </c>
      <c r="K504" s="832">
        <v>1213</v>
      </c>
      <c r="L504" s="849">
        <v>25</v>
      </c>
      <c r="M504" s="849">
        <v>30325</v>
      </c>
      <c r="N504" s="832">
        <v>1</v>
      </c>
      <c r="O504" s="832">
        <v>1213</v>
      </c>
      <c r="P504" s="849">
        <v>5</v>
      </c>
      <c r="Q504" s="849">
        <v>6070</v>
      </c>
      <c r="R504" s="837">
        <v>0.20016488046166528</v>
      </c>
      <c r="S504" s="850">
        <v>1214</v>
      </c>
    </row>
    <row r="505" spans="1:19" ht="14.4" customHeight="1" x14ac:dyDescent="0.3">
      <c r="A505" s="831" t="s">
        <v>1764</v>
      </c>
      <c r="B505" s="832" t="s">
        <v>1765</v>
      </c>
      <c r="C505" s="832" t="s">
        <v>568</v>
      </c>
      <c r="D505" s="832" t="s">
        <v>964</v>
      </c>
      <c r="E505" s="832" t="s">
        <v>874</v>
      </c>
      <c r="F505" s="832" t="s">
        <v>1868</v>
      </c>
      <c r="G505" s="832" t="s">
        <v>1869</v>
      </c>
      <c r="H505" s="849">
        <v>15</v>
      </c>
      <c r="I505" s="849">
        <v>10215</v>
      </c>
      <c r="J505" s="832">
        <v>0.99853372434017595</v>
      </c>
      <c r="K505" s="832">
        <v>681</v>
      </c>
      <c r="L505" s="849">
        <v>15</v>
      </c>
      <c r="M505" s="849">
        <v>10230</v>
      </c>
      <c r="N505" s="832">
        <v>1</v>
      </c>
      <c r="O505" s="832">
        <v>682</v>
      </c>
      <c r="P505" s="849">
        <v>12</v>
      </c>
      <c r="Q505" s="849">
        <v>8184</v>
      </c>
      <c r="R505" s="837">
        <v>0.8</v>
      </c>
      <c r="S505" s="850">
        <v>682</v>
      </c>
    </row>
    <row r="506" spans="1:19" ht="14.4" customHeight="1" x14ac:dyDescent="0.3">
      <c r="A506" s="831" t="s">
        <v>1764</v>
      </c>
      <c r="B506" s="832" t="s">
        <v>1765</v>
      </c>
      <c r="C506" s="832" t="s">
        <v>568</v>
      </c>
      <c r="D506" s="832" t="s">
        <v>964</v>
      </c>
      <c r="E506" s="832" t="s">
        <v>874</v>
      </c>
      <c r="F506" s="832" t="s">
        <v>1868</v>
      </c>
      <c r="G506" s="832" t="s">
        <v>1870</v>
      </c>
      <c r="H506" s="849">
        <v>29</v>
      </c>
      <c r="I506" s="849">
        <v>19749</v>
      </c>
      <c r="J506" s="832">
        <v>1.6087487781036167</v>
      </c>
      <c r="K506" s="832">
        <v>681</v>
      </c>
      <c r="L506" s="849">
        <v>18</v>
      </c>
      <c r="M506" s="849">
        <v>12276</v>
      </c>
      <c r="N506" s="832">
        <v>1</v>
      </c>
      <c r="O506" s="832">
        <v>682</v>
      </c>
      <c r="P506" s="849">
        <v>28</v>
      </c>
      <c r="Q506" s="849">
        <v>19096</v>
      </c>
      <c r="R506" s="837">
        <v>1.5555555555555556</v>
      </c>
      <c r="S506" s="850">
        <v>682</v>
      </c>
    </row>
    <row r="507" spans="1:19" ht="14.4" customHeight="1" x14ac:dyDescent="0.3">
      <c r="A507" s="831" t="s">
        <v>1764</v>
      </c>
      <c r="B507" s="832" t="s">
        <v>1765</v>
      </c>
      <c r="C507" s="832" t="s">
        <v>568</v>
      </c>
      <c r="D507" s="832" t="s">
        <v>964</v>
      </c>
      <c r="E507" s="832" t="s">
        <v>874</v>
      </c>
      <c r="F507" s="832" t="s">
        <v>1871</v>
      </c>
      <c r="G507" s="832" t="s">
        <v>1872</v>
      </c>
      <c r="H507" s="849">
        <v>10</v>
      </c>
      <c r="I507" s="849">
        <v>7160</v>
      </c>
      <c r="J507" s="832">
        <v>0.47552633326691907</v>
      </c>
      <c r="K507" s="832">
        <v>716</v>
      </c>
      <c r="L507" s="849">
        <v>21</v>
      </c>
      <c r="M507" s="849">
        <v>15057</v>
      </c>
      <c r="N507" s="832">
        <v>1</v>
      </c>
      <c r="O507" s="832">
        <v>717</v>
      </c>
      <c r="P507" s="849">
        <v>6</v>
      </c>
      <c r="Q507" s="849">
        <v>4302</v>
      </c>
      <c r="R507" s="837">
        <v>0.2857142857142857</v>
      </c>
      <c r="S507" s="850">
        <v>717</v>
      </c>
    </row>
    <row r="508" spans="1:19" ht="14.4" customHeight="1" x14ac:dyDescent="0.3">
      <c r="A508" s="831" t="s">
        <v>1764</v>
      </c>
      <c r="B508" s="832" t="s">
        <v>1765</v>
      </c>
      <c r="C508" s="832" t="s">
        <v>568</v>
      </c>
      <c r="D508" s="832" t="s">
        <v>964</v>
      </c>
      <c r="E508" s="832" t="s">
        <v>874</v>
      </c>
      <c r="F508" s="832" t="s">
        <v>1871</v>
      </c>
      <c r="G508" s="832" t="s">
        <v>1873</v>
      </c>
      <c r="H508" s="849">
        <v>5</v>
      </c>
      <c r="I508" s="849">
        <v>3580</v>
      </c>
      <c r="J508" s="832">
        <v>0.3566447499501893</v>
      </c>
      <c r="K508" s="832">
        <v>716</v>
      </c>
      <c r="L508" s="849">
        <v>14</v>
      </c>
      <c r="M508" s="849">
        <v>10038</v>
      </c>
      <c r="N508" s="832">
        <v>1</v>
      </c>
      <c r="O508" s="832">
        <v>717</v>
      </c>
      <c r="P508" s="849">
        <v>20</v>
      </c>
      <c r="Q508" s="849">
        <v>14340</v>
      </c>
      <c r="R508" s="837">
        <v>1.4285714285714286</v>
      </c>
      <c r="S508" s="850">
        <v>717</v>
      </c>
    </row>
    <row r="509" spans="1:19" ht="14.4" customHeight="1" x14ac:dyDescent="0.3">
      <c r="A509" s="831" t="s">
        <v>1764</v>
      </c>
      <c r="B509" s="832" t="s">
        <v>1765</v>
      </c>
      <c r="C509" s="832" t="s">
        <v>568</v>
      </c>
      <c r="D509" s="832" t="s">
        <v>964</v>
      </c>
      <c r="E509" s="832" t="s">
        <v>874</v>
      </c>
      <c r="F509" s="832" t="s">
        <v>1874</v>
      </c>
      <c r="G509" s="832" t="s">
        <v>1875</v>
      </c>
      <c r="H509" s="849"/>
      <c r="I509" s="849"/>
      <c r="J509" s="832"/>
      <c r="K509" s="832"/>
      <c r="L509" s="849">
        <v>22</v>
      </c>
      <c r="M509" s="849">
        <v>58036</v>
      </c>
      <c r="N509" s="832">
        <v>1</v>
      </c>
      <c r="O509" s="832">
        <v>2638</v>
      </c>
      <c r="P509" s="849"/>
      <c r="Q509" s="849"/>
      <c r="R509" s="837"/>
      <c r="S509" s="850"/>
    </row>
    <row r="510" spans="1:19" ht="14.4" customHeight="1" x14ac:dyDescent="0.3">
      <c r="A510" s="831" t="s">
        <v>1764</v>
      </c>
      <c r="B510" s="832" t="s">
        <v>1765</v>
      </c>
      <c r="C510" s="832" t="s">
        <v>568</v>
      </c>
      <c r="D510" s="832" t="s">
        <v>964</v>
      </c>
      <c r="E510" s="832" t="s">
        <v>874</v>
      </c>
      <c r="F510" s="832" t="s">
        <v>1874</v>
      </c>
      <c r="G510" s="832" t="s">
        <v>1876</v>
      </c>
      <c r="H510" s="849">
        <v>3</v>
      </c>
      <c r="I510" s="849">
        <v>7911</v>
      </c>
      <c r="J510" s="832">
        <v>0.74971569370735403</v>
      </c>
      <c r="K510" s="832">
        <v>2637</v>
      </c>
      <c r="L510" s="849">
        <v>4</v>
      </c>
      <c r="M510" s="849">
        <v>10552</v>
      </c>
      <c r="N510" s="832">
        <v>1</v>
      </c>
      <c r="O510" s="832">
        <v>2638</v>
      </c>
      <c r="P510" s="849"/>
      <c r="Q510" s="849"/>
      <c r="R510" s="837"/>
      <c r="S510" s="850"/>
    </row>
    <row r="511" spans="1:19" ht="14.4" customHeight="1" x14ac:dyDescent="0.3">
      <c r="A511" s="831" t="s">
        <v>1764</v>
      </c>
      <c r="B511" s="832" t="s">
        <v>1765</v>
      </c>
      <c r="C511" s="832" t="s">
        <v>568</v>
      </c>
      <c r="D511" s="832" t="s">
        <v>964</v>
      </c>
      <c r="E511" s="832" t="s">
        <v>874</v>
      </c>
      <c r="F511" s="832" t="s">
        <v>1877</v>
      </c>
      <c r="G511" s="832" t="s">
        <v>1878</v>
      </c>
      <c r="H511" s="849">
        <v>564</v>
      </c>
      <c r="I511" s="849">
        <v>1029300</v>
      </c>
      <c r="J511" s="832">
        <v>0.91707317073170735</v>
      </c>
      <c r="K511" s="832">
        <v>1825</v>
      </c>
      <c r="L511" s="849">
        <v>615</v>
      </c>
      <c r="M511" s="849">
        <v>1122375</v>
      </c>
      <c r="N511" s="832">
        <v>1</v>
      </c>
      <c r="O511" s="832">
        <v>1825</v>
      </c>
      <c r="P511" s="849">
        <v>358</v>
      </c>
      <c r="Q511" s="849">
        <v>653708</v>
      </c>
      <c r="R511" s="837">
        <v>0.5824327876155474</v>
      </c>
      <c r="S511" s="850">
        <v>1826</v>
      </c>
    </row>
    <row r="512" spans="1:19" ht="14.4" customHeight="1" x14ac:dyDescent="0.3">
      <c r="A512" s="831" t="s">
        <v>1764</v>
      </c>
      <c r="B512" s="832" t="s">
        <v>1765</v>
      </c>
      <c r="C512" s="832" t="s">
        <v>568</v>
      </c>
      <c r="D512" s="832" t="s">
        <v>964</v>
      </c>
      <c r="E512" s="832" t="s">
        <v>874</v>
      </c>
      <c r="F512" s="832" t="s">
        <v>1877</v>
      </c>
      <c r="G512" s="832" t="s">
        <v>1879</v>
      </c>
      <c r="H512" s="849">
        <v>78</v>
      </c>
      <c r="I512" s="849">
        <v>142350</v>
      </c>
      <c r="J512" s="832">
        <v>0.89655172413793105</v>
      </c>
      <c r="K512" s="832">
        <v>1825</v>
      </c>
      <c r="L512" s="849">
        <v>87</v>
      </c>
      <c r="M512" s="849">
        <v>158775</v>
      </c>
      <c r="N512" s="832">
        <v>1</v>
      </c>
      <c r="O512" s="832">
        <v>1825</v>
      </c>
      <c r="P512" s="849">
        <v>113</v>
      </c>
      <c r="Q512" s="849">
        <v>206338</v>
      </c>
      <c r="R512" s="837">
        <v>1.2995622736576917</v>
      </c>
      <c r="S512" s="850">
        <v>1826</v>
      </c>
    </row>
    <row r="513" spans="1:19" ht="14.4" customHeight="1" x14ac:dyDescent="0.3">
      <c r="A513" s="831" t="s">
        <v>1764</v>
      </c>
      <c r="B513" s="832" t="s">
        <v>1765</v>
      </c>
      <c r="C513" s="832" t="s">
        <v>568</v>
      </c>
      <c r="D513" s="832" t="s">
        <v>964</v>
      </c>
      <c r="E513" s="832" t="s">
        <v>874</v>
      </c>
      <c r="F513" s="832" t="s">
        <v>1880</v>
      </c>
      <c r="G513" s="832" t="s">
        <v>1881</v>
      </c>
      <c r="H513" s="849">
        <v>3</v>
      </c>
      <c r="I513" s="849">
        <v>1287</v>
      </c>
      <c r="J513" s="832">
        <v>8.8235294117647065E-2</v>
      </c>
      <c r="K513" s="832">
        <v>429</v>
      </c>
      <c r="L513" s="849">
        <v>34</v>
      </c>
      <c r="M513" s="849">
        <v>14586</v>
      </c>
      <c r="N513" s="832">
        <v>1</v>
      </c>
      <c r="O513" s="832">
        <v>429</v>
      </c>
      <c r="P513" s="849">
        <v>20</v>
      </c>
      <c r="Q513" s="849">
        <v>8600</v>
      </c>
      <c r="R513" s="837">
        <v>0.58960647195941318</v>
      </c>
      <c r="S513" s="850">
        <v>430</v>
      </c>
    </row>
    <row r="514" spans="1:19" ht="14.4" customHeight="1" x14ac:dyDescent="0.3">
      <c r="A514" s="831" t="s">
        <v>1764</v>
      </c>
      <c r="B514" s="832" t="s">
        <v>1765</v>
      </c>
      <c r="C514" s="832" t="s">
        <v>568</v>
      </c>
      <c r="D514" s="832" t="s">
        <v>964</v>
      </c>
      <c r="E514" s="832" t="s">
        <v>874</v>
      </c>
      <c r="F514" s="832" t="s">
        <v>1882</v>
      </c>
      <c r="G514" s="832" t="s">
        <v>1883</v>
      </c>
      <c r="H514" s="849">
        <v>44</v>
      </c>
      <c r="I514" s="849">
        <v>154792</v>
      </c>
      <c r="J514" s="832">
        <v>0.74533898305084745</v>
      </c>
      <c r="K514" s="832">
        <v>3518</v>
      </c>
      <c r="L514" s="849">
        <v>59</v>
      </c>
      <c r="M514" s="849">
        <v>207680</v>
      </c>
      <c r="N514" s="832">
        <v>1</v>
      </c>
      <c r="O514" s="832">
        <v>3520</v>
      </c>
      <c r="P514" s="849">
        <v>45</v>
      </c>
      <c r="Q514" s="849">
        <v>158490</v>
      </c>
      <c r="R514" s="837">
        <v>0.76314522342064717</v>
      </c>
      <c r="S514" s="850">
        <v>3522</v>
      </c>
    </row>
    <row r="515" spans="1:19" ht="14.4" customHeight="1" x14ac:dyDescent="0.3">
      <c r="A515" s="831" t="s">
        <v>1764</v>
      </c>
      <c r="B515" s="832" t="s">
        <v>1765</v>
      </c>
      <c r="C515" s="832" t="s">
        <v>568</v>
      </c>
      <c r="D515" s="832" t="s">
        <v>964</v>
      </c>
      <c r="E515" s="832" t="s">
        <v>874</v>
      </c>
      <c r="F515" s="832" t="s">
        <v>1882</v>
      </c>
      <c r="G515" s="832" t="s">
        <v>1884</v>
      </c>
      <c r="H515" s="849">
        <v>2</v>
      </c>
      <c r="I515" s="849">
        <v>7036</v>
      </c>
      <c r="J515" s="832">
        <v>0.99943181818181814</v>
      </c>
      <c r="K515" s="832">
        <v>3518</v>
      </c>
      <c r="L515" s="849">
        <v>2</v>
      </c>
      <c r="M515" s="849">
        <v>7040</v>
      </c>
      <c r="N515" s="832">
        <v>1</v>
      </c>
      <c r="O515" s="832">
        <v>3520</v>
      </c>
      <c r="P515" s="849">
        <v>3</v>
      </c>
      <c r="Q515" s="849">
        <v>10566</v>
      </c>
      <c r="R515" s="837">
        <v>1.5008522727272726</v>
      </c>
      <c r="S515" s="850">
        <v>3522</v>
      </c>
    </row>
    <row r="516" spans="1:19" ht="14.4" customHeight="1" x14ac:dyDescent="0.3">
      <c r="A516" s="831" t="s">
        <v>1764</v>
      </c>
      <c r="B516" s="832" t="s">
        <v>1765</v>
      </c>
      <c r="C516" s="832" t="s">
        <v>568</v>
      </c>
      <c r="D516" s="832" t="s">
        <v>964</v>
      </c>
      <c r="E516" s="832" t="s">
        <v>874</v>
      </c>
      <c r="F516" s="832" t="s">
        <v>1887</v>
      </c>
      <c r="G516" s="832" t="s">
        <v>1888</v>
      </c>
      <c r="H516" s="849">
        <v>121</v>
      </c>
      <c r="I516" s="849">
        <v>4033.33</v>
      </c>
      <c r="J516" s="832">
        <v>60.49692515374231</v>
      </c>
      <c r="K516" s="832">
        <v>33.333305785123969</v>
      </c>
      <c r="L516" s="849">
        <v>2</v>
      </c>
      <c r="M516" s="849">
        <v>66.67</v>
      </c>
      <c r="N516" s="832">
        <v>1</v>
      </c>
      <c r="O516" s="832">
        <v>33.335000000000001</v>
      </c>
      <c r="P516" s="849"/>
      <c r="Q516" s="849"/>
      <c r="R516" s="837"/>
      <c r="S516" s="850"/>
    </row>
    <row r="517" spans="1:19" ht="14.4" customHeight="1" x14ac:dyDescent="0.3">
      <c r="A517" s="831" t="s">
        <v>1764</v>
      </c>
      <c r="B517" s="832" t="s">
        <v>1765</v>
      </c>
      <c r="C517" s="832" t="s">
        <v>568</v>
      </c>
      <c r="D517" s="832" t="s">
        <v>964</v>
      </c>
      <c r="E517" s="832" t="s">
        <v>874</v>
      </c>
      <c r="F517" s="832" t="s">
        <v>1887</v>
      </c>
      <c r="G517" s="832" t="s">
        <v>1889</v>
      </c>
      <c r="H517" s="849"/>
      <c r="I517" s="849"/>
      <c r="J517" s="832"/>
      <c r="K517" s="832"/>
      <c r="L517" s="849">
        <v>408</v>
      </c>
      <c r="M517" s="849">
        <v>13600.01</v>
      </c>
      <c r="N517" s="832">
        <v>1</v>
      </c>
      <c r="O517" s="832">
        <v>33.333357843137257</v>
      </c>
      <c r="P517" s="849">
        <v>283</v>
      </c>
      <c r="Q517" s="849">
        <v>9433.34</v>
      </c>
      <c r="R517" s="837">
        <v>0.69362743115630066</v>
      </c>
      <c r="S517" s="850">
        <v>33.333356890459363</v>
      </c>
    </row>
    <row r="518" spans="1:19" ht="14.4" customHeight="1" x14ac:dyDescent="0.3">
      <c r="A518" s="831" t="s">
        <v>1764</v>
      </c>
      <c r="B518" s="832" t="s">
        <v>1765</v>
      </c>
      <c r="C518" s="832" t="s">
        <v>568</v>
      </c>
      <c r="D518" s="832" t="s">
        <v>964</v>
      </c>
      <c r="E518" s="832" t="s">
        <v>874</v>
      </c>
      <c r="F518" s="832" t="s">
        <v>1890</v>
      </c>
      <c r="G518" s="832" t="s">
        <v>1891</v>
      </c>
      <c r="H518" s="849">
        <v>119</v>
      </c>
      <c r="I518" s="849">
        <v>4403</v>
      </c>
      <c r="J518" s="832">
        <v>0.29675810473815462</v>
      </c>
      <c r="K518" s="832">
        <v>37</v>
      </c>
      <c r="L518" s="849">
        <v>401</v>
      </c>
      <c r="M518" s="849">
        <v>14837</v>
      </c>
      <c r="N518" s="832">
        <v>1</v>
      </c>
      <c r="O518" s="832">
        <v>37</v>
      </c>
      <c r="P518" s="849">
        <v>320</v>
      </c>
      <c r="Q518" s="849">
        <v>11840</v>
      </c>
      <c r="R518" s="837">
        <v>0.79800498753117211</v>
      </c>
      <c r="S518" s="850">
        <v>37</v>
      </c>
    </row>
    <row r="519" spans="1:19" ht="14.4" customHeight="1" x14ac:dyDescent="0.3">
      <c r="A519" s="831" t="s">
        <v>1764</v>
      </c>
      <c r="B519" s="832" t="s">
        <v>1765</v>
      </c>
      <c r="C519" s="832" t="s">
        <v>568</v>
      </c>
      <c r="D519" s="832" t="s">
        <v>964</v>
      </c>
      <c r="E519" s="832" t="s">
        <v>874</v>
      </c>
      <c r="F519" s="832" t="s">
        <v>1897</v>
      </c>
      <c r="G519" s="832" t="s">
        <v>1898</v>
      </c>
      <c r="H519" s="849">
        <v>3</v>
      </c>
      <c r="I519" s="849">
        <v>1311</v>
      </c>
      <c r="J519" s="832">
        <v>0.3</v>
      </c>
      <c r="K519" s="832">
        <v>437</v>
      </c>
      <c r="L519" s="849">
        <v>10</v>
      </c>
      <c r="M519" s="849">
        <v>4370</v>
      </c>
      <c r="N519" s="832">
        <v>1</v>
      </c>
      <c r="O519" s="832">
        <v>437</v>
      </c>
      <c r="P519" s="849">
        <v>3</v>
      </c>
      <c r="Q519" s="849">
        <v>1314</v>
      </c>
      <c r="R519" s="837">
        <v>0.30068649885583526</v>
      </c>
      <c r="S519" s="850">
        <v>438</v>
      </c>
    </row>
    <row r="520" spans="1:19" ht="14.4" customHeight="1" x14ac:dyDescent="0.3">
      <c r="A520" s="831" t="s">
        <v>1764</v>
      </c>
      <c r="B520" s="832" t="s">
        <v>1765</v>
      </c>
      <c r="C520" s="832" t="s">
        <v>568</v>
      </c>
      <c r="D520" s="832" t="s">
        <v>964</v>
      </c>
      <c r="E520" s="832" t="s">
        <v>874</v>
      </c>
      <c r="F520" s="832" t="s">
        <v>1897</v>
      </c>
      <c r="G520" s="832" t="s">
        <v>1899</v>
      </c>
      <c r="H520" s="849">
        <v>8</v>
      </c>
      <c r="I520" s="849">
        <v>3496</v>
      </c>
      <c r="J520" s="832">
        <v>1.3333333333333333</v>
      </c>
      <c r="K520" s="832">
        <v>437</v>
      </c>
      <c r="L520" s="849">
        <v>6</v>
      </c>
      <c r="M520" s="849">
        <v>2622</v>
      </c>
      <c r="N520" s="832">
        <v>1</v>
      </c>
      <c r="O520" s="832">
        <v>437</v>
      </c>
      <c r="P520" s="849">
        <v>1</v>
      </c>
      <c r="Q520" s="849">
        <v>438</v>
      </c>
      <c r="R520" s="837">
        <v>0.16704805491990846</v>
      </c>
      <c r="S520" s="850">
        <v>438</v>
      </c>
    </row>
    <row r="521" spans="1:19" ht="14.4" customHeight="1" x14ac:dyDescent="0.3">
      <c r="A521" s="831" t="s">
        <v>1764</v>
      </c>
      <c r="B521" s="832" t="s">
        <v>1765</v>
      </c>
      <c r="C521" s="832" t="s">
        <v>568</v>
      </c>
      <c r="D521" s="832" t="s">
        <v>964</v>
      </c>
      <c r="E521" s="832" t="s">
        <v>874</v>
      </c>
      <c r="F521" s="832" t="s">
        <v>1900</v>
      </c>
      <c r="G521" s="832" t="s">
        <v>1901</v>
      </c>
      <c r="H521" s="849">
        <v>274</v>
      </c>
      <c r="I521" s="849">
        <v>367708</v>
      </c>
      <c r="J521" s="832">
        <v>0.97508896797153022</v>
      </c>
      <c r="K521" s="832">
        <v>1342</v>
      </c>
      <c r="L521" s="849">
        <v>281</v>
      </c>
      <c r="M521" s="849">
        <v>377102</v>
      </c>
      <c r="N521" s="832">
        <v>1</v>
      </c>
      <c r="O521" s="832">
        <v>1342</v>
      </c>
      <c r="P521" s="849">
        <v>180</v>
      </c>
      <c r="Q521" s="849">
        <v>241707</v>
      </c>
      <c r="R521" s="837">
        <v>0.64095920997501998</v>
      </c>
      <c r="S521" s="850">
        <v>1342.8166666666666</v>
      </c>
    </row>
    <row r="522" spans="1:19" ht="14.4" customHeight="1" x14ac:dyDescent="0.3">
      <c r="A522" s="831" t="s">
        <v>1764</v>
      </c>
      <c r="B522" s="832" t="s">
        <v>1765</v>
      </c>
      <c r="C522" s="832" t="s">
        <v>568</v>
      </c>
      <c r="D522" s="832" t="s">
        <v>964</v>
      </c>
      <c r="E522" s="832" t="s">
        <v>874</v>
      </c>
      <c r="F522" s="832" t="s">
        <v>1900</v>
      </c>
      <c r="G522" s="832" t="s">
        <v>1902</v>
      </c>
      <c r="H522" s="849">
        <v>29</v>
      </c>
      <c r="I522" s="849">
        <v>38918</v>
      </c>
      <c r="J522" s="832">
        <v>1.3809523809523809</v>
      </c>
      <c r="K522" s="832">
        <v>1342</v>
      </c>
      <c r="L522" s="849">
        <v>21</v>
      </c>
      <c r="M522" s="849">
        <v>28182</v>
      </c>
      <c r="N522" s="832">
        <v>1</v>
      </c>
      <c r="O522" s="832">
        <v>1342</v>
      </c>
      <c r="P522" s="849">
        <v>32</v>
      </c>
      <c r="Q522" s="849">
        <v>42964</v>
      </c>
      <c r="R522" s="837">
        <v>1.5245191966503442</v>
      </c>
      <c r="S522" s="850">
        <v>1342.625</v>
      </c>
    </row>
    <row r="523" spans="1:19" ht="14.4" customHeight="1" x14ac:dyDescent="0.3">
      <c r="A523" s="831" t="s">
        <v>1764</v>
      </c>
      <c r="B523" s="832" t="s">
        <v>1765</v>
      </c>
      <c r="C523" s="832" t="s">
        <v>568</v>
      </c>
      <c r="D523" s="832" t="s">
        <v>964</v>
      </c>
      <c r="E523" s="832" t="s">
        <v>874</v>
      </c>
      <c r="F523" s="832" t="s">
        <v>1903</v>
      </c>
      <c r="G523" s="832" t="s">
        <v>1904</v>
      </c>
      <c r="H523" s="849">
        <v>36</v>
      </c>
      <c r="I523" s="849">
        <v>18324</v>
      </c>
      <c r="J523" s="832">
        <v>1.5652173913043479</v>
      </c>
      <c r="K523" s="832">
        <v>509</v>
      </c>
      <c r="L523" s="849">
        <v>23</v>
      </c>
      <c r="M523" s="849">
        <v>11707</v>
      </c>
      <c r="N523" s="832">
        <v>1</v>
      </c>
      <c r="O523" s="832">
        <v>509</v>
      </c>
      <c r="P523" s="849">
        <v>32</v>
      </c>
      <c r="Q523" s="849">
        <v>16331</v>
      </c>
      <c r="R523" s="837">
        <v>1.3949773639702743</v>
      </c>
      <c r="S523" s="850">
        <v>510.34375</v>
      </c>
    </row>
    <row r="524" spans="1:19" ht="14.4" customHeight="1" x14ac:dyDescent="0.3">
      <c r="A524" s="831" t="s">
        <v>1764</v>
      </c>
      <c r="B524" s="832" t="s">
        <v>1765</v>
      </c>
      <c r="C524" s="832" t="s">
        <v>568</v>
      </c>
      <c r="D524" s="832" t="s">
        <v>964</v>
      </c>
      <c r="E524" s="832" t="s">
        <v>874</v>
      </c>
      <c r="F524" s="832" t="s">
        <v>1903</v>
      </c>
      <c r="G524" s="832" t="s">
        <v>1905</v>
      </c>
      <c r="H524" s="849">
        <v>42</v>
      </c>
      <c r="I524" s="849">
        <v>21378</v>
      </c>
      <c r="J524" s="832">
        <v>1.0769230769230769</v>
      </c>
      <c r="K524" s="832">
        <v>509</v>
      </c>
      <c r="L524" s="849">
        <v>39</v>
      </c>
      <c r="M524" s="849">
        <v>19851</v>
      </c>
      <c r="N524" s="832">
        <v>1</v>
      </c>
      <c r="O524" s="832">
        <v>509</v>
      </c>
      <c r="P524" s="849">
        <v>23</v>
      </c>
      <c r="Q524" s="849">
        <v>11732</v>
      </c>
      <c r="R524" s="837">
        <v>0.59100297214246134</v>
      </c>
      <c r="S524" s="850">
        <v>510.08695652173913</v>
      </c>
    </row>
    <row r="525" spans="1:19" ht="14.4" customHeight="1" x14ac:dyDescent="0.3">
      <c r="A525" s="831" t="s">
        <v>1764</v>
      </c>
      <c r="B525" s="832" t="s">
        <v>1765</v>
      </c>
      <c r="C525" s="832" t="s">
        <v>568</v>
      </c>
      <c r="D525" s="832" t="s">
        <v>964</v>
      </c>
      <c r="E525" s="832" t="s">
        <v>874</v>
      </c>
      <c r="F525" s="832" t="s">
        <v>1906</v>
      </c>
      <c r="G525" s="832" t="s">
        <v>1907</v>
      </c>
      <c r="H525" s="849">
        <v>19</v>
      </c>
      <c r="I525" s="849">
        <v>44251</v>
      </c>
      <c r="J525" s="832">
        <v>4.7479613733905577</v>
      </c>
      <c r="K525" s="832">
        <v>2329</v>
      </c>
      <c r="L525" s="849">
        <v>4</v>
      </c>
      <c r="M525" s="849">
        <v>9320</v>
      </c>
      <c r="N525" s="832">
        <v>1</v>
      </c>
      <c r="O525" s="832">
        <v>2330</v>
      </c>
      <c r="P525" s="849">
        <v>20</v>
      </c>
      <c r="Q525" s="849">
        <v>46660</v>
      </c>
      <c r="R525" s="837">
        <v>5.0064377682403434</v>
      </c>
      <c r="S525" s="850">
        <v>2333</v>
      </c>
    </row>
    <row r="526" spans="1:19" ht="14.4" customHeight="1" x14ac:dyDescent="0.3">
      <c r="A526" s="831" t="s">
        <v>1764</v>
      </c>
      <c r="B526" s="832" t="s">
        <v>1765</v>
      </c>
      <c r="C526" s="832" t="s">
        <v>568</v>
      </c>
      <c r="D526" s="832" t="s">
        <v>964</v>
      </c>
      <c r="E526" s="832" t="s">
        <v>874</v>
      </c>
      <c r="F526" s="832" t="s">
        <v>1908</v>
      </c>
      <c r="G526" s="832" t="s">
        <v>1909</v>
      </c>
      <c r="H526" s="849">
        <v>8</v>
      </c>
      <c r="I526" s="849">
        <v>21160</v>
      </c>
      <c r="J526" s="832">
        <v>1.5993953136810279</v>
      </c>
      <c r="K526" s="832">
        <v>2645</v>
      </c>
      <c r="L526" s="849">
        <v>5</v>
      </c>
      <c r="M526" s="849">
        <v>13230</v>
      </c>
      <c r="N526" s="832">
        <v>1</v>
      </c>
      <c r="O526" s="832">
        <v>2646</v>
      </c>
      <c r="P526" s="849">
        <v>1</v>
      </c>
      <c r="Q526" s="849">
        <v>2649</v>
      </c>
      <c r="R526" s="837">
        <v>0.20022675736961451</v>
      </c>
      <c r="S526" s="850">
        <v>2649</v>
      </c>
    </row>
    <row r="527" spans="1:19" ht="14.4" customHeight="1" x14ac:dyDescent="0.3">
      <c r="A527" s="831" t="s">
        <v>1764</v>
      </c>
      <c r="B527" s="832" t="s">
        <v>1765</v>
      </c>
      <c r="C527" s="832" t="s">
        <v>568</v>
      </c>
      <c r="D527" s="832" t="s">
        <v>964</v>
      </c>
      <c r="E527" s="832" t="s">
        <v>874</v>
      </c>
      <c r="F527" s="832" t="s">
        <v>1908</v>
      </c>
      <c r="G527" s="832" t="s">
        <v>1910</v>
      </c>
      <c r="H527" s="849">
        <v>9</v>
      </c>
      <c r="I527" s="849">
        <v>23805</v>
      </c>
      <c r="J527" s="832">
        <v>0.49981103552532125</v>
      </c>
      <c r="K527" s="832">
        <v>2645</v>
      </c>
      <c r="L527" s="849">
        <v>18</v>
      </c>
      <c r="M527" s="849">
        <v>47628</v>
      </c>
      <c r="N527" s="832">
        <v>1</v>
      </c>
      <c r="O527" s="832">
        <v>2646</v>
      </c>
      <c r="P527" s="849"/>
      <c r="Q527" s="849"/>
      <c r="R527" s="837"/>
      <c r="S527" s="850"/>
    </row>
    <row r="528" spans="1:19" ht="14.4" customHeight="1" x14ac:dyDescent="0.3">
      <c r="A528" s="831" t="s">
        <v>1764</v>
      </c>
      <c r="B528" s="832" t="s">
        <v>1765</v>
      </c>
      <c r="C528" s="832" t="s">
        <v>568</v>
      </c>
      <c r="D528" s="832" t="s">
        <v>964</v>
      </c>
      <c r="E528" s="832" t="s">
        <v>874</v>
      </c>
      <c r="F528" s="832" t="s">
        <v>1911</v>
      </c>
      <c r="G528" s="832" t="s">
        <v>1912</v>
      </c>
      <c r="H528" s="849">
        <v>6</v>
      </c>
      <c r="I528" s="849">
        <v>2124</v>
      </c>
      <c r="J528" s="832">
        <v>0.85472837022132797</v>
      </c>
      <c r="K528" s="832">
        <v>354</v>
      </c>
      <c r="L528" s="849">
        <v>7</v>
      </c>
      <c r="M528" s="849">
        <v>2485</v>
      </c>
      <c r="N528" s="832">
        <v>1</v>
      </c>
      <c r="O528" s="832">
        <v>355</v>
      </c>
      <c r="P528" s="849"/>
      <c r="Q528" s="849"/>
      <c r="R528" s="837"/>
      <c r="S528" s="850"/>
    </row>
    <row r="529" spans="1:19" ht="14.4" customHeight="1" x14ac:dyDescent="0.3">
      <c r="A529" s="831" t="s">
        <v>1764</v>
      </c>
      <c r="B529" s="832" t="s">
        <v>1765</v>
      </c>
      <c r="C529" s="832" t="s">
        <v>568</v>
      </c>
      <c r="D529" s="832" t="s">
        <v>964</v>
      </c>
      <c r="E529" s="832" t="s">
        <v>874</v>
      </c>
      <c r="F529" s="832" t="s">
        <v>1915</v>
      </c>
      <c r="G529" s="832" t="s">
        <v>1916</v>
      </c>
      <c r="H529" s="849"/>
      <c r="I529" s="849"/>
      <c r="J529" s="832"/>
      <c r="K529" s="832"/>
      <c r="L529" s="849">
        <v>1</v>
      </c>
      <c r="M529" s="849">
        <v>195</v>
      </c>
      <c r="N529" s="832">
        <v>1</v>
      </c>
      <c r="O529" s="832">
        <v>195</v>
      </c>
      <c r="P529" s="849"/>
      <c r="Q529" s="849"/>
      <c r="R529" s="837"/>
      <c r="S529" s="850"/>
    </row>
    <row r="530" spans="1:19" ht="14.4" customHeight="1" x14ac:dyDescent="0.3">
      <c r="A530" s="831" t="s">
        <v>1764</v>
      </c>
      <c r="B530" s="832" t="s">
        <v>1765</v>
      </c>
      <c r="C530" s="832" t="s">
        <v>568</v>
      </c>
      <c r="D530" s="832" t="s">
        <v>964</v>
      </c>
      <c r="E530" s="832" t="s">
        <v>874</v>
      </c>
      <c r="F530" s="832" t="s">
        <v>1917</v>
      </c>
      <c r="G530" s="832" t="s">
        <v>1918</v>
      </c>
      <c r="H530" s="849">
        <v>2</v>
      </c>
      <c r="I530" s="849">
        <v>2068</v>
      </c>
      <c r="J530" s="832"/>
      <c r="K530" s="832">
        <v>1034</v>
      </c>
      <c r="L530" s="849"/>
      <c r="M530" s="849"/>
      <c r="N530" s="832"/>
      <c r="O530" s="832"/>
      <c r="P530" s="849">
        <v>4</v>
      </c>
      <c r="Q530" s="849">
        <v>4160</v>
      </c>
      <c r="R530" s="837"/>
      <c r="S530" s="850">
        <v>1040</v>
      </c>
    </row>
    <row r="531" spans="1:19" ht="14.4" customHeight="1" x14ac:dyDescent="0.3">
      <c r="A531" s="831" t="s">
        <v>1764</v>
      </c>
      <c r="B531" s="832" t="s">
        <v>1765</v>
      </c>
      <c r="C531" s="832" t="s">
        <v>568</v>
      </c>
      <c r="D531" s="832" t="s">
        <v>964</v>
      </c>
      <c r="E531" s="832" t="s">
        <v>874</v>
      </c>
      <c r="F531" s="832" t="s">
        <v>1919</v>
      </c>
      <c r="G531" s="832" t="s">
        <v>1920</v>
      </c>
      <c r="H531" s="849">
        <v>1</v>
      </c>
      <c r="I531" s="849">
        <v>525</v>
      </c>
      <c r="J531" s="832"/>
      <c r="K531" s="832">
        <v>525</v>
      </c>
      <c r="L531" s="849"/>
      <c r="M531" s="849"/>
      <c r="N531" s="832"/>
      <c r="O531" s="832"/>
      <c r="P531" s="849"/>
      <c r="Q531" s="849"/>
      <c r="R531" s="837"/>
      <c r="S531" s="850"/>
    </row>
    <row r="532" spans="1:19" ht="14.4" customHeight="1" x14ac:dyDescent="0.3">
      <c r="A532" s="831" t="s">
        <v>1764</v>
      </c>
      <c r="B532" s="832" t="s">
        <v>1765</v>
      </c>
      <c r="C532" s="832" t="s">
        <v>568</v>
      </c>
      <c r="D532" s="832" t="s">
        <v>964</v>
      </c>
      <c r="E532" s="832" t="s">
        <v>874</v>
      </c>
      <c r="F532" s="832" t="s">
        <v>1919</v>
      </c>
      <c r="G532" s="832" t="s">
        <v>1921</v>
      </c>
      <c r="H532" s="849"/>
      <c r="I532" s="849"/>
      <c r="J532" s="832"/>
      <c r="K532" s="832"/>
      <c r="L532" s="849">
        <v>1</v>
      </c>
      <c r="M532" s="849">
        <v>525</v>
      </c>
      <c r="N532" s="832">
        <v>1</v>
      </c>
      <c r="O532" s="832">
        <v>525</v>
      </c>
      <c r="P532" s="849"/>
      <c r="Q532" s="849"/>
      <c r="R532" s="837"/>
      <c r="S532" s="850"/>
    </row>
    <row r="533" spans="1:19" ht="14.4" customHeight="1" x14ac:dyDescent="0.3">
      <c r="A533" s="831" t="s">
        <v>1764</v>
      </c>
      <c r="B533" s="832" t="s">
        <v>1765</v>
      </c>
      <c r="C533" s="832" t="s">
        <v>568</v>
      </c>
      <c r="D533" s="832" t="s">
        <v>964</v>
      </c>
      <c r="E533" s="832" t="s">
        <v>874</v>
      </c>
      <c r="F533" s="832" t="s">
        <v>1929</v>
      </c>
      <c r="G533" s="832" t="s">
        <v>1930</v>
      </c>
      <c r="H533" s="849">
        <v>17</v>
      </c>
      <c r="I533" s="849">
        <v>12206</v>
      </c>
      <c r="J533" s="832">
        <v>2.425193721438506</v>
      </c>
      <c r="K533" s="832">
        <v>718</v>
      </c>
      <c r="L533" s="849">
        <v>7</v>
      </c>
      <c r="M533" s="849">
        <v>5033</v>
      </c>
      <c r="N533" s="832">
        <v>1</v>
      </c>
      <c r="O533" s="832">
        <v>719</v>
      </c>
      <c r="P533" s="849">
        <v>7</v>
      </c>
      <c r="Q533" s="849">
        <v>5033</v>
      </c>
      <c r="R533" s="837">
        <v>1</v>
      </c>
      <c r="S533" s="850">
        <v>719</v>
      </c>
    </row>
    <row r="534" spans="1:19" ht="14.4" customHeight="1" x14ac:dyDescent="0.3">
      <c r="A534" s="831" t="s">
        <v>1764</v>
      </c>
      <c r="B534" s="832" t="s">
        <v>1765</v>
      </c>
      <c r="C534" s="832" t="s">
        <v>568</v>
      </c>
      <c r="D534" s="832" t="s">
        <v>964</v>
      </c>
      <c r="E534" s="832" t="s">
        <v>874</v>
      </c>
      <c r="F534" s="832" t="s">
        <v>1929</v>
      </c>
      <c r="G534" s="832" t="s">
        <v>1931</v>
      </c>
      <c r="H534" s="849">
        <v>5</v>
      </c>
      <c r="I534" s="849">
        <v>3590</v>
      </c>
      <c r="J534" s="832">
        <v>0.23776409033710841</v>
      </c>
      <c r="K534" s="832">
        <v>718</v>
      </c>
      <c r="L534" s="849">
        <v>21</v>
      </c>
      <c r="M534" s="849">
        <v>15099</v>
      </c>
      <c r="N534" s="832">
        <v>1</v>
      </c>
      <c r="O534" s="832">
        <v>719</v>
      </c>
      <c r="P534" s="849">
        <v>10</v>
      </c>
      <c r="Q534" s="849">
        <v>7190</v>
      </c>
      <c r="R534" s="837">
        <v>0.47619047619047616</v>
      </c>
      <c r="S534" s="850">
        <v>719</v>
      </c>
    </row>
    <row r="535" spans="1:19" ht="14.4" customHeight="1" x14ac:dyDescent="0.3">
      <c r="A535" s="831" t="s">
        <v>1764</v>
      </c>
      <c r="B535" s="832" t="s">
        <v>1765</v>
      </c>
      <c r="C535" s="832" t="s">
        <v>568</v>
      </c>
      <c r="D535" s="832" t="s">
        <v>964</v>
      </c>
      <c r="E535" s="832" t="s">
        <v>874</v>
      </c>
      <c r="F535" s="832" t="s">
        <v>1937</v>
      </c>
      <c r="G535" s="832" t="s">
        <v>1938</v>
      </c>
      <c r="H535" s="849"/>
      <c r="I535" s="849"/>
      <c r="J535" s="832"/>
      <c r="K535" s="832"/>
      <c r="L535" s="849">
        <v>1</v>
      </c>
      <c r="M535" s="849">
        <v>671</v>
      </c>
      <c r="N535" s="832">
        <v>1</v>
      </c>
      <c r="O535" s="832">
        <v>671</v>
      </c>
      <c r="P535" s="849"/>
      <c r="Q535" s="849"/>
      <c r="R535" s="837"/>
      <c r="S535" s="850"/>
    </row>
    <row r="536" spans="1:19" ht="14.4" customHeight="1" x14ac:dyDescent="0.3">
      <c r="A536" s="831" t="s">
        <v>1764</v>
      </c>
      <c r="B536" s="832" t="s">
        <v>1765</v>
      </c>
      <c r="C536" s="832" t="s">
        <v>568</v>
      </c>
      <c r="D536" s="832" t="s">
        <v>962</v>
      </c>
      <c r="E536" s="832" t="s">
        <v>1766</v>
      </c>
      <c r="F536" s="832" t="s">
        <v>1767</v>
      </c>
      <c r="G536" s="832" t="s">
        <v>1768</v>
      </c>
      <c r="H536" s="849"/>
      <c r="I536" s="849"/>
      <c r="J536" s="832"/>
      <c r="K536" s="832"/>
      <c r="L536" s="849"/>
      <c r="M536" s="849"/>
      <c r="N536" s="832"/>
      <c r="O536" s="832"/>
      <c r="P536" s="849">
        <v>875</v>
      </c>
      <c r="Q536" s="849">
        <v>20300</v>
      </c>
      <c r="R536" s="837"/>
      <c r="S536" s="850">
        <v>23.2</v>
      </c>
    </row>
    <row r="537" spans="1:19" ht="14.4" customHeight="1" x14ac:dyDescent="0.3">
      <c r="A537" s="831" t="s">
        <v>1764</v>
      </c>
      <c r="B537" s="832" t="s">
        <v>1765</v>
      </c>
      <c r="C537" s="832" t="s">
        <v>568</v>
      </c>
      <c r="D537" s="832" t="s">
        <v>962</v>
      </c>
      <c r="E537" s="832" t="s">
        <v>1766</v>
      </c>
      <c r="F537" s="832" t="s">
        <v>1769</v>
      </c>
      <c r="G537" s="832" t="s">
        <v>1770</v>
      </c>
      <c r="H537" s="849"/>
      <c r="I537" s="849"/>
      <c r="J537" s="832"/>
      <c r="K537" s="832"/>
      <c r="L537" s="849">
        <v>4672</v>
      </c>
      <c r="M537" s="849">
        <v>12075.729999999998</v>
      </c>
      <c r="N537" s="832">
        <v>1</v>
      </c>
      <c r="O537" s="832">
        <v>2.584702482876712</v>
      </c>
      <c r="P537" s="849">
        <v>6662</v>
      </c>
      <c r="Q537" s="849">
        <v>17259.64</v>
      </c>
      <c r="R537" s="837">
        <v>1.4292833642355371</v>
      </c>
      <c r="S537" s="850">
        <v>2.5907595316721705</v>
      </c>
    </row>
    <row r="538" spans="1:19" ht="14.4" customHeight="1" x14ac:dyDescent="0.3">
      <c r="A538" s="831" t="s">
        <v>1764</v>
      </c>
      <c r="B538" s="832" t="s">
        <v>1765</v>
      </c>
      <c r="C538" s="832" t="s">
        <v>568</v>
      </c>
      <c r="D538" s="832" t="s">
        <v>962</v>
      </c>
      <c r="E538" s="832" t="s">
        <v>1766</v>
      </c>
      <c r="F538" s="832" t="s">
        <v>1771</v>
      </c>
      <c r="G538" s="832" t="s">
        <v>1772</v>
      </c>
      <c r="H538" s="849"/>
      <c r="I538" s="849"/>
      <c r="J538" s="832"/>
      <c r="K538" s="832"/>
      <c r="L538" s="849">
        <v>12980</v>
      </c>
      <c r="M538" s="849">
        <v>91827.1</v>
      </c>
      <c r="N538" s="832">
        <v>1</v>
      </c>
      <c r="O538" s="832">
        <v>7.0745069337442219</v>
      </c>
      <c r="P538" s="849">
        <v>7793</v>
      </c>
      <c r="Q538" s="849">
        <v>56160.14999999998</v>
      </c>
      <c r="R538" s="837">
        <v>0.61158579547867653</v>
      </c>
      <c r="S538" s="850">
        <v>7.20648659052996</v>
      </c>
    </row>
    <row r="539" spans="1:19" ht="14.4" customHeight="1" x14ac:dyDescent="0.3">
      <c r="A539" s="831" t="s">
        <v>1764</v>
      </c>
      <c r="B539" s="832" t="s">
        <v>1765</v>
      </c>
      <c r="C539" s="832" t="s">
        <v>568</v>
      </c>
      <c r="D539" s="832" t="s">
        <v>962</v>
      </c>
      <c r="E539" s="832" t="s">
        <v>1766</v>
      </c>
      <c r="F539" s="832" t="s">
        <v>1776</v>
      </c>
      <c r="G539" s="832" t="s">
        <v>1777</v>
      </c>
      <c r="H539" s="849"/>
      <c r="I539" s="849"/>
      <c r="J539" s="832"/>
      <c r="K539" s="832"/>
      <c r="L539" s="849">
        <v>700</v>
      </c>
      <c r="M539" s="849">
        <v>5537</v>
      </c>
      <c r="N539" s="832">
        <v>1</v>
      </c>
      <c r="O539" s="832">
        <v>7.91</v>
      </c>
      <c r="P539" s="849"/>
      <c r="Q539" s="849"/>
      <c r="R539" s="837"/>
      <c r="S539" s="850"/>
    </row>
    <row r="540" spans="1:19" ht="14.4" customHeight="1" x14ac:dyDescent="0.3">
      <c r="A540" s="831" t="s">
        <v>1764</v>
      </c>
      <c r="B540" s="832" t="s">
        <v>1765</v>
      </c>
      <c r="C540" s="832" t="s">
        <v>568</v>
      </c>
      <c r="D540" s="832" t="s">
        <v>962</v>
      </c>
      <c r="E540" s="832" t="s">
        <v>1766</v>
      </c>
      <c r="F540" s="832" t="s">
        <v>1778</v>
      </c>
      <c r="G540" s="832" t="s">
        <v>1779</v>
      </c>
      <c r="H540" s="849"/>
      <c r="I540" s="849"/>
      <c r="J540" s="832"/>
      <c r="K540" s="832"/>
      <c r="L540" s="849">
        <v>27039</v>
      </c>
      <c r="M540" s="849">
        <v>143140.31</v>
      </c>
      <c r="N540" s="832">
        <v>1</v>
      </c>
      <c r="O540" s="832">
        <v>5.2938462960908312</v>
      </c>
      <c r="P540" s="849">
        <v>28382</v>
      </c>
      <c r="Q540" s="849">
        <v>151305.02000000002</v>
      </c>
      <c r="R540" s="837">
        <v>1.0570399072071315</v>
      </c>
      <c r="S540" s="850">
        <v>5.331020365020084</v>
      </c>
    </row>
    <row r="541" spans="1:19" ht="14.4" customHeight="1" x14ac:dyDescent="0.3">
      <c r="A541" s="831" t="s">
        <v>1764</v>
      </c>
      <c r="B541" s="832" t="s">
        <v>1765</v>
      </c>
      <c r="C541" s="832" t="s">
        <v>568</v>
      </c>
      <c r="D541" s="832" t="s">
        <v>962</v>
      </c>
      <c r="E541" s="832" t="s">
        <v>1766</v>
      </c>
      <c r="F541" s="832" t="s">
        <v>1780</v>
      </c>
      <c r="G541" s="832" t="s">
        <v>1781</v>
      </c>
      <c r="H541" s="849"/>
      <c r="I541" s="849"/>
      <c r="J541" s="832"/>
      <c r="K541" s="832"/>
      <c r="L541" s="849">
        <v>1354</v>
      </c>
      <c r="M541" s="849">
        <v>12375.56</v>
      </c>
      <c r="N541" s="832">
        <v>1</v>
      </c>
      <c r="O541" s="832">
        <v>9.1399999999999988</v>
      </c>
      <c r="P541" s="849">
        <v>1809</v>
      </c>
      <c r="Q541" s="849">
        <v>16664.72</v>
      </c>
      <c r="R541" s="837">
        <v>1.3465831041181169</v>
      </c>
      <c r="S541" s="850">
        <v>9.2121171918186846</v>
      </c>
    </row>
    <row r="542" spans="1:19" ht="14.4" customHeight="1" x14ac:dyDescent="0.3">
      <c r="A542" s="831" t="s">
        <v>1764</v>
      </c>
      <c r="B542" s="832" t="s">
        <v>1765</v>
      </c>
      <c r="C542" s="832" t="s">
        <v>568</v>
      </c>
      <c r="D542" s="832" t="s">
        <v>962</v>
      </c>
      <c r="E542" s="832" t="s">
        <v>1766</v>
      </c>
      <c r="F542" s="832" t="s">
        <v>1782</v>
      </c>
      <c r="G542" s="832" t="s">
        <v>1783</v>
      </c>
      <c r="H542" s="849"/>
      <c r="I542" s="849"/>
      <c r="J542" s="832"/>
      <c r="K542" s="832"/>
      <c r="L542" s="849">
        <v>924</v>
      </c>
      <c r="M542" s="849">
        <v>8482.32</v>
      </c>
      <c r="N542" s="832">
        <v>1</v>
      </c>
      <c r="O542" s="832">
        <v>9.18</v>
      </c>
      <c r="P542" s="849">
        <v>1322</v>
      </c>
      <c r="Q542" s="849">
        <v>12135.96</v>
      </c>
      <c r="R542" s="837">
        <v>1.4307359307359306</v>
      </c>
      <c r="S542" s="850">
        <v>9.18</v>
      </c>
    </row>
    <row r="543" spans="1:19" ht="14.4" customHeight="1" x14ac:dyDescent="0.3">
      <c r="A543" s="831" t="s">
        <v>1764</v>
      </c>
      <c r="B543" s="832" t="s">
        <v>1765</v>
      </c>
      <c r="C543" s="832" t="s">
        <v>568</v>
      </c>
      <c r="D543" s="832" t="s">
        <v>962</v>
      </c>
      <c r="E543" s="832" t="s">
        <v>1766</v>
      </c>
      <c r="F543" s="832" t="s">
        <v>1784</v>
      </c>
      <c r="G543" s="832" t="s">
        <v>1785</v>
      </c>
      <c r="H543" s="849"/>
      <c r="I543" s="849"/>
      <c r="J543" s="832"/>
      <c r="K543" s="832"/>
      <c r="L543" s="849">
        <v>1256</v>
      </c>
      <c r="M543" s="849">
        <v>12788.160000000002</v>
      </c>
      <c r="N543" s="832">
        <v>1</v>
      </c>
      <c r="O543" s="832">
        <v>10.181656050955416</v>
      </c>
      <c r="P543" s="849">
        <v>611</v>
      </c>
      <c r="Q543" s="849">
        <v>6255.3</v>
      </c>
      <c r="R543" s="837">
        <v>0.48914777419112676</v>
      </c>
      <c r="S543" s="850">
        <v>10.237806873977087</v>
      </c>
    </row>
    <row r="544" spans="1:19" ht="14.4" customHeight="1" x14ac:dyDescent="0.3">
      <c r="A544" s="831" t="s">
        <v>1764</v>
      </c>
      <c r="B544" s="832" t="s">
        <v>1765</v>
      </c>
      <c r="C544" s="832" t="s">
        <v>568</v>
      </c>
      <c r="D544" s="832" t="s">
        <v>962</v>
      </c>
      <c r="E544" s="832" t="s">
        <v>1766</v>
      </c>
      <c r="F544" s="832" t="s">
        <v>1792</v>
      </c>
      <c r="G544" s="832" t="s">
        <v>1793</v>
      </c>
      <c r="H544" s="849"/>
      <c r="I544" s="849"/>
      <c r="J544" s="832"/>
      <c r="K544" s="832"/>
      <c r="L544" s="849">
        <v>550</v>
      </c>
      <c r="M544" s="849">
        <v>11236.5</v>
      </c>
      <c r="N544" s="832">
        <v>1</v>
      </c>
      <c r="O544" s="832">
        <v>20.43</v>
      </c>
      <c r="P544" s="849">
        <v>13205</v>
      </c>
      <c r="Q544" s="849">
        <v>270837.75</v>
      </c>
      <c r="R544" s="837">
        <v>24.103390735549326</v>
      </c>
      <c r="S544" s="850">
        <v>20.510242332449831</v>
      </c>
    </row>
    <row r="545" spans="1:19" ht="14.4" customHeight="1" x14ac:dyDescent="0.3">
      <c r="A545" s="831" t="s">
        <v>1764</v>
      </c>
      <c r="B545" s="832" t="s">
        <v>1765</v>
      </c>
      <c r="C545" s="832" t="s">
        <v>568</v>
      </c>
      <c r="D545" s="832" t="s">
        <v>962</v>
      </c>
      <c r="E545" s="832" t="s">
        <v>1766</v>
      </c>
      <c r="F545" s="832" t="s">
        <v>1798</v>
      </c>
      <c r="G545" s="832" t="s">
        <v>1799</v>
      </c>
      <c r="H545" s="849"/>
      <c r="I545" s="849"/>
      <c r="J545" s="832"/>
      <c r="K545" s="832"/>
      <c r="L545" s="849">
        <v>31</v>
      </c>
      <c r="M545" s="849">
        <v>61833.590000000011</v>
      </c>
      <c r="N545" s="832">
        <v>1</v>
      </c>
      <c r="O545" s="832">
        <v>1994.6319354838713</v>
      </c>
      <c r="P545" s="849">
        <v>7</v>
      </c>
      <c r="Q545" s="849">
        <v>13354.830000000002</v>
      </c>
      <c r="R545" s="837">
        <v>0.21598018164560717</v>
      </c>
      <c r="S545" s="850">
        <v>1907.8328571428574</v>
      </c>
    </row>
    <row r="546" spans="1:19" ht="14.4" customHeight="1" x14ac:dyDescent="0.3">
      <c r="A546" s="831" t="s">
        <v>1764</v>
      </c>
      <c r="B546" s="832" t="s">
        <v>1765</v>
      </c>
      <c r="C546" s="832" t="s">
        <v>568</v>
      </c>
      <c r="D546" s="832" t="s">
        <v>962</v>
      </c>
      <c r="E546" s="832" t="s">
        <v>1766</v>
      </c>
      <c r="F546" s="832" t="s">
        <v>1800</v>
      </c>
      <c r="G546" s="832" t="s">
        <v>1801</v>
      </c>
      <c r="H546" s="849"/>
      <c r="I546" s="849"/>
      <c r="J546" s="832"/>
      <c r="K546" s="832"/>
      <c r="L546" s="849"/>
      <c r="M546" s="849"/>
      <c r="N546" s="832"/>
      <c r="O546" s="832"/>
      <c r="P546" s="849">
        <v>2334</v>
      </c>
      <c r="Q546" s="849">
        <v>461268.42</v>
      </c>
      <c r="R546" s="837"/>
      <c r="S546" s="850">
        <v>197.63</v>
      </c>
    </row>
    <row r="547" spans="1:19" ht="14.4" customHeight="1" x14ac:dyDescent="0.3">
      <c r="A547" s="831" t="s">
        <v>1764</v>
      </c>
      <c r="B547" s="832" t="s">
        <v>1765</v>
      </c>
      <c r="C547" s="832" t="s">
        <v>568</v>
      </c>
      <c r="D547" s="832" t="s">
        <v>962</v>
      </c>
      <c r="E547" s="832" t="s">
        <v>1766</v>
      </c>
      <c r="F547" s="832" t="s">
        <v>1802</v>
      </c>
      <c r="G547" s="832" t="s">
        <v>1803</v>
      </c>
      <c r="H547" s="849"/>
      <c r="I547" s="849"/>
      <c r="J547" s="832"/>
      <c r="K547" s="832"/>
      <c r="L547" s="849">
        <v>150188</v>
      </c>
      <c r="M547" s="849">
        <v>564654.31999999995</v>
      </c>
      <c r="N547" s="832">
        <v>1</v>
      </c>
      <c r="O547" s="832">
        <v>3.7596500386182647</v>
      </c>
      <c r="P547" s="849">
        <v>180161</v>
      </c>
      <c r="Q547" s="849">
        <v>677109.10000000009</v>
      </c>
      <c r="R547" s="837">
        <v>1.1991568575974061</v>
      </c>
      <c r="S547" s="850">
        <v>3.7583555819516992</v>
      </c>
    </row>
    <row r="548" spans="1:19" ht="14.4" customHeight="1" x14ac:dyDescent="0.3">
      <c r="A548" s="831" t="s">
        <v>1764</v>
      </c>
      <c r="B548" s="832" t="s">
        <v>1765</v>
      </c>
      <c r="C548" s="832" t="s">
        <v>568</v>
      </c>
      <c r="D548" s="832" t="s">
        <v>962</v>
      </c>
      <c r="E548" s="832" t="s">
        <v>1766</v>
      </c>
      <c r="F548" s="832" t="s">
        <v>1808</v>
      </c>
      <c r="G548" s="832" t="s">
        <v>1809</v>
      </c>
      <c r="H548" s="849"/>
      <c r="I548" s="849"/>
      <c r="J548" s="832"/>
      <c r="K548" s="832"/>
      <c r="L548" s="849"/>
      <c r="M548" s="849"/>
      <c r="N548" s="832"/>
      <c r="O548" s="832"/>
      <c r="P548" s="849">
        <v>475</v>
      </c>
      <c r="Q548" s="849">
        <v>73791.100000000006</v>
      </c>
      <c r="R548" s="837"/>
      <c r="S548" s="850">
        <v>155.34968421052633</v>
      </c>
    </row>
    <row r="549" spans="1:19" ht="14.4" customHeight="1" x14ac:dyDescent="0.3">
      <c r="A549" s="831" t="s">
        <v>1764</v>
      </c>
      <c r="B549" s="832" t="s">
        <v>1765</v>
      </c>
      <c r="C549" s="832" t="s">
        <v>568</v>
      </c>
      <c r="D549" s="832" t="s">
        <v>962</v>
      </c>
      <c r="E549" s="832" t="s">
        <v>1766</v>
      </c>
      <c r="F549" s="832" t="s">
        <v>1810</v>
      </c>
      <c r="G549" s="832" t="s">
        <v>1811</v>
      </c>
      <c r="H549" s="849"/>
      <c r="I549" s="849"/>
      <c r="J549" s="832"/>
      <c r="K549" s="832"/>
      <c r="L549" s="849">
        <v>11334</v>
      </c>
      <c r="M549" s="849">
        <v>229733.38000000003</v>
      </c>
      <c r="N549" s="832">
        <v>1</v>
      </c>
      <c r="O549" s="832">
        <v>20.269400035292044</v>
      </c>
      <c r="P549" s="849">
        <v>14370</v>
      </c>
      <c r="Q549" s="849">
        <v>295754.63999999996</v>
      </c>
      <c r="R549" s="837">
        <v>1.2873820948440313</v>
      </c>
      <c r="S549" s="850">
        <v>20.581394572025051</v>
      </c>
    </row>
    <row r="550" spans="1:19" ht="14.4" customHeight="1" x14ac:dyDescent="0.3">
      <c r="A550" s="831" t="s">
        <v>1764</v>
      </c>
      <c r="B550" s="832" t="s">
        <v>1765</v>
      </c>
      <c r="C550" s="832" t="s">
        <v>568</v>
      </c>
      <c r="D550" s="832" t="s">
        <v>962</v>
      </c>
      <c r="E550" s="832" t="s">
        <v>1766</v>
      </c>
      <c r="F550" s="832" t="s">
        <v>1816</v>
      </c>
      <c r="G550" s="832" t="s">
        <v>1817</v>
      </c>
      <c r="H550" s="849"/>
      <c r="I550" s="849"/>
      <c r="J550" s="832"/>
      <c r="K550" s="832"/>
      <c r="L550" s="849"/>
      <c r="M550" s="849"/>
      <c r="N550" s="832"/>
      <c r="O550" s="832"/>
      <c r="P550" s="849">
        <v>6</v>
      </c>
      <c r="Q550" s="849">
        <v>651373.19999999995</v>
      </c>
      <c r="R550" s="837"/>
      <c r="S550" s="850">
        <v>108562.2</v>
      </c>
    </row>
    <row r="551" spans="1:19" ht="14.4" customHeight="1" x14ac:dyDescent="0.3">
      <c r="A551" s="831" t="s">
        <v>1764</v>
      </c>
      <c r="B551" s="832" t="s">
        <v>1765</v>
      </c>
      <c r="C551" s="832" t="s">
        <v>568</v>
      </c>
      <c r="D551" s="832" t="s">
        <v>962</v>
      </c>
      <c r="E551" s="832" t="s">
        <v>1766</v>
      </c>
      <c r="F551" s="832" t="s">
        <v>1818</v>
      </c>
      <c r="G551" s="832" t="s">
        <v>1819</v>
      </c>
      <c r="H551" s="849"/>
      <c r="I551" s="849"/>
      <c r="J551" s="832"/>
      <c r="K551" s="832"/>
      <c r="L551" s="849">
        <v>10287</v>
      </c>
      <c r="M551" s="849">
        <v>204168.88</v>
      </c>
      <c r="N551" s="832">
        <v>1</v>
      </c>
      <c r="O551" s="832">
        <v>19.84727131330806</v>
      </c>
      <c r="P551" s="849">
        <v>27723</v>
      </c>
      <c r="Q551" s="849">
        <v>544356.66</v>
      </c>
      <c r="R551" s="837">
        <v>2.6662077981717882</v>
      </c>
      <c r="S551" s="850">
        <v>19.635561086462506</v>
      </c>
    </row>
    <row r="552" spans="1:19" ht="14.4" customHeight="1" x14ac:dyDescent="0.3">
      <c r="A552" s="831" t="s">
        <v>1764</v>
      </c>
      <c r="B552" s="832" t="s">
        <v>1765</v>
      </c>
      <c r="C552" s="832" t="s">
        <v>568</v>
      </c>
      <c r="D552" s="832" t="s">
        <v>962</v>
      </c>
      <c r="E552" s="832" t="s">
        <v>1766</v>
      </c>
      <c r="F552" s="832" t="s">
        <v>1824</v>
      </c>
      <c r="G552" s="832" t="s">
        <v>1825</v>
      </c>
      <c r="H552" s="849"/>
      <c r="I552" s="849"/>
      <c r="J552" s="832"/>
      <c r="K552" s="832"/>
      <c r="L552" s="849"/>
      <c r="M552" s="849"/>
      <c r="N552" s="832"/>
      <c r="O552" s="832"/>
      <c r="P552" s="849">
        <v>148</v>
      </c>
      <c r="Q552" s="849">
        <v>1219.52</v>
      </c>
      <c r="R552" s="837"/>
      <c r="S552" s="850">
        <v>8.24</v>
      </c>
    </row>
    <row r="553" spans="1:19" ht="14.4" customHeight="1" x14ac:dyDescent="0.3">
      <c r="A553" s="831" t="s">
        <v>1764</v>
      </c>
      <c r="B553" s="832" t="s">
        <v>1765</v>
      </c>
      <c r="C553" s="832" t="s">
        <v>568</v>
      </c>
      <c r="D553" s="832" t="s">
        <v>962</v>
      </c>
      <c r="E553" s="832" t="s">
        <v>874</v>
      </c>
      <c r="F553" s="832" t="s">
        <v>1828</v>
      </c>
      <c r="G553" s="832" t="s">
        <v>1830</v>
      </c>
      <c r="H553" s="849"/>
      <c r="I553" s="849"/>
      <c r="J553" s="832"/>
      <c r="K553" s="832"/>
      <c r="L553" s="849">
        <v>2</v>
      </c>
      <c r="M553" s="849">
        <v>74</v>
      </c>
      <c r="N553" s="832">
        <v>1</v>
      </c>
      <c r="O553" s="832">
        <v>37</v>
      </c>
      <c r="P553" s="849">
        <v>7</v>
      </c>
      <c r="Q553" s="849">
        <v>259</v>
      </c>
      <c r="R553" s="837">
        <v>3.5</v>
      </c>
      <c r="S553" s="850">
        <v>37</v>
      </c>
    </row>
    <row r="554" spans="1:19" ht="14.4" customHeight="1" x14ac:dyDescent="0.3">
      <c r="A554" s="831" t="s">
        <v>1764</v>
      </c>
      <c r="B554" s="832" t="s">
        <v>1765</v>
      </c>
      <c r="C554" s="832" t="s">
        <v>568</v>
      </c>
      <c r="D554" s="832" t="s">
        <v>962</v>
      </c>
      <c r="E554" s="832" t="s">
        <v>874</v>
      </c>
      <c r="F554" s="832" t="s">
        <v>1835</v>
      </c>
      <c r="G554" s="832" t="s">
        <v>1836</v>
      </c>
      <c r="H554" s="849"/>
      <c r="I554" s="849"/>
      <c r="J554" s="832"/>
      <c r="K554" s="832"/>
      <c r="L554" s="849"/>
      <c r="M554" s="849"/>
      <c r="N554" s="832"/>
      <c r="O554" s="832"/>
      <c r="P554" s="849">
        <v>4</v>
      </c>
      <c r="Q554" s="849">
        <v>1408</v>
      </c>
      <c r="R554" s="837"/>
      <c r="S554" s="850">
        <v>352</v>
      </c>
    </row>
    <row r="555" spans="1:19" ht="14.4" customHeight="1" x14ac:dyDescent="0.3">
      <c r="A555" s="831" t="s">
        <v>1764</v>
      </c>
      <c r="B555" s="832" t="s">
        <v>1765</v>
      </c>
      <c r="C555" s="832" t="s">
        <v>568</v>
      </c>
      <c r="D555" s="832" t="s">
        <v>962</v>
      </c>
      <c r="E555" s="832" t="s">
        <v>874</v>
      </c>
      <c r="F555" s="832" t="s">
        <v>1835</v>
      </c>
      <c r="G555" s="832" t="s">
        <v>1837</v>
      </c>
      <c r="H555" s="849"/>
      <c r="I555" s="849"/>
      <c r="J555" s="832"/>
      <c r="K555" s="832"/>
      <c r="L555" s="849"/>
      <c r="M555" s="849"/>
      <c r="N555" s="832"/>
      <c r="O555" s="832"/>
      <c r="P555" s="849">
        <v>2</v>
      </c>
      <c r="Q555" s="849">
        <v>704</v>
      </c>
      <c r="R555" s="837"/>
      <c r="S555" s="850">
        <v>352</v>
      </c>
    </row>
    <row r="556" spans="1:19" ht="14.4" customHeight="1" x14ac:dyDescent="0.3">
      <c r="A556" s="831" t="s">
        <v>1764</v>
      </c>
      <c r="B556" s="832" t="s">
        <v>1765</v>
      </c>
      <c r="C556" s="832" t="s">
        <v>568</v>
      </c>
      <c r="D556" s="832" t="s">
        <v>962</v>
      </c>
      <c r="E556" s="832" t="s">
        <v>874</v>
      </c>
      <c r="F556" s="832" t="s">
        <v>1838</v>
      </c>
      <c r="G556" s="832" t="s">
        <v>1839</v>
      </c>
      <c r="H556" s="849"/>
      <c r="I556" s="849"/>
      <c r="J556" s="832"/>
      <c r="K556" s="832"/>
      <c r="L556" s="849"/>
      <c r="M556" s="849"/>
      <c r="N556" s="832"/>
      <c r="O556" s="832"/>
      <c r="P556" s="849">
        <v>5</v>
      </c>
      <c r="Q556" s="849">
        <v>1590</v>
      </c>
      <c r="R556" s="837"/>
      <c r="S556" s="850">
        <v>318</v>
      </c>
    </row>
    <row r="557" spans="1:19" ht="14.4" customHeight="1" x14ac:dyDescent="0.3">
      <c r="A557" s="831" t="s">
        <v>1764</v>
      </c>
      <c r="B557" s="832" t="s">
        <v>1765</v>
      </c>
      <c r="C557" s="832" t="s">
        <v>568</v>
      </c>
      <c r="D557" s="832" t="s">
        <v>962</v>
      </c>
      <c r="E557" s="832" t="s">
        <v>874</v>
      </c>
      <c r="F557" s="832" t="s">
        <v>1845</v>
      </c>
      <c r="G557" s="832" t="s">
        <v>1846</v>
      </c>
      <c r="H557" s="849"/>
      <c r="I557" s="849"/>
      <c r="J557" s="832"/>
      <c r="K557" s="832"/>
      <c r="L557" s="849">
        <v>12</v>
      </c>
      <c r="M557" s="849">
        <v>24468</v>
      </c>
      <c r="N557" s="832">
        <v>1</v>
      </c>
      <c r="O557" s="832">
        <v>2039</v>
      </c>
      <c r="P557" s="849">
        <v>9</v>
      </c>
      <c r="Q557" s="849">
        <v>18360</v>
      </c>
      <c r="R557" s="837">
        <v>0.7503678273663561</v>
      </c>
      <c r="S557" s="850">
        <v>2040</v>
      </c>
    </row>
    <row r="558" spans="1:19" ht="14.4" customHeight="1" x14ac:dyDescent="0.3">
      <c r="A558" s="831" t="s">
        <v>1764</v>
      </c>
      <c r="B558" s="832" t="s">
        <v>1765</v>
      </c>
      <c r="C558" s="832" t="s">
        <v>568</v>
      </c>
      <c r="D558" s="832" t="s">
        <v>962</v>
      </c>
      <c r="E558" s="832" t="s">
        <v>874</v>
      </c>
      <c r="F558" s="832" t="s">
        <v>1845</v>
      </c>
      <c r="G558" s="832" t="s">
        <v>1847</v>
      </c>
      <c r="H558" s="849"/>
      <c r="I558" s="849"/>
      <c r="J558" s="832"/>
      <c r="K558" s="832"/>
      <c r="L558" s="849">
        <v>14</v>
      </c>
      <c r="M558" s="849">
        <v>28546</v>
      </c>
      <c r="N558" s="832">
        <v>1</v>
      </c>
      <c r="O558" s="832">
        <v>2039</v>
      </c>
      <c r="P558" s="849">
        <v>24</v>
      </c>
      <c r="Q558" s="849">
        <v>48960</v>
      </c>
      <c r="R558" s="837">
        <v>1.7151264625516709</v>
      </c>
      <c r="S558" s="850">
        <v>2040</v>
      </c>
    </row>
    <row r="559" spans="1:19" ht="14.4" customHeight="1" x14ac:dyDescent="0.3">
      <c r="A559" s="831" t="s">
        <v>1764</v>
      </c>
      <c r="B559" s="832" t="s">
        <v>1765</v>
      </c>
      <c r="C559" s="832" t="s">
        <v>568</v>
      </c>
      <c r="D559" s="832" t="s">
        <v>962</v>
      </c>
      <c r="E559" s="832" t="s">
        <v>874</v>
      </c>
      <c r="F559" s="832" t="s">
        <v>1854</v>
      </c>
      <c r="G559" s="832" t="s">
        <v>1855</v>
      </c>
      <c r="H559" s="849"/>
      <c r="I559" s="849"/>
      <c r="J559" s="832"/>
      <c r="K559" s="832"/>
      <c r="L559" s="849">
        <v>1</v>
      </c>
      <c r="M559" s="849">
        <v>1349</v>
      </c>
      <c r="N559" s="832">
        <v>1</v>
      </c>
      <c r="O559" s="832">
        <v>1349</v>
      </c>
      <c r="P559" s="849">
        <v>1</v>
      </c>
      <c r="Q559" s="849">
        <v>1350</v>
      </c>
      <c r="R559" s="837">
        <v>1.0007412898443291</v>
      </c>
      <c r="S559" s="850">
        <v>1350</v>
      </c>
    </row>
    <row r="560" spans="1:19" ht="14.4" customHeight="1" x14ac:dyDescent="0.3">
      <c r="A560" s="831" t="s">
        <v>1764</v>
      </c>
      <c r="B560" s="832" t="s">
        <v>1765</v>
      </c>
      <c r="C560" s="832" t="s">
        <v>568</v>
      </c>
      <c r="D560" s="832" t="s">
        <v>962</v>
      </c>
      <c r="E560" s="832" t="s">
        <v>874</v>
      </c>
      <c r="F560" s="832" t="s">
        <v>1856</v>
      </c>
      <c r="G560" s="832" t="s">
        <v>1857</v>
      </c>
      <c r="H560" s="849"/>
      <c r="I560" s="849"/>
      <c r="J560" s="832"/>
      <c r="K560" s="832"/>
      <c r="L560" s="849">
        <v>10</v>
      </c>
      <c r="M560" s="849">
        <v>14310</v>
      </c>
      <c r="N560" s="832">
        <v>1</v>
      </c>
      <c r="O560" s="832">
        <v>1431</v>
      </c>
      <c r="P560" s="849">
        <v>20</v>
      </c>
      <c r="Q560" s="849">
        <v>28640</v>
      </c>
      <c r="R560" s="837">
        <v>2.0013976240391336</v>
      </c>
      <c r="S560" s="850">
        <v>1432</v>
      </c>
    </row>
    <row r="561" spans="1:19" ht="14.4" customHeight="1" x14ac:dyDescent="0.3">
      <c r="A561" s="831" t="s">
        <v>1764</v>
      </c>
      <c r="B561" s="832" t="s">
        <v>1765</v>
      </c>
      <c r="C561" s="832" t="s">
        <v>568</v>
      </c>
      <c r="D561" s="832" t="s">
        <v>962</v>
      </c>
      <c r="E561" s="832" t="s">
        <v>874</v>
      </c>
      <c r="F561" s="832" t="s">
        <v>1856</v>
      </c>
      <c r="G561" s="832" t="s">
        <v>1858</v>
      </c>
      <c r="H561" s="849"/>
      <c r="I561" s="849"/>
      <c r="J561" s="832"/>
      <c r="K561" s="832"/>
      <c r="L561" s="849">
        <v>4</v>
      </c>
      <c r="M561" s="849">
        <v>5724</v>
      </c>
      <c r="N561" s="832">
        <v>1</v>
      </c>
      <c r="O561" s="832">
        <v>1431</v>
      </c>
      <c r="P561" s="849">
        <v>5</v>
      </c>
      <c r="Q561" s="849">
        <v>7160</v>
      </c>
      <c r="R561" s="837">
        <v>1.2508735150244583</v>
      </c>
      <c r="S561" s="850">
        <v>1432</v>
      </c>
    </row>
    <row r="562" spans="1:19" ht="14.4" customHeight="1" x14ac:dyDescent="0.3">
      <c r="A562" s="831" t="s">
        <v>1764</v>
      </c>
      <c r="B562" s="832" t="s">
        <v>1765</v>
      </c>
      <c r="C562" s="832" t="s">
        <v>568</v>
      </c>
      <c r="D562" s="832" t="s">
        <v>962</v>
      </c>
      <c r="E562" s="832" t="s">
        <v>874</v>
      </c>
      <c r="F562" s="832" t="s">
        <v>1859</v>
      </c>
      <c r="G562" s="832" t="s">
        <v>1860</v>
      </c>
      <c r="H562" s="849"/>
      <c r="I562" s="849"/>
      <c r="J562" s="832"/>
      <c r="K562" s="832"/>
      <c r="L562" s="849">
        <v>12</v>
      </c>
      <c r="M562" s="849">
        <v>22944</v>
      </c>
      <c r="N562" s="832">
        <v>1</v>
      </c>
      <c r="O562" s="832">
        <v>1912</v>
      </c>
      <c r="P562" s="849">
        <v>15</v>
      </c>
      <c r="Q562" s="849">
        <v>28715</v>
      </c>
      <c r="R562" s="837">
        <v>1.2515254532775453</v>
      </c>
      <c r="S562" s="850">
        <v>1914.3333333333333</v>
      </c>
    </row>
    <row r="563" spans="1:19" ht="14.4" customHeight="1" x14ac:dyDescent="0.3">
      <c r="A563" s="831" t="s">
        <v>1764</v>
      </c>
      <c r="B563" s="832" t="s">
        <v>1765</v>
      </c>
      <c r="C563" s="832" t="s">
        <v>568</v>
      </c>
      <c r="D563" s="832" t="s">
        <v>962</v>
      </c>
      <c r="E563" s="832" t="s">
        <v>874</v>
      </c>
      <c r="F563" s="832" t="s">
        <v>1863</v>
      </c>
      <c r="G563" s="832" t="s">
        <v>1864</v>
      </c>
      <c r="H563" s="849"/>
      <c r="I563" s="849"/>
      <c r="J563" s="832"/>
      <c r="K563" s="832"/>
      <c r="L563" s="849">
        <v>9</v>
      </c>
      <c r="M563" s="849">
        <v>10917</v>
      </c>
      <c r="N563" s="832">
        <v>1</v>
      </c>
      <c r="O563" s="832">
        <v>1213</v>
      </c>
      <c r="P563" s="849">
        <v>8</v>
      </c>
      <c r="Q563" s="849">
        <v>9712</v>
      </c>
      <c r="R563" s="837">
        <v>0.88962169094073462</v>
      </c>
      <c r="S563" s="850">
        <v>1214</v>
      </c>
    </row>
    <row r="564" spans="1:19" ht="14.4" customHeight="1" x14ac:dyDescent="0.3">
      <c r="A564" s="831" t="s">
        <v>1764</v>
      </c>
      <c r="B564" s="832" t="s">
        <v>1765</v>
      </c>
      <c r="C564" s="832" t="s">
        <v>568</v>
      </c>
      <c r="D564" s="832" t="s">
        <v>962</v>
      </c>
      <c r="E564" s="832" t="s">
        <v>874</v>
      </c>
      <c r="F564" s="832" t="s">
        <v>1863</v>
      </c>
      <c r="G564" s="832" t="s">
        <v>1865</v>
      </c>
      <c r="H564" s="849"/>
      <c r="I564" s="849"/>
      <c r="J564" s="832"/>
      <c r="K564" s="832"/>
      <c r="L564" s="849">
        <v>7</v>
      </c>
      <c r="M564" s="849">
        <v>8491</v>
      </c>
      <c r="N564" s="832">
        <v>1</v>
      </c>
      <c r="O564" s="832">
        <v>1213</v>
      </c>
      <c r="P564" s="849">
        <v>30</v>
      </c>
      <c r="Q564" s="849">
        <v>36420</v>
      </c>
      <c r="R564" s="837">
        <v>4.2892474384642565</v>
      </c>
      <c r="S564" s="850">
        <v>1214</v>
      </c>
    </row>
    <row r="565" spans="1:19" ht="14.4" customHeight="1" x14ac:dyDescent="0.3">
      <c r="A565" s="831" t="s">
        <v>1764</v>
      </c>
      <c r="B565" s="832" t="s">
        <v>1765</v>
      </c>
      <c r="C565" s="832" t="s">
        <v>568</v>
      </c>
      <c r="D565" s="832" t="s">
        <v>962</v>
      </c>
      <c r="E565" s="832" t="s">
        <v>874</v>
      </c>
      <c r="F565" s="832" t="s">
        <v>1866</v>
      </c>
      <c r="G565" s="832" t="s">
        <v>1867</v>
      </c>
      <c r="H565" s="849"/>
      <c r="I565" s="849"/>
      <c r="J565" s="832"/>
      <c r="K565" s="832"/>
      <c r="L565" s="849">
        <v>1</v>
      </c>
      <c r="M565" s="849">
        <v>1609</v>
      </c>
      <c r="N565" s="832">
        <v>1</v>
      </c>
      <c r="O565" s="832">
        <v>1609</v>
      </c>
      <c r="P565" s="849"/>
      <c r="Q565" s="849"/>
      <c r="R565" s="837"/>
      <c r="S565" s="850"/>
    </row>
    <row r="566" spans="1:19" ht="14.4" customHeight="1" x14ac:dyDescent="0.3">
      <c r="A566" s="831" t="s">
        <v>1764</v>
      </c>
      <c r="B566" s="832" t="s">
        <v>1765</v>
      </c>
      <c r="C566" s="832" t="s">
        <v>568</v>
      </c>
      <c r="D566" s="832" t="s">
        <v>962</v>
      </c>
      <c r="E566" s="832" t="s">
        <v>874</v>
      </c>
      <c r="F566" s="832" t="s">
        <v>1868</v>
      </c>
      <c r="G566" s="832" t="s">
        <v>1869</v>
      </c>
      <c r="H566" s="849"/>
      <c r="I566" s="849"/>
      <c r="J566" s="832"/>
      <c r="K566" s="832"/>
      <c r="L566" s="849">
        <v>20</v>
      </c>
      <c r="M566" s="849">
        <v>13640</v>
      </c>
      <c r="N566" s="832">
        <v>1</v>
      </c>
      <c r="O566" s="832">
        <v>682</v>
      </c>
      <c r="P566" s="849"/>
      <c r="Q566" s="849"/>
      <c r="R566" s="837"/>
      <c r="S566" s="850"/>
    </row>
    <row r="567" spans="1:19" ht="14.4" customHeight="1" x14ac:dyDescent="0.3">
      <c r="A567" s="831" t="s">
        <v>1764</v>
      </c>
      <c r="B567" s="832" t="s">
        <v>1765</v>
      </c>
      <c r="C567" s="832" t="s">
        <v>568</v>
      </c>
      <c r="D567" s="832" t="s">
        <v>962</v>
      </c>
      <c r="E567" s="832" t="s">
        <v>874</v>
      </c>
      <c r="F567" s="832" t="s">
        <v>1868</v>
      </c>
      <c r="G567" s="832" t="s">
        <v>1870</v>
      </c>
      <c r="H567" s="849"/>
      <c r="I567" s="849"/>
      <c r="J567" s="832"/>
      <c r="K567" s="832"/>
      <c r="L567" s="849">
        <v>11</v>
      </c>
      <c r="M567" s="849">
        <v>7502</v>
      </c>
      <c r="N567" s="832">
        <v>1</v>
      </c>
      <c r="O567" s="832">
        <v>682</v>
      </c>
      <c r="P567" s="849">
        <v>7</v>
      </c>
      <c r="Q567" s="849">
        <v>4774</v>
      </c>
      <c r="R567" s="837">
        <v>0.63636363636363635</v>
      </c>
      <c r="S567" s="850">
        <v>682</v>
      </c>
    </row>
    <row r="568" spans="1:19" ht="14.4" customHeight="1" x14ac:dyDescent="0.3">
      <c r="A568" s="831" t="s">
        <v>1764</v>
      </c>
      <c r="B568" s="832" t="s">
        <v>1765</v>
      </c>
      <c r="C568" s="832" t="s">
        <v>568</v>
      </c>
      <c r="D568" s="832" t="s">
        <v>962</v>
      </c>
      <c r="E568" s="832" t="s">
        <v>874</v>
      </c>
      <c r="F568" s="832" t="s">
        <v>1871</v>
      </c>
      <c r="G568" s="832" t="s">
        <v>1872</v>
      </c>
      <c r="H568" s="849"/>
      <c r="I568" s="849"/>
      <c r="J568" s="832"/>
      <c r="K568" s="832"/>
      <c r="L568" s="849">
        <v>12</v>
      </c>
      <c r="M568" s="849">
        <v>8604</v>
      </c>
      <c r="N568" s="832">
        <v>1</v>
      </c>
      <c r="O568" s="832">
        <v>717</v>
      </c>
      <c r="P568" s="849">
        <v>21</v>
      </c>
      <c r="Q568" s="849">
        <v>15057</v>
      </c>
      <c r="R568" s="837">
        <v>1.75</v>
      </c>
      <c r="S568" s="850">
        <v>717</v>
      </c>
    </row>
    <row r="569" spans="1:19" ht="14.4" customHeight="1" x14ac:dyDescent="0.3">
      <c r="A569" s="831" t="s">
        <v>1764</v>
      </c>
      <c r="B569" s="832" t="s">
        <v>1765</v>
      </c>
      <c r="C569" s="832" t="s">
        <v>568</v>
      </c>
      <c r="D569" s="832" t="s">
        <v>962</v>
      </c>
      <c r="E569" s="832" t="s">
        <v>874</v>
      </c>
      <c r="F569" s="832" t="s">
        <v>1871</v>
      </c>
      <c r="G569" s="832" t="s">
        <v>1873</v>
      </c>
      <c r="H569" s="849"/>
      <c r="I569" s="849"/>
      <c r="J569" s="832"/>
      <c r="K569" s="832"/>
      <c r="L569" s="849">
        <v>31</v>
      </c>
      <c r="M569" s="849">
        <v>22227</v>
      </c>
      <c r="N569" s="832">
        <v>1</v>
      </c>
      <c r="O569" s="832">
        <v>717</v>
      </c>
      <c r="P569" s="849">
        <v>10</v>
      </c>
      <c r="Q569" s="849">
        <v>7170</v>
      </c>
      <c r="R569" s="837">
        <v>0.32258064516129031</v>
      </c>
      <c r="S569" s="850">
        <v>717</v>
      </c>
    </row>
    <row r="570" spans="1:19" ht="14.4" customHeight="1" x14ac:dyDescent="0.3">
      <c r="A570" s="831" t="s">
        <v>1764</v>
      </c>
      <c r="B570" s="832" t="s">
        <v>1765</v>
      </c>
      <c r="C570" s="832" t="s">
        <v>568</v>
      </c>
      <c r="D570" s="832" t="s">
        <v>962</v>
      </c>
      <c r="E570" s="832" t="s">
        <v>874</v>
      </c>
      <c r="F570" s="832" t="s">
        <v>1874</v>
      </c>
      <c r="G570" s="832" t="s">
        <v>1875</v>
      </c>
      <c r="H570" s="849"/>
      <c r="I570" s="849"/>
      <c r="J570" s="832"/>
      <c r="K570" s="832"/>
      <c r="L570" s="849">
        <v>14</v>
      </c>
      <c r="M570" s="849">
        <v>36932</v>
      </c>
      <c r="N570" s="832">
        <v>1</v>
      </c>
      <c r="O570" s="832">
        <v>2638</v>
      </c>
      <c r="P570" s="849">
        <v>1</v>
      </c>
      <c r="Q570" s="849">
        <v>2641</v>
      </c>
      <c r="R570" s="837">
        <v>7.1509801797898842E-2</v>
      </c>
      <c r="S570" s="850">
        <v>2641</v>
      </c>
    </row>
    <row r="571" spans="1:19" ht="14.4" customHeight="1" x14ac:dyDescent="0.3">
      <c r="A571" s="831" t="s">
        <v>1764</v>
      </c>
      <c r="B571" s="832" t="s">
        <v>1765</v>
      </c>
      <c r="C571" s="832" t="s">
        <v>568</v>
      </c>
      <c r="D571" s="832" t="s">
        <v>962</v>
      </c>
      <c r="E571" s="832" t="s">
        <v>874</v>
      </c>
      <c r="F571" s="832" t="s">
        <v>1874</v>
      </c>
      <c r="G571" s="832" t="s">
        <v>1876</v>
      </c>
      <c r="H571" s="849"/>
      <c r="I571" s="849"/>
      <c r="J571" s="832"/>
      <c r="K571" s="832"/>
      <c r="L571" s="849"/>
      <c r="M571" s="849"/>
      <c r="N571" s="832"/>
      <c r="O571" s="832"/>
      <c r="P571" s="849">
        <v>1</v>
      </c>
      <c r="Q571" s="849">
        <v>2641</v>
      </c>
      <c r="R571" s="837"/>
      <c r="S571" s="850">
        <v>2641</v>
      </c>
    </row>
    <row r="572" spans="1:19" ht="14.4" customHeight="1" x14ac:dyDescent="0.3">
      <c r="A572" s="831" t="s">
        <v>1764</v>
      </c>
      <c r="B572" s="832" t="s">
        <v>1765</v>
      </c>
      <c r="C572" s="832" t="s">
        <v>568</v>
      </c>
      <c r="D572" s="832" t="s">
        <v>962</v>
      </c>
      <c r="E572" s="832" t="s">
        <v>874</v>
      </c>
      <c r="F572" s="832" t="s">
        <v>1877</v>
      </c>
      <c r="G572" s="832" t="s">
        <v>1878</v>
      </c>
      <c r="H572" s="849"/>
      <c r="I572" s="849"/>
      <c r="J572" s="832"/>
      <c r="K572" s="832"/>
      <c r="L572" s="849">
        <v>437</v>
      </c>
      <c r="M572" s="849">
        <v>797525</v>
      </c>
      <c r="N572" s="832">
        <v>1</v>
      </c>
      <c r="O572" s="832">
        <v>1825</v>
      </c>
      <c r="P572" s="849">
        <v>549</v>
      </c>
      <c r="Q572" s="849">
        <v>1002474</v>
      </c>
      <c r="R572" s="837">
        <v>1.256981285853108</v>
      </c>
      <c r="S572" s="850">
        <v>1826</v>
      </c>
    </row>
    <row r="573" spans="1:19" ht="14.4" customHeight="1" x14ac:dyDescent="0.3">
      <c r="A573" s="831" t="s">
        <v>1764</v>
      </c>
      <c r="B573" s="832" t="s">
        <v>1765</v>
      </c>
      <c r="C573" s="832" t="s">
        <v>568</v>
      </c>
      <c r="D573" s="832" t="s">
        <v>962</v>
      </c>
      <c r="E573" s="832" t="s">
        <v>874</v>
      </c>
      <c r="F573" s="832" t="s">
        <v>1877</v>
      </c>
      <c r="G573" s="832" t="s">
        <v>1879</v>
      </c>
      <c r="H573" s="849"/>
      <c r="I573" s="849"/>
      <c r="J573" s="832"/>
      <c r="K573" s="832"/>
      <c r="L573" s="849">
        <v>106</v>
      </c>
      <c r="M573" s="849">
        <v>193450</v>
      </c>
      <c r="N573" s="832">
        <v>1</v>
      </c>
      <c r="O573" s="832">
        <v>1825</v>
      </c>
      <c r="P573" s="849">
        <v>82</v>
      </c>
      <c r="Q573" s="849">
        <v>149732</v>
      </c>
      <c r="R573" s="837">
        <v>0.77400878780046523</v>
      </c>
      <c r="S573" s="850">
        <v>1826</v>
      </c>
    </row>
    <row r="574" spans="1:19" ht="14.4" customHeight="1" x14ac:dyDescent="0.3">
      <c r="A574" s="831" t="s">
        <v>1764</v>
      </c>
      <c r="B574" s="832" t="s">
        <v>1765</v>
      </c>
      <c r="C574" s="832" t="s">
        <v>568</v>
      </c>
      <c r="D574" s="832" t="s">
        <v>962</v>
      </c>
      <c r="E574" s="832" t="s">
        <v>874</v>
      </c>
      <c r="F574" s="832" t="s">
        <v>1880</v>
      </c>
      <c r="G574" s="832" t="s">
        <v>1881</v>
      </c>
      <c r="H574" s="849"/>
      <c r="I574" s="849"/>
      <c r="J574" s="832"/>
      <c r="K574" s="832"/>
      <c r="L574" s="849">
        <v>16</v>
      </c>
      <c r="M574" s="849">
        <v>6864</v>
      </c>
      <c r="N574" s="832">
        <v>1</v>
      </c>
      <c r="O574" s="832">
        <v>429</v>
      </c>
      <c r="P574" s="849">
        <v>32</v>
      </c>
      <c r="Q574" s="849">
        <v>13760</v>
      </c>
      <c r="R574" s="837">
        <v>2.0046620046620047</v>
      </c>
      <c r="S574" s="850">
        <v>430</v>
      </c>
    </row>
    <row r="575" spans="1:19" ht="14.4" customHeight="1" x14ac:dyDescent="0.3">
      <c r="A575" s="831" t="s">
        <v>1764</v>
      </c>
      <c r="B575" s="832" t="s">
        <v>1765</v>
      </c>
      <c r="C575" s="832" t="s">
        <v>568</v>
      </c>
      <c r="D575" s="832" t="s">
        <v>962</v>
      </c>
      <c r="E575" s="832" t="s">
        <v>874</v>
      </c>
      <c r="F575" s="832" t="s">
        <v>1882</v>
      </c>
      <c r="G575" s="832" t="s">
        <v>1883</v>
      </c>
      <c r="H575" s="849"/>
      <c r="I575" s="849"/>
      <c r="J575" s="832"/>
      <c r="K575" s="832"/>
      <c r="L575" s="849">
        <v>43</v>
      </c>
      <c r="M575" s="849">
        <v>151360</v>
      </c>
      <c r="N575" s="832">
        <v>1</v>
      </c>
      <c r="O575" s="832">
        <v>3520</v>
      </c>
      <c r="P575" s="849">
        <v>74</v>
      </c>
      <c r="Q575" s="849">
        <v>260628</v>
      </c>
      <c r="R575" s="837">
        <v>1.7219080338266384</v>
      </c>
      <c r="S575" s="850">
        <v>3522</v>
      </c>
    </row>
    <row r="576" spans="1:19" ht="14.4" customHeight="1" x14ac:dyDescent="0.3">
      <c r="A576" s="831" t="s">
        <v>1764</v>
      </c>
      <c r="B576" s="832" t="s">
        <v>1765</v>
      </c>
      <c r="C576" s="832" t="s">
        <v>568</v>
      </c>
      <c r="D576" s="832" t="s">
        <v>962</v>
      </c>
      <c r="E576" s="832" t="s">
        <v>874</v>
      </c>
      <c r="F576" s="832" t="s">
        <v>1882</v>
      </c>
      <c r="G576" s="832" t="s">
        <v>1884</v>
      </c>
      <c r="H576" s="849"/>
      <c r="I576" s="849"/>
      <c r="J576" s="832"/>
      <c r="K576" s="832"/>
      <c r="L576" s="849">
        <v>2</v>
      </c>
      <c r="M576" s="849">
        <v>7040</v>
      </c>
      <c r="N576" s="832">
        <v>1</v>
      </c>
      <c r="O576" s="832">
        <v>3520</v>
      </c>
      <c r="P576" s="849">
        <v>2</v>
      </c>
      <c r="Q576" s="849">
        <v>7044</v>
      </c>
      <c r="R576" s="837">
        <v>1.0005681818181817</v>
      </c>
      <c r="S576" s="850">
        <v>3522</v>
      </c>
    </row>
    <row r="577" spans="1:19" ht="14.4" customHeight="1" x14ac:dyDescent="0.3">
      <c r="A577" s="831" t="s">
        <v>1764</v>
      </c>
      <c r="B577" s="832" t="s">
        <v>1765</v>
      </c>
      <c r="C577" s="832" t="s">
        <v>568</v>
      </c>
      <c r="D577" s="832" t="s">
        <v>962</v>
      </c>
      <c r="E577" s="832" t="s">
        <v>874</v>
      </c>
      <c r="F577" s="832" t="s">
        <v>1897</v>
      </c>
      <c r="G577" s="832" t="s">
        <v>1898</v>
      </c>
      <c r="H577" s="849"/>
      <c r="I577" s="849"/>
      <c r="J577" s="832"/>
      <c r="K577" s="832"/>
      <c r="L577" s="849">
        <v>2</v>
      </c>
      <c r="M577" s="849">
        <v>874</v>
      </c>
      <c r="N577" s="832">
        <v>1</v>
      </c>
      <c r="O577" s="832">
        <v>437</v>
      </c>
      <c r="P577" s="849">
        <v>7</v>
      </c>
      <c r="Q577" s="849">
        <v>3065</v>
      </c>
      <c r="R577" s="837">
        <v>3.5068649885583523</v>
      </c>
      <c r="S577" s="850">
        <v>437.85714285714283</v>
      </c>
    </row>
    <row r="578" spans="1:19" ht="14.4" customHeight="1" x14ac:dyDescent="0.3">
      <c r="A578" s="831" t="s">
        <v>1764</v>
      </c>
      <c r="B578" s="832" t="s">
        <v>1765</v>
      </c>
      <c r="C578" s="832" t="s">
        <v>568</v>
      </c>
      <c r="D578" s="832" t="s">
        <v>962</v>
      </c>
      <c r="E578" s="832" t="s">
        <v>874</v>
      </c>
      <c r="F578" s="832" t="s">
        <v>1897</v>
      </c>
      <c r="G578" s="832" t="s">
        <v>1899</v>
      </c>
      <c r="H578" s="849"/>
      <c r="I578" s="849"/>
      <c r="J578" s="832"/>
      <c r="K578" s="832"/>
      <c r="L578" s="849">
        <v>9</v>
      </c>
      <c r="M578" s="849">
        <v>3933</v>
      </c>
      <c r="N578" s="832">
        <v>1</v>
      </c>
      <c r="O578" s="832">
        <v>437</v>
      </c>
      <c r="P578" s="849">
        <v>9</v>
      </c>
      <c r="Q578" s="849">
        <v>3938</v>
      </c>
      <c r="R578" s="837">
        <v>1.0012712941774726</v>
      </c>
      <c r="S578" s="850">
        <v>437.55555555555554</v>
      </c>
    </row>
    <row r="579" spans="1:19" ht="14.4" customHeight="1" x14ac:dyDescent="0.3">
      <c r="A579" s="831" t="s">
        <v>1764</v>
      </c>
      <c r="B579" s="832" t="s">
        <v>1765</v>
      </c>
      <c r="C579" s="832" t="s">
        <v>568</v>
      </c>
      <c r="D579" s="832" t="s">
        <v>962</v>
      </c>
      <c r="E579" s="832" t="s">
        <v>874</v>
      </c>
      <c r="F579" s="832" t="s">
        <v>1900</v>
      </c>
      <c r="G579" s="832" t="s">
        <v>1901</v>
      </c>
      <c r="H579" s="849"/>
      <c r="I579" s="849"/>
      <c r="J579" s="832"/>
      <c r="K579" s="832"/>
      <c r="L579" s="849">
        <v>171</v>
      </c>
      <c r="M579" s="849">
        <v>229482</v>
      </c>
      <c r="N579" s="832">
        <v>1</v>
      </c>
      <c r="O579" s="832">
        <v>1342</v>
      </c>
      <c r="P579" s="849">
        <v>226</v>
      </c>
      <c r="Q579" s="849">
        <v>303481</v>
      </c>
      <c r="R579" s="837">
        <v>1.3224610209079579</v>
      </c>
      <c r="S579" s="850">
        <v>1342.8362831858408</v>
      </c>
    </row>
    <row r="580" spans="1:19" ht="14.4" customHeight="1" x14ac:dyDescent="0.3">
      <c r="A580" s="831" t="s">
        <v>1764</v>
      </c>
      <c r="B580" s="832" t="s">
        <v>1765</v>
      </c>
      <c r="C580" s="832" t="s">
        <v>568</v>
      </c>
      <c r="D580" s="832" t="s">
        <v>962</v>
      </c>
      <c r="E580" s="832" t="s">
        <v>874</v>
      </c>
      <c r="F580" s="832" t="s">
        <v>1900</v>
      </c>
      <c r="G580" s="832" t="s">
        <v>1902</v>
      </c>
      <c r="H580" s="849"/>
      <c r="I580" s="849"/>
      <c r="J580" s="832"/>
      <c r="K580" s="832"/>
      <c r="L580" s="849">
        <v>41</v>
      </c>
      <c r="M580" s="849">
        <v>55022</v>
      </c>
      <c r="N580" s="832">
        <v>1</v>
      </c>
      <c r="O580" s="832">
        <v>1342</v>
      </c>
      <c r="P580" s="849">
        <v>26</v>
      </c>
      <c r="Q580" s="849">
        <v>34909</v>
      </c>
      <c r="R580" s="837">
        <v>0.63445530878557665</v>
      </c>
      <c r="S580" s="850">
        <v>1342.6538461538462</v>
      </c>
    </row>
    <row r="581" spans="1:19" ht="14.4" customHeight="1" x14ac:dyDescent="0.3">
      <c r="A581" s="831" t="s">
        <v>1764</v>
      </c>
      <c r="B581" s="832" t="s">
        <v>1765</v>
      </c>
      <c r="C581" s="832" t="s">
        <v>568</v>
      </c>
      <c r="D581" s="832" t="s">
        <v>962</v>
      </c>
      <c r="E581" s="832" t="s">
        <v>874</v>
      </c>
      <c r="F581" s="832" t="s">
        <v>1903</v>
      </c>
      <c r="G581" s="832" t="s">
        <v>1904</v>
      </c>
      <c r="H581" s="849"/>
      <c r="I581" s="849"/>
      <c r="J581" s="832"/>
      <c r="K581" s="832"/>
      <c r="L581" s="849">
        <v>22</v>
      </c>
      <c r="M581" s="849">
        <v>11198</v>
      </c>
      <c r="N581" s="832">
        <v>1</v>
      </c>
      <c r="O581" s="832">
        <v>509</v>
      </c>
      <c r="P581" s="849">
        <v>12</v>
      </c>
      <c r="Q581" s="849">
        <v>6128</v>
      </c>
      <c r="R581" s="837">
        <v>0.54724057867476339</v>
      </c>
      <c r="S581" s="850">
        <v>510.66666666666669</v>
      </c>
    </row>
    <row r="582" spans="1:19" ht="14.4" customHeight="1" x14ac:dyDescent="0.3">
      <c r="A582" s="831" t="s">
        <v>1764</v>
      </c>
      <c r="B582" s="832" t="s">
        <v>1765</v>
      </c>
      <c r="C582" s="832" t="s">
        <v>568</v>
      </c>
      <c r="D582" s="832" t="s">
        <v>962</v>
      </c>
      <c r="E582" s="832" t="s">
        <v>874</v>
      </c>
      <c r="F582" s="832" t="s">
        <v>1903</v>
      </c>
      <c r="G582" s="832" t="s">
        <v>1905</v>
      </c>
      <c r="H582" s="849"/>
      <c r="I582" s="849"/>
      <c r="J582" s="832"/>
      <c r="K582" s="832"/>
      <c r="L582" s="849">
        <v>49</v>
      </c>
      <c r="M582" s="849">
        <v>24941</v>
      </c>
      <c r="N582" s="832">
        <v>1</v>
      </c>
      <c r="O582" s="832">
        <v>509</v>
      </c>
      <c r="P582" s="849">
        <v>31</v>
      </c>
      <c r="Q582" s="849">
        <v>15814</v>
      </c>
      <c r="R582" s="837">
        <v>0.63405637304037532</v>
      </c>
      <c r="S582" s="850">
        <v>510.12903225806451</v>
      </c>
    </row>
    <row r="583" spans="1:19" ht="14.4" customHeight="1" x14ac:dyDescent="0.3">
      <c r="A583" s="831" t="s">
        <v>1764</v>
      </c>
      <c r="B583" s="832" t="s">
        <v>1765</v>
      </c>
      <c r="C583" s="832" t="s">
        <v>568</v>
      </c>
      <c r="D583" s="832" t="s">
        <v>962</v>
      </c>
      <c r="E583" s="832" t="s">
        <v>874</v>
      </c>
      <c r="F583" s="832" t="s">
        <v>1906</v>
      </c>
      <c r="G583" s="832" t="s">
        <v>1907</v>
      </c>
      <c r="H583" s="849"/>
      <c r="I583" s="849"/>
      <c r="J583" s="832"/>
      <c r="K583" s="832"/>
      <c r="L583" s="849">
        <v>1</v>
      </c>
      <c r="M583" s="849">
        <v>2330</v>
      </c>
      <c r="N583" s="832">
        <v>1</v>
      </c>
      <c r="O583" s="832">
        <v>2330</v>
      </c>
      <c r="P583" s="849">
        <v>26</v>
      </c>
      <c r="Q583" s="849">
        <v>60658</v>
      </c>
      <c r="R583" s="837">
        <v>26.033476394849785</v>
      </c>
      <c r="S583" s="850">
        <v>2333</v>
      </c>
    </row>
    <row r="584" spans="1:19" ht="14.4" customHeight="1" x14ac:dyDescent="0.3">
      <c r="A584" s="831" t="s">
        <v>1764</v>
      </c>
      <c r="B584" s="832" t="s">
        <v>1765</v>
      </c>
      <c r="C584" s="832" t="s">
        <v>568</v>
      </c>
      <c r="D584" s="832" t="s">
        <v>962</v>
      </c>
      <c r="E584" s="832" t="s">
        <v>874</v>
      </c>
      <c r="F584" s="832" t="s">
        <v>1908</v>
      </c>
      <c r="G584" s="832" t="s">
        <v>1909</v>
      </c>
      <c r="H584" s="849"/>
      <c r="I584" s="849"/>
      <c r="J584" s="832"/>
      <c r="K584" s="832"/>
      <c r="L584" s="849">
        <v>5</v>
      </c>
      <c r="M584" s="849">
        <v>13230</v>
      </c>
      <c r="N584" s="832">
        <v>1</v>
      </c>
      <c r="O584" s="832">
        <v>2646</v>
      </c>
      <c r="P584" s="849">
        <v>6</v>
      </c>
      <c r="Q584" s="849">
        <v>15894</v>
      </c>
      <c r="R584" s="837">
        <v>1.2013605442176871</v>
      </c>
      <c r="S584" s="850">
        <v>2649</v>
      </c>
    </row>
    <row r="585" spans="1:19" ht="14.4" customHeight="1" x14ac:dyDescent="0.3">
      <c r="A585" s="831" t="s">
        <v>1764</v>
      </c>
      <c r="B585" s="832" t="s">
        <v>1765</v>
      </c>
      <c r="C585" s="832" t="s">
        <v>568</v>
      </c>
      <c r="D585" s="832" t="s">
        <v>962</v>
      </c>
      <c r="E585" s="832" t="s">
        <v>874</v>
      </c>
      <c r="F585" s="832" t="s">
        <v>1908</v>
      </c>
      <c r="G585" s="832" t="s">
        <v>1910</v>
      </c>
      <c r="H585" s="849"/>
      <c r="I585" s="849"/>
      <c r="J585" s="832"/>
      <c r="K585" s="832"/>
      <c r="L585" s="849">
        <v>17</v>
      </c>
      <c r="M585" s="849">
        <v>44982</v>
      </c>
      <c r="N585" s="832">
        <v>1</v>
      </c>
      <c r="O585" s="832">
        <v>2646</v>
      </c>
      <c r="P585" s="849">
        <v>40</v>
      </c>
      <c r="Q585" s="849">
        <v>105960</v>
      </c>
      <c r="R585" s="837">
        <v>2.3556089102307589</v>
      </c>
      <c r="S585" s="850">
        <v>2649</v>
      </c>
    </row>
    <row r="586" spans="1:19" ht="14.4" customHeight="1" x14ac:dyDescent="0.3">
      <c r="A586" s="831" t="s">
        <v>1764</v>
      </c>
      <c r="B586" s="832" t="s">
        <v>1765</v>
      </c>
      <c r="C586" s="832" t="s">
        <v>568</v>
      </c>
      <c r="D586" s="832" t="s">
        <v>962</v>
      </c>
      <c r="E586" s="832" t="s">
        <v>874</v>
      </c>
      <c r="F586" s="832" t="s">
        <v>1915</v>
      </c>
      <c r="G586" s="832" t="s">
        <v>1916</v>
      </c>
      <c r="H586" s="849"/>
      <c r="I586" s="849"/>
      <c r="J586" s="832"/>
      <c r="K586" s="832"/>
      <c r="L586" s="849"/>
      <c r="M586" s="849"/>
      <c r="N586" s="832"/>
      <c r="O586" s="832"/>
      <c r="P586" s="849">
        <v>1</v>
      </c>
      <c r="Q586" s="849">
        <v>196</v>
      </c>
      <c r="R586" s="837"/>
      <c r="S586" s="850">
        <v>196</v>
      </c>
    </row>
    <row r="587" spans="1:19" ht="14.4" customHeight="1" x14ac:dyDescent="0.3">
      <c r="A587" s="831" t="s">
        <v>1764</v>
      </c>
      <c r="B587" s="832" t="s">
        <v>1765</v>
      </c>
      <c r="C587" s="832" t="s">
        <v>568</v>
      </c>
      <c r="D587" s="832" t="s">
        <v>962</v>
      </c>
      <c r="E587" s="832" t="s">
        <v>874</v>
      </c>
      <c r="F587" s="832" t="s">
        <v>1919</v>
      </c>
      <c r="G587" s="832" t="s">
        <v>1920</v>
      </c>
      <c r="H587" s="849"/>
      <c r="I587" s="849"/>
      <c r="J587" s="832"/>
      <c r="K587" s="832"/>
      <c r="L587" s="849"/>
      <c r="M587" s="849"/>
      <c r="N587" s="832"/>
      <c r="O587" s="832"/>
      <c r="P587" s="849">
        <v>1</v>
      </c>
      <c r="Q587" s="849">
        <v>526</v>
      </c>
      <c r="R587" s="837"/>
      <c r="S587" s="850">
        <v>526</v>
      </c>
    </row>
    <row r="588" spans="1:19" ht="14.4" customHeight="1" x14ac:dyDescent="0.3">
      <c r="A588" s="831" t="s">
        <v>1764</v>
      </c>
      <c r="B588" s="832" t="s">
        <v>1765</v>
      </c>
      <c r="C588" s="832" t="s">
        <v>568</v>
      </c>
      <c r="D588" s="832" t="s">
        <v>962</v>
      </c>
      <c r="E588" s="832" t="s">
        <v>874</v>
      </c>
      <c r="F588" s="832" t="s">
        <v>1919</v>
      </c>
      <c r="G588" s="832" t="s">
        <v>1921</v>
      </c>
      <c r="H588" s="849"/>
      <c r="I588" s="849"/>
      <c r="J588" s="832"/>
      <c r="K588" s="832"/>
      <c r="L588" s="849"/>
      <c r="M588" s="849"/>
      <c r="N588" s="832"/>
      <c r="O588" s="832"/>
      <c r="P588" s="849">
        <v>1</v>
      </c>
      <c r="Q588" s="849">
        <v>526</v>
      </c>
      <c r="R588" s="837"/>
      <c r="S588" s="850">
        <v>526</v>
      </c>
    </row>
    <row r="589" spans="1:19" ht="14.4" customHeight="1" x14ac:dyDescent="0.3">
      <c r="A589" s="831" t="s">
        <v>1764</v>
      </c>
      <c r="B589" s="832" t="s">
        <v>1765</v>
      </c>
      <c r="C589" s="832" t="s">
        <v>568</v>
      </c>
      <c r="D589" s="832" t="s">
        <v>962</v>
      </c>
      <c r="E589" s="832" t="s">
        <v>874</v>
      </c>
      <c r="F589" s="832" t="s">
        <v>1929</v>
      </c>
      <c r="G589" s="832" t="s">
        <v>1930</v>
      </c>
      <c r="H589" s="849"/>
      <c r="I589" s="849"/>
      <c r="J589" s="832"/>
      <c r="K589" s="832"/>
      <c r="L589" s="849">
        <v>1</v>
      </c>
      <c r="M589" s="849">
        <v>719</v>
      </c>
      <c r="N589" s="832">
        <v>1</v>
      </c>
      <c r="O589" s="832">
        <v>719</v>
      </c>
      <c r="P589" s="849">
        <v>16</v>
      </c>
      <c r="Q589" s="849">
        <v>11504</v>
      </c>
      <c r="R589" s="837">
        <v>16</v>
      </c>
      <c r="S589" s="850">
        <v>719</v>
      </c>
    </row>
    <row r="590" spans="1:19" ht="14.4" customHeight="1" x14ac:dyDescent="0.3">
      <c r="A590" s="831" t="s">
        <v>1764</v>
      </c>
      <c r="B590" s="832" t="s">
        <v>1765</v>
      </c>
      <c r="C590" s="832" t="s">
        <v>568</v>
      </c>
      <c r="D590" s="832" t="s">
        <v>962</v>
      </c>
      <c r="E590" s="832" t="s">
        <v>874</v>
      </c>
      <c r="F590" s="832" t="s">
        <v>1929</v>
      </c>
      <c r="G590" s="832" t="s">
        <v>1931</v>
      </c>
      <c r="H590" s="849"/>
      <c r="I590" s="849"/>
      <c r="J590" s="832"/>
      <c r="K590" s="832"/>
      <c r="L590" s="849">
        <v>14</v>
      </c>
      <c r="M590" s="849">
        <v>10066</v>
      </c>
      <c r="N590" s="832">
        <v>1</v>
      </c>
      <c r="O590" s="832">
        <v>719</v>
      </c>
      <c r="P590" s="849">
        <v>12</v>
      </c>
      <c r="Q590" s="849">
        <v>8628</v>
      </c>
      <c r="R590" s="837">
        <v>0.8571428571428571</v>
      </c>
      <c r="S590" s="850">
        <v>719</v>
      </c>
    </row>
    <row r="591" spans="1:19" ht="14.4" customHeight="1" x14ac:dyDescent="0.3">
      <c r="A591" s="831" t="s">
        <v>1764</v>
      </c>
      <c r="B591" s="832" t="s">
        <v>1765</v>
      </c>
      <c r="C591" s="832" t="s">
        <v>568</v>
      </c>
      <c r="D591" s="832" t="s">
        <v>962</v>
      </c>
      <c r="E591" s="832" t="s">
        <v>874</v>
      </c>
      <c r="F591" s="832" t="s">
        <v>1937</v>
      </c>
      <c r="G591" s="832" t="s">
        <v>1938</v>
      </c>
      <c r="H591" s="849"/>
      <c r="I591" s="849"/>
      <c r="J591" s="832"/>
      <c r="K591" s="832"/>
      <c r="L591" s="849"/>
      <c r="M591" s="849"/>
      <c r="N591" s="832"/>
      <c r="O591" s="832"/>
      <c r="P591" s="849">
        <v>1</v>
      </c>
      <c r="Q591" s="849">
        <v>671</v>
      </c>
      <c r="R591" s="837"/>
      <c r="S591" s="850">
        <v>671</v>
      </c>
    </row>
    <row r="592" spans="1:19" ht="14.4" customHeight="1" x14ac:dyDescent="0.3">
      <c r="A592" s="831" t="s">
        <v>1764</v>
      </c>
      <c r="B592" s="832" t="s">
        <v>1765</v>
      </c>
      <c r="C592" s="832" t="s">
        <v>568</v>
      </c>
      <c r="D592" s="832" t="s">
        <v>958</v>
      </c>
      <c r="E592" s="832" t="s">
        <v>1766</v>
      </c>
      <c r="F592" s="832" t="s">
        <v>1769</v>
      </c>
      <c r="G592" s="832" t="s">
        <v>1770</v>
      </c>
      <c r="H592" s="849"/>
      <c r="I592" s="849"/>
      <c r="J592" s="832"/>
      <c r="K592" s="832"/>
      <c r="L592" s="849">
        <v>190</v>
      </c>
      <c r="M592" s="849">
        <v>490.2</v>
      </c>
      <c r="N592" s="832">
        <v>1</v>
      </c>
      <c r="O592" s="832">
        <v>2.58</v>
      </c>
      <c r="P592" s="849">
        <v>367</v>
      </c>
      <c r="Q592" s="849">
        <v>946.8599999999999</v>
      </c>
      <c r="R592" s="837">
        <v>1.9315789473684208</v>
      </c>
      <c r="S592" s="850">
        <v>2.5799999999999996</v>
      </c>
    </row>
    <row r="593" spans="1:19" ht="14.4" customHeight="1" x14ac:dyDescent="0.3">
      <c r="A593" s="831" t="s">
        <v>1764</v>
      </c>
      <c r="B593" s="832" t="s">
        <v>1765</v>
      </c>
      <c r="C593" s="832" t="s">
        <v>568</v>
      </c>
      <c r="D593" s="832" t="s">
        <v>958</v>
      </c>
      <c r="E593" s="832" t="s">
        <v>1766</v>
      </c>
      <c r="F593" s="832" t="s">
        <v>1771</v>
      </c>
      <c r="G593" s="832" t="s">
        <v>1772</v>
      </c>
      <c r="H593" s="849"/>
      <c r="I593" s="849"/>
      <c r="J593" s="832"/>
      <c r="K593" s="832"/>
      <c r="L593" s="849"/>
      <c r="M593" s="849"/>
      <c r="N593" s="832"/>
      <c r="O593" s="832"/>
      <c r="P593" s="849">
        <v>1280</v>
      </c>
      <c r="Q593" s="849">
        <v>9203.1999999999989</v>
      </c>
      <c r="R593" s="837"/>
      <c r="S593" s="850">
        <v>7.1899999999999995</v>
      </c>
    </row>
    <row r="594" spans="1:19" ht="14.4" customHeight="1" x14ac:dyDescent="0.3">
      <c r="A594" s="831" t="s">
        <v>1764</v>
      </c>
      <c r="B594" s="832" t="s">
        <v>1765</v>
      </c>
      <c r="C594" s="832" t="s">
        <v>568</v>
      </c>
      <c r="D594" s="832" t="s">
        <v>958</v>
      </c>
      <c r="E594" s="832" t="s">
        <v>1766</v>
      </c>
      <c r="F594" s="832" t="s">
        <v>1778</v>
      </c>
      <c r="G594" s="832" t="s">
        <v>1779</v>
      </c>
      <c r="H594" s="849"/>
      <c r="I594" s="849"/>
      <c r="J594" s="832"/>
      <c r="K594" s="832"/>
      <c r="L594" s="849">
        <v>1533</v>
      </c>
      <c r="M594" s="849">
        <v>8170.89</v>
      </c>
      <c r="N594" s="832">
        <v>1</v>
      </c>
      <c r="O594" s="832">
        <v>5.33</v>
      </c>
      <c r="P594" s="849"/>
      <c r="Q594" s="849"/>
      <c r="R594" s="837"/>
      <c r="S594" s="850"/>
    </row>
    <row r="595" spans="1:19" ht="14.4" customHeight="1" x14ac:dyDescent="0.3">
      <c r="A595" s="831" t="s">
        <v>1764</v>
      </c>
      <c r="B595" s="832" t="s">
        <v>1765</v>
      </c>
      <c r="C595" s="832" t="s">
        <v>568</v>
      </c>
      <c r="D595" s="832" t="s">
        <v>958</v>
      </c>
      <c r="E595" s="832" t="s">
        <v>1766</v>
      </c>
      <c r="F595" s="832" t="s">
        <v>1780</v>
      </c>
      <c r="G595" s="832" t="s">
        <v>1781</v>
      </c>
      <c r="H595" s="849"/>
      <c r="I595" s="849"/>
      <c r="J595" s="832"/>
      <c r="K595" s="832"/>
      <c r="L595" s="849">
        <v>120</v>
      </c>
      <c r="M595" s="849">
        <v>1096.8</v>
      </c>
      <c r="N595" s="832">
        <v>1</v>
      </c>
      <c r="O595" s="832">
        <v>9.1399999999999988</v>
      </c>
      <c r="P595" s="849">
        <v>120</v>
      </c>
      <c r="Q595" s="849">
        <v>1096.8</v>
      </c>
      <c r="R595" s="837">
        <v>1</v>
      </c>
      <c r="S595" s="850">
        <v>9.1399999999999988</v>
      </c>
    </row>
    <row r="596" spans="1:19" ht="14.4" customHeight="1" x14ac:dyDescent="0.3">
      <c r="A596" s="831" t="s">
        <v>1764</v>
      </c>
      <c r="B596" s="832" t="s">
        <v>1765</v>
      </c>
      <c r="C596" s="832" t="s">
        <v>568</v>
      </c>
      <c r="D596" s="832" t="s">
        <v>958</v>
      </c>
      <c r="E596" s="832" t="s">
        <v>1766</v>
      </c>
      <c r="F596" s="832" t="s">
        <v>1782</v>
      </c>
      <c r="G596" s="832" t="s">
        <v>1783</v>
      </c>
      <c r="H596" s="849"/>
      <c r="I596" s="849"/>
      <c r="J596" s="832"/>
      <c r="K596" s="832"/>
      <c r="L596" s="849">
        <v>845</v>
      </c>
      <c r="M596" s="849">
        <v>7757.1</v>
      </c>
      <c r="N596" s="832">
        <v>1</v>
      </c>
      <c r="O596" s="832">
        <v>9.18</v>
      </c>
      <c r="P596" s="849">
        <v>323</v>
      </c>
      <c r="Q596" s="849">
        <v>2965.14</v>
      </c>
      <c r="R596" s="837">
        <v>0.38224852071005916</v>
      </c>
      <c r="S596" s="850">
        <v>9.18</v>
      </c>
    </row>
    <row r="597" spans="1:19" ht="14.4" customHeight="1" x14ac:dyDescent="0.3">
      <c r="A597" s="831" t="s">
        <v>1764</v>
      </c>
      <c r="B597" s="832" t="s">
        <v>1765</v>
      </c>
      <c r="C597" s="832" t="s">
        <v>568</v>
      </c>
      <c r="D597" s="832" t="s">
        <v>958</v>
      </c>
      <c r="E597" s="832" t="s">
        <v>1766</v>
      </c>
      <c r="F597" s="832" t="s">
        <v>1798</v>
      </c>
      <c r="G597" s="832" t="s">
        <v>1799</v>
      </c>
      <c r="H597" s="849"/>
      <c r="I597" s="849"/>
      <c r="J597" s="832"/>
      <c r="K597" s="832"/>
      <c r="L597" s="849"/>
      <c r="M597" s="849"/>
      <c r="N597" s="832"/>
      <c r="O597" s="832"/>
      <c r="P597" s="849">
        <v>5</v>
      </c>
      <c r="Q597" s="849">
        <v>9719.25</v>
      </c>
      <c r="R597" s="837"/>
      <c r="S597" s="850">
        <v>1943.85</v>
      </c>
    </row>
    <row r="598" spans="1:19" ht="14.4" customHeight="1" x14ac:dyDescent="0.3">
      <c r="A598" s="831" t="s">
        <v>1764</v>
      </c>
      <c r="B598" s="832" t="s">
        <v>1765</v>
      </c>
      <c r="C598" s="832" t="s">
        <v>568</v>
      </c>
      <c r="D598" s="832" t="s">
        <v>958</v>
      </c>
      <c r="E598" s="832" t="s">
        <v>1766</v>
      </c>
      <c r="F598" s="832" t="s">
        <v>1802</v>
      </c>
      <c r="G598" s="832" t="s">
        <v>1803</v>
      </c>
      <c r="H598" s="849"/>
      <c r="I598" s="849"/>
      <c r="J598" s="832"/>
      <c r="K598" s="832"/>
      <c r="L598" s="849">
        <v>25724</v>
      </c>
      <c r="M598" s="849">
        <v>96465</v>
      </c>
      <c r="N598" s="832">
        <v>1</v>
      </c>
      <c r="O598" s="832">
        <v>3.75</v>
      </c>
      <c r="P598" s="849">
        <v>11587</v>
      </c>
      <c r="Q598" s="849">
        <v>43451.25</v>
      </c>
      <c r="R598" s="837">
        <v>0.45043539107448299</v>
      </c>
      <c r="S598" s="850">
        <v>3.75</v>
      </c>
    </row>
    <row r="599" spans="1:19" ht="14.4" customHeight="1" x14ac:dyDescent="0.3">
      <c r="A599" s="831" t="s">
        <v>1764</v>
      </c>
      <c r="B599" s="832" t="s">
        <v>1765</v>
      </c>
      <c r="C599" s="832" t="s">
        <v>568</v>
      </c>
      <c r="D599" s="832" t="s">
        <v>958</v>
      </c>
      <c r="E599" s="832" t="s">
        <v>1766</v>
      </c>
      <c r="F599" s="832" t="s">
        <v>1808</v>
      </c>
      <c r="G599" s="832" t="s">
        <v>1809</v>
      </c>
      <c r="H599" s="849"/>
      <c r="I599" s="849"/>
      <c r="J599" s="832"/>
      <c r="K599" s="832"/>
      <c r="L599" s="849"/>
      <c r="M599" s="849"/>
      <c r="N599" s="832"/>
      <c r="O599" s="832"/>
      <c r="P599" s="849">
        <v>480</v>
      </c>
      <c r="Q599" s="849">
        <v>76267.200000000012</v>
      </c>
      <c r="R599" s="837"/>
      <c r="S599" s="850">
        <v>158.89000000000001</v>
      </c>
    </row>
    <row r="600" spans="1:19" ht="14.4" customHeight="1" x14ac:dyDescent="0.3">
      <c r="A600" s="831" t="s">
        <v>1764</v>
      </c>
      <c r="B600" s="832" t="s">
        <v>1765</v>
      </c>
      <c r="C600" s="832" t="s">
        <v>568</v>
      </c>
      <c r="D600" s="832" t="s">
        <v>958</v>
      </c>
      <c r="E600" s="832" t="s">
        <v>1766</v>
      </c>
      <c r="F600" s="832" t="s">
        <v>1810</v>
      </c>
      <c r="G600" s="832" t="s">
        <v>1811</v>
      </c>
      <c r="H600" s="849"/>
      <c r="I600" s="849"/>
      <c r="J600" s="832"/>
      <c r="K600" s="832"/>
      <c r="L600" s="849">
        <v>3740</v>
      </c>
      <c r="M600" s="849">
        <v>77203.599999999991</v>
      </c>
      <c r="N600" s="832">
        <v>1</v>
      </c>
      <c r="O600" s="832">
        <v>20.642673796791442</v>
      </c>
      <c r="P600" s="849">
        <v>2504</v>
      </c>
      <c r="Q600" s="849">
        <v>51307.4</v>
      </c>
      <c r="R600" s="837">
        <v>0.66457263650917842</v>
      </c>
      <c r="S600" s="850">
        <v>20.490175718849841</v>
      </c>
    </row>
    <row r="601" spans="1:19" ht="14.4" customHeight="1" x14ac:dyDescent="0.3">
      <c r="A601" s="831" t="s">
        <v>1764</v>
      </c>
      <c r="B601" s="832" t="s">
        <v>1765</v>
      </c>
      <c r="C601" s="832" t="s">
        <v>568</v>
      </c>
      <c r="D601" s="832" t="s">
        <v>958</v>
      </c>
      <c r="E601" s="832" t="s">
        <v>1766</v>
      </c>
      <c r="F601" s="832" t="s">
        <v>1818</v>
      </c>
      <c r="G601" s="832" t="s">
        <v>1819</v>
      </c>
      <c r="H601" s="849"/>
      <c r="I601" s="849"/>
      <c r="J601" s="832"/>
      <c r="K601" s="832"/>
      <c r="L601" s="849"/>
      <c r="M601" s="849"/>
      <c r="N601" s="832"/>
      <c r="O601" s="832"/>
      <c r="P601" s="849">
        <v>1350</v>
      </c>
      <c r="Q601" s="849">
        <v>25785</v>
      </c>
      <c r="R601" s="837"/>
      <c r="S601" s="850">
        <v>19.100000000000001</v>
      </c>
    </row>
    <row r="602" spans="1:19" ht="14.4" customHeight="1" x14ac:dyDescent="0.3">
      <c r="A602" s="831" t="s">
        <v>1764</v>
      </c>
      <c r="B602" s="832" t="s">
        <v>1765</v>
      </c>
      <c r="C602" s="832" t="s">
        <v>568</v>
      </c>
      <c r="D602" s="832" t="s">
        <v>958</v>
      </c>
      <c r="E602" s="832" t="s">
        <v>874</v>
      </c>
      <c r="F602" s="832" t="s">
        <v>1828</v>
      </c>
      <c r="G602" s="832" t="s">
        <v>1829</v>
      </c>
      <c r="H602" s="849"/>
      <c r="I602" s="849"/>
      <c r="J602" s="832"/>
      <c r="K602" s="832"/>
      <c r="L602" s="849"/>
      <c r="M602" s="849"/>
      <c r="N602" s="832"/>
      <c r="O602" s="832"/>
      <c r="P602" s="849">
        <v>1</v>
      </c>
      <c r="Q602" s="849">
        <v>37</v>
      </c>
      <c r="R602" s="837"/>
      <c r="S602" s="850">
        <v>37</v>
      </c>
    </row>
    <row r="603" spans="1:19" ht="14.4" customHeight="1" x14ac:dyDescent="0.3">
      <c r="A603" s="831" t="s">
        <v>1764</v>
      </c>
      <c r="B603" s="832" t="s">
        <v>1765</v>
      </c>
      <c r="C603" s="832" t="s">
        <v>568</v>
      </c>
      <c r="D603" s="832" t="s">
        <v>958</v>
      </c>
      <c r="E603" s="832" t="s">
        <v>874</v>
      </c>
      <c r="F603" s="832" t="s">
        <v>1845</v>
      </c>
      <c r="G603" s="832" t="s">
        <v>1846</v>
      </c>
      <c r="H603" s="849"/>
      <c r="I603" s="849"/>
      <c r="J603" s="832"/>
      <c r="K603" s="832"/>
      <c r="L603" s="849">
        <v>2</v>
      </c>
      <c r="M603" s="849">
        <v>4078</v>
      </c>
      <c r="N603" s="832">
        <v>1</v>
      </c>
      <c r="O603" s="832">
        <v>2039</v>
      </c>
      <c r="P603" s="849"/>
      <c r="Q603" s="849"/>
      <c r="R603" s="837"/>
      <c r="S603" s="850"/>
    </row>
    <row r="604" spans="1:19" ht="14.4" customHeight="1" x14ac:dyDescent="0.3">
      <c r="A604" s="831" t="s">
        <v>1764</v>
      </c>
      <c r="B604" s="832" t="s">
        <v>1765</v>
      </c>
      <c r="C604" s="832" t="s">
        <v>568</v>
      </c>
      <c r="D604" s="832" t="s">
        <v>958</v>
      </c>
      <c r="E604" s="832" t="s">
        <v>874</v>
      </c>
      <c r="F604" s="832" t="s">
        <v>1856</v>
      </c>
      <c r="G604" s="832" t="s">
        <v>1857</v>
      </c>
      <c r="H604" s="849"/>
      <c r="I604" s="849"/>
      <c r="J604" s="832"/>
      <c r="K604" s="832"/>
      <c r="L604" s="849"/>
      <c r="M604" s="849"/>
      <c r="N604" s="832"/>
      <c r="O604" s="832"/>
      <c r="P604" s="849">
        <v>1</v>
      </c>
      <c r="Q604" s="849">
        <v>1432</v>
      </c>
      <c r="R604" s="837"/>
      <c r="S604" s="850">
        <v>1432</v>
      </c>
    </row>
    <row r="605" spans="1:19" ht="14.4" customHeight="1" x14ac:dyDescent="0.3">
      <c r="A605" s="831" t="s">
        <v>1764</v>
      </c>
      <c r="B605" s="832" t="s">
        <v>1765</v>
      </c>
      <c r="C605" s="832" t="s">
        <v>568</v>
      </c>
      <c r="D605" s="832" t="s">
        <v>958</v>
      </c>
      <c r="E605" s="832" t="s">
        <v>874</v>
      </c>
      <c r="F605" s="832" t="s">
        <v>1856</v>
      </c>
      <c r="G605" s="832" t="s">
        <v>1858</v>
      </c>
      <c r="H605" s="849"/>
      <c r="I605" s="849"/>
      <c r="J605" s="832"/>
      <c r="K605" s="832"/>
      <c r="L605" s="849">
        <v>2</v>
      </c>
      <c r="M605" s="849">
        <v>2862</v>
      </c>
      <c r="N605" s="832">
        <v>1</v>
      </c>
      <c r="O605" s="832">
        <v>1431</v>
      </c>
      <c r="P605" s="849"/>
      <c r="Q605" s="849"/>
      <c r="R605" s="837"/>
      <c r="S605" s="850"/>
    </row>
    <row r="606" spans="1:19" ht="14.4" customHeight="1" x14ac:dyDescent="0.3">
      <c r="A606" s="831" t="s">
        <v>1764</v>
      </c>
      <c r="B606" s="832" t="s">
        <v>1765</v>
      </c>
      <c r="C606" s="832" t="s">
        <v>568</v>
      </c>
      <c r="D606" s="832" t="s">
        <v>958</v>
      </c>
      <c r="E606" s="832" t="s">
        <v>874</v>
      </c>
      <c r="F606" s="832" t="s">
        <v>1859</v>
      </c>
      <c r="G606" s="832" t="s">
        <v>1860</v>
      </c>
      <c r="H606" s="849"/>
      <c r="I606" s="849"/>
      <c r="J606" s="832"/>
      <c r="K606" s="832"/>
      <c r="L606" s="849">
        <v>4</v>
      </c>
      <c r="M606" s="849">
        <v>7648</v>
      </c>
      <c r="N606" s="832">
        <v>1</v>
      </c>
      <c r="O606" s="832">
        <v>1912</v>
      </c>
      <c r="P606" s="849">
        <v>2</v>
      </c>
      <c r="Q606" s="849">
        <v>3828</v>
      </c>
      <c r="R606" s="837">
        <v>0.50052301255230125</v>
      </c>
      <c r="S606" s="850">
        <v>1914</v>
      </c>
    </row>
    <row r="607" spans="1:19" ht="14.4" customHeight="1" x14ac:dyDescent="0.3">
      <c r="A607" s="831" t="s">
        <v>1764</v>
      </c>
      <c r="B607" s="832" t="s">
        <v>1765</v>
      </c>
      <c r="C607" s="832" t="s">
        <v>568</v>
      </c>
      <c r="D607" s="832" t="s">
        <v>958</v>
      </c>
      <c r="E607" s="832" t="s">
        <v>874</v>
      </c>
      <c r="F607" s="832" t="s">
        <v>1863</v>
      </c>
      <c r="G607" s="832" t="s">
        <v>1864</v>
      </c>
      <c r="H607" s="849"/>
      <c r="I607" s="849"/>
      <c r="J607" s="832"/>
      <c r="K607" s="832"/>
      <c r="L607" s="849">
        <v>1</v>
      </c>
      <c r="M607" s="849">
        <v>1213</v>
      </c>
      <c r="N607" s="832">
        <v>1</v>
      </c>
      <c r="O607" s="832">
        <v>1213</v>
      </c>
      <c r="P607" s="849">
        <v>3</v>
      </c>
      <c r="Q607" s="849">
        <v>3642</v>
      </c>
      <c r="R607" s="837">
        <v>3.0024732069249795</v>
      </c>
      <c r="S607" s="850">
        <v>1214</v>
      </c>
    </row>
    <row r="608" spans="1:19" ht="14.4" customHeight="1" x14ac:dyDescent="0.3">
      <c r="A608" s="831" t="s">
        <v>1764</v>
      </c>
      <c r="B608" s="832" t="s">
        <v>1765</v>
      </c>
      <c r="C608" s="832" t="s">
        <v>568</v>
      </c>
      <c r="D608" s="832" t="s">
        <v>958</v>
      </c>
      <c r="E608" s="832" t="s">
        <v>874</v>
      </c>
      <c r="F608" s="832" t="s">
        <v>1868</v>
      </c>
      <c r="G608" s="832" t="s">
        <v>1870</v>
      </c>
      <c r="H608" s="849"/>
      <c r="I608" s="849"/>
      <c r="J608" s="832"/>
      <c r="K608" s="832"/>
      <c r="L608" s="849"/>
      <c r="M608" s="849"/>
      <c r="N608" s="832"/>
      <c r="O608" s="832"/>
      <c r="P608" s="849">
        <v>5</v>
      </c>
      <c r="Q608" s="849">
        <v>3410</v>
      </c>
      <c r="R608" s="837"/>
      <c r="S608" s="850">
        <v>682</v>
      </c>
    </row>
    <row r="609" spans="1:19" ht="14.4" customHeight="1" x14ac:dyDescent="0.3">
      <c r="A609" s="831" t="s">
        <v>1764</v>
      </c>
      <c r="B609" s="832" t="s">
        <v>1765</v>
      </c>
      <c r="C609" s="832" t="s">
        <v>568</v>
      </c>
      <c r="D609" s="832" t="s">
        <v>958</v>
      </c>
      <c r="E609" s="832" t="s">
        <v>874</v>
      </c>
      <c r="F609" s="832" t="s">
        <v>1871</v>
      </c>
      <c r="G609" s="832" t="s">
        <v>1872</v>
      </c>
      <c r="H609" s="849"/>
      <c r="I609" s="849"/>
      <c r="J609" s="832"/>
      <c r="K609" s="832"/>
      <c r="L609" s="849"/>
      <c r="M609" s="849"/>
      <c r="N609" s="832"/>
      <c r="O609" s="832"/>
      <c r="P609" s="849">
        <v>1</v>
      </c>
      <c r="Q609" s="849">
        <v>717</v>
      </c>
      <c r="R609" s="837"/>
      <c r="S609" s="850">
        <v>717</v>
      </c>
    </row>
    <row r="610" spans="1:19" ht="14.4" customHeight="1" x14ac:dyDescent="0.3">
      <c r="A610" s="831" t="s">
        <v>1764</v>
      </c>
      <c r="B610" s="832" t="s">
        <v>1765</v>
      </c>
      <c r="C610" s="832" t="s">
        <v>568</v>
      </c>
      <c r="D610" s="832" t="s">
        <v>958</v>
      </c>
      <c r="E610" s="832" t="s">
        <v>874</v>
      </c>
      <c r="F610" s="832" t="s">
        <v>1871</v>
      </c>
      <c r="G610" s="832" t="s">
        <v>1873</v>
      </c>
      <c r="H610" s="849"/>
      <c r="I610" s="849"/>
      <c r="J610" s="832"/>
      <c r="K610" s="832"/>
      <c r="L610" s="849">
        <v>10</v>
      </c>
      <c r="M610" s="849">
        <v>7170</v>
      </c>
      <c r="N610" s="832">
        <v>1</v>
      </c>
      <c r="O610" s="832">
        <v>717</v>
      </c>
      <c r="P610" s="849">
        <v>1</v>
      </c>
      <c r="Q610" s="849">
        <v>717</v>
      </c>
      <c r="R610" s="837">
        <v>0.1</v>
      </c>
      <c r="S610" s="850">
        <v>717</v>
      </c>
    </row>
    <row r="611" spans="1:19" ht="14.4" customHeight="1" x14ac:dyDescent="0.3">
      <c r="A611" s="831" t="s">
        <v>1764</v>
      </c>
      <c r="B611" s="832" t="s">
        <v>1765</v>
      </c>
      <c r="C611" s="832" t="s">
        <v>568</v>
      </c>
      <c r="D611" s="832" t="s">
        <v>958</v>
      </c>
      <c r="E611" s="832" t="s">
        <v>874</v>
      </c>
      <c r="F611" s="832" t="s">
        <v>1877</v>
      </c>
      <c r="G611" s="832" t="s">
        <v>1878</v>
      </c>
      <c r="H611" s="849"/>
      <c r="I611" s="849"/>
      <c r="J611" s="832"/>
      <c r="K611" s="832"/>
      <c r="L611" s="849"/>
      <c r="M611" s="849"/>
      <c r="N611" s="832"/>
      <c r="O611" s="832"/>
      <c r="P611" s="849">
        <v>17</v>
      </c>
      <c r="Q611" s="849">
        <v>31042</v>
      </c>
      <c r="R611" s="837"/>
      <c r="S611" s="850">
        <v>1826</v>
      </c>
    </row>
    <row r="612" spans="1:19" ht="14.4" customHeight="1" x14ac:dyDescent="0.3">
      <c r="A612" s="831" t="s">
        <v>1764</v>
      </c>
      <c r="B612" s="832" t="s">
        <v>1765</v>
      </c>
      <c r="C612" s="832" t="s">
        <v>568</v>
      </c>
      <c r="D612" s="832" t="s">
        <v>958</v>
      </c>
      <c r="E612" s="832" t="s">
        <v>874</v>
      </c>
      <c r="F612" s="832" t="s">
        <v>1877</v>
      </c>
      <c r="G612" s="832" t="s">
        <v>1879</v>
      </c>
      <c r="H612" s="849"/>
      <c r="I612" s="849"/>
      <c r="J612" s="832"/>
      <c r="K612" s="832"/>
      <c r="L612" s="849">
        <v>69</v>
      </c>
      <c r="M612" s="849">
        <v>125925</v>
      </c>
      <c r="N612" s="832">
        <v>1</v>
      </c>
      <c r="O612" s="832">
        <v>1825</v>
      </c>
      <c r="P612" s="849">
        <v>26</v>
      </c>
      <c r="Q612" s="849">
        <v>47476</v>
      </c>
      <c r="R612" s="837">
        <v>0.37701806630931112</v>
      </c>
      <c r="S612" s="850">
        <v>1826</v>
      </c>
    </row>
    <row r="613" spans="1:19" ht="14.4" customHeight="1" x14ac:dyDescent="0.3">
      <c r="A613" s="831" t="s">
        <v>1764</v>
      </c>
      <c r="B613" s="832" t="s">
        <v>1765</v>
      </c>
      <c r="C613" s="832" t="s">
        <v>568</v>
      </c>
      <c r="D613" s="832" t="s">
        <v>958</v>
      </c>
      <c r="E613" s="832" t="s">
        <v>874</v>
      </c>
      <c r="F613" s="832" t="s">
        <v>1880</v>
      </c>
      <c r="G613" s="832" t="s">
        <v>1881</v>
      </c>
      <c r="H613" s="849"/>
      <c r="I613" s="849"/>
      <c r="J613" s="832"/>
      <c r="K613" s="832"/>
      <c r="L613" s="849"/>
      <c r="M613" s="849"/>
      <c r="N613" s="832"/>
      <c r="O613" s="832"/>
      <c r="P613" s="849">
        <v>3</v>
      </c>
      <c r="Q613" s="849">
        <v>1290</v>
      </c>
      <c r="R613" s="837"/>
      <c r="S613" s="850">
        <v>430</v>
      </c>
    </row>
    <row r="614" spans="1:19" ht="14.4" customHeight="1" x14ac:dyDescent="0.3">
      <c r="A614" s="831" t="s">
        <v>1764</v>
      </c>
      <c r="B614" s="832" t="s">
        <v>1765</v>
      </c>
      <c r="C614" s="832" t="s">
        <v>568</v>
      </c>
      <c r="D614" s="832" t="s">
        <v>958</v>
      </c>
      <c r="E614" s="832" t="s">
        <v>874</v>
      </c>
      <c r="F614" s="832" t="s">
        <v>1882</v>
      </c>
      <c r="G614" s="832" t="s">
        <v>1883</v>
      </c>
      <c r="H614" s="849"/>
      <c r="I614" s="849"/>
      <c r="J614" s="832"/>
      <c r="K614" s="832"/>
      <c r="L614" s="849"/>
      <c r="M614" s="849"/>
      <c r="N614" s="832"/>
      <c r="O614" s="832"/>
      <c r="P614" s="849">
        <v>17</v>
      </c>
      <c r="Q614" s="849">
        <v>59874</v>
      </c>
      <c r="R614" s="837"/>
      <c r="S614" s="850">
        <v>3522</v>
      </c>
    </row>
    <row r="615" spans="1:19" ht="14.4" customHeight="1" x14ac:dyDescent="0.3">
      <c r="A615" s="831" t="s">
        <v>1764</v>
      </c>
      <c r="B615" s="832" t="s">
        <v>1765</v>
      </c>
      <c r="C615" s="832" t="s">
        <v>568</v>
      </c>
      <c r="D615" s="832" t="s">
        <v>958</v>
      </c>
      <c r="E615" s="832" t="s">
        <v>874</v>
      </c>
      <c r="F615" s="832" t="s">
        <v>1882</v>
      </c>
      <c r="G615" s="832" t="s">
        <v>1884</v>
      </c>
      <c r="H615" s="849"/>
      <c r="I615" s="849"/>
      <c r="J615" s="832"/>
      <c r="K615" s="832"/>
      <c r="L615" s="849">
        <v>20</v>
      </c>
      <c r="M615" s="849">
        <v>70400</v>
      </c>
      <c r="N615" s="832">
        <v>1</v>
      </c>
      <c r="O615" s="832">
        <v>3520</v>
      </c>
      <c r="P615" s="849"/>
      <c r="Q615" s="849"/>
      <c r="R615" s="837"/>
      <c r="S615" s="850"/>
    </row>
    <row r="616" spans="1:19" ht="14.4" customHeight="1" x14ac:dyDescent="0.3">
      <c r="A616" s="831" t="s">
        <v>1764</v>
      </c>
      <c r="B616" s="832" t="s">
        <v>1765</v>
      </c>
      <c r="C616" s="832" t="s">
        <v>568</v>
      </c>
      <c r="D616" s="832" t="s">
        <v>958</v>
      </c>
      <c r="E616" s="832" t="s">
        <v>874</v>
      </c>
      <c r="F616" s="832" t="s">
        <v>1897</v>
      </c>
      <c r="G616" s="832" t="s">
        <v>1898</v>
      </c>
      <c r="H616" s="849"/>
      <c r="I616" s="849"/>
      <c r="J616" s="832"/>
      <c r="K616" s="832"/>
      <c r="L616" s="849"/>
      <c r="M616" s="849"/>
      <c r="N616" s="832"/>
      <c r="O616" s="832"/>
      <c r="P616" s="849">
        <v>1</v>
      </c>
      <c r="Q616" s="849">
        <v>438</v>
      </c>
      <c r="R616" s="837"/>
      <c r="S616" s="850">
        <v>438</v>
      </c>
    </row>
    <row r="617" spans="1:19" ht="14.4" customHeight="1" x14ac:dyDescent="0.3">
      <c r="A617" s="831" t="s">
        <v>1764</v>
      </c>
      <c r="B617" s="832" t="s">
        <v>1765</v>
      </c>
      <c r="C617" s="832" t="s">
        <v>568</v>
      </c>
      <c r="D617" s="832" t="s">
        <v>958</v>
      </c>
      <c r="E617" s="832" t="s">
        <v>874</v>
      </c>
      <c r="F617" s="832" t="s">
        <v>1897</v>
      </c>
      <c r="G617" s="832" t="s">
        <v>1899</v>
      </c>
      <c r="H617" s="849"/>
      <c r="I617" s="849"/>
      <c r="J617" s="832"/>
      <c r="K617" s="832"/>
      <c r="L617" s="849"/>
      <c r="M617" s="849"/>
      <c r="N617" s="832"/>
      <c r="O617" s="832"/>
      <c r="P617" s="849">
        <v>1</v>
      </c>
      <c r="Q617" s="849">
        <v>438</v>
      </c>
      <c r="R617" s="837"/>
      <c r="S617" s="850">
        <v>438</v>
      </c>
    </row>
    <row r="618" spans="1:19" ht="14.4" customHeight="1" x14ac:dyDescent="0.3">
      <c r="A618" s="831" t="s">
        <v>1764</v>
      </c>
      <c r="B618" s="832" t="s">
        <v>1765</v>
      </c>
      <c r="C618" s="832" t="s">
        <v>568</v>
      </c>
      <c r="D618" s="832" t="s">
        <v>958</v>
      </c>
      <c r="E618" s="832" t="s">
        <v>874</v>
      </c>
      <c r="F618" s="832" t="s">
        <v>1900</v>
      </c>
      <c r="G618" s="832" t="s">
        <v>1901</v>
      </c>
      <c r="H618" s="849"/>
      <c r="I618" s="849"/>
      <c r="J618" s="832"/>
      <c r="K618" s="832"/>
      <c r="L618" s="849"/>
      <c r="M618" s="849"/>
      <c r="N618" s="832"/>
      <c r="O618" s="832"/>
      <c r="P618" s="849">
        <v>5</v>
      </c>
      <c r="Q618" s="849">
        <v>6715</v>
      </c>
      <c r="R618" s="837"/>
      <c r="S618" s="850">
        <v>1343</v>
      </c>
    </row>
    <row r="619" spans="1:19" ht="14.4" customHeight="1" x14ac:dyDescent="0.3">
      <c r="A619" s="831" t="s">
        <v>1764</v>
      </c>
      <c r="B619" s="832" t="s">
        <v>1765</v>
      </c>
      <c r="C619" s="832" t="s">
        <v>568</v>
      </c>
      <c r="D619" s="832" t="s">
        <v>958</v>
      </c>
      <c r="E619" s="832" t="s">
        <v>874</v>
      </c>
      <c r="F619" s="832" t="s">
        <v>1900</v>
      </c>
      <c r="G619" s="832" t="s">
        <v>1902</v>
      </c>
      <c r="H619" s="849"/>
      <c r="I619" s="849"/>
      <c r="J619" s="832"/>
      <c r="K619" s="832"/>
      <c r="L619" s="849">
        <v>35</v>
      </c>
      <c r="M619" s="849">
        <v>46970</v>
      </c>
      <c r="N619" s="832">
        <v>1</v>
      </c>
      <c r="O619" s="832">
        <v>1342</v>
      </c>
      <c r="P619" s="849">
        <v>11</v>
      </c>
      <c r="Q619" s="849">
        <v>14773</v>
      </c>
      <c r="R619" s="837">
        <v>0.31451990632318499</v>
      </c>
      <c r="S619" s="850">
        <v>1343</v>
      </c>
    </row>
    <row r="620" spans="1:19" ht="14.4" customHeight="1" x14ac:dyDescent="0.3">
      <c r="A620" s="831" t="s">
        <v>1764</v>
      </c>
      <c r="B620" s="832" t="s">
        <v>1765</v>
      </c>
      <c r="C620" s="832" t="s">
        <v>568</v>
      </c>
      <c r="D620" s="832" t="s">
        <v>958</v>
      </c>
      <c r="E620" s="832" t="s">
        <v>874</v>
      </c>
      <c r="F620" s="832" t="s">
        <v>1903</v>
      </c>
      <c r="G620" s="832" t="s">
        <v>1904</v>
      </c>
      <c r="H620" s="849"/>
      <c r="I620" s="849"/>
      <c r="J620" s="832"/>
      <c r="K620" s="832"/>
      <c r="L620" s="849"/>
      <c r="M620" s="849"/>
      <c r="N620" s="832"/>
      <c r="O620" s="832"/>
      <c r="P620" s="849">
        <v>7</v>
      </c>
      <c r="Q620" s="849">
        <v>3570</v>
      </c>
      <c r="R620" s="837"/>
      <c r="S620" s="850">
        <v>510</v>
      </c>
    </row>
    <row r="621" spans="1:19" ht="14.4" customHeight="1" x14ac:dyDescent="0.3">
      <c r="A621" s="831" t="s">
        <v>1764</v>
      </c>
      <c r="B621" s="832" t="s">
        <v>1765</v>
      </c>
      <c r="C621" s="832" t="s">
        <v>568</v>
      </c>
      <c r="D621" s="832" t="s">
        <v>958</v>
      </c>
      <c r="E621" s="832" t="s">
        <v>874</v>
      </c>
      <c r="F621" s="832" t="s">
        <v>1908</v>
      </c>
      <c r="G621" s="832" t="s">
        <v>1909</v>
      </c>
      <c r="H621" s="849"/>
      <c r="I621" s="849"/>
      <c r="J621" s="832"/>
      <c r="K621" s="832"/>
      <c r="L621" s="849"/>
      <c r="M621" s="849"/>
      <c r="N621" s="832"/>
      <c r="O621" s="832"/>
      <c r="P621" s="849">
        <v>2</v>
      </c>
      <c r="Q621" s="849">
        <v>5298</v>
      </c>
      <c r="R621" s="837"/>
      <c r="S621" s="850">
        <v>2649</v>
      </c>
    </row>
    <row r="622" spans="1:19" ht="14.4" customHeight="1" x14ac:dyDescent="0.3">
      <c r="A622" s="831" t="s">
        <v>1764</v>
      </c>
      <c r="B622" s="832" t="s">
        <v>1765</v>
      </c>
      <c r="C622" s="832" t="s">
        <v>574</v>
      </c>
      <c r="D622" s="832" t="s">
        <v>954</v>
      </c>
      <c r="E622" s="832" t="s">
        <v>1939</v>
      </c>
      <c r="F622" s="832" t="s">
        <v>1940</v>
      </c>
      <c r="G622" s="832" t="s">
        <v>1941</v>
      </c>
      <c r="H622" s="849">
        <v>0.61</v>
      </c>
      <c r="I622" s="849">
        <v>1172.3899999999999</v>
      </c>
      <c r="J622" s="832"/>
      <c r="K622" s="832">
        <v>1921.950819672131</v>
      </c>
      <c r="L622" s="849"/>
      <c r="M622" s="849"/>
      <c r="N622" s="832"/>
      <c r="O622" s="832"/>
      <c r="P622" s="849"/>
      <c r="Q622" s="849"/>
      <c r="R622" s="837"/>
      <c r="S622" s="850"/>
    </row>
    <row r="623" spans="1:19" ht="14.4" customHeight="1" x14ac:dyDescent="0.3">
      <c r="A623" s="831" t="s">
        <v>1764</v>
      </c>
      <c r="B623" s="832" t="s">
        <v>1765</v>
      </c>
      <c r="C623" s="832" t="s">
        <v>574</v>
      </c>
      <c r="D623" s="832" t="s">
        <v>954</v>
      </c>
      <c r="E623" s="832" t="s">
        <v>1939</v>
      </c>
      <c r="F623" s="832" t="s">
        <v>1945</v>
      </c>
      <c r="G623" s="832" t="s">
        <v>931</v>
      </c>
      <c r="H623" s="849">
        <v>0.18</v>
      </c>
      <c r="I623" s="849">
        <v>1608.1800000000003</v>
      </c>
      <c r="J623" s="832">
        <v>4.4205057724024197</v>
      </c>
      <c r="K623" s="832">
        <v>8934.3333333333358</v>
      </c>
      <c r="L623" s="849">
        <v>0.04</v>
      </c>
      <c r="M623" s="849">
        <v>363.8</v>
      </c>
      <c r="N623" s="832">
        <v>1</v>
      </c>
      <c r="O623" s="832">
        <v>9095</v>
      </c>
      <c r="P623" s="849"/>
      <c r="Q623" s="849"/>
      <c r="R623" s="837"/>
      <c r="S623" s="850"/>
    </row>
    <row r="624" spans="1:19" ht="14.4" customHeight="1" x14ac:dyDescent="0.3">
      <c r="A624" s="831" t="s">
        <v>1764</v>
      </c>
      <c r="B624" s="832" t="s">
        <v>1765</v>
      </c>
      <c r="C624" s="832" t="s">
        <v>574</v>
      </c>
      <c r="D624" s="832" t="s">
        <v>954</v>
      </c>
      <c r="E624" s="832" t="s">
        <v>1939</v>
      </c>
      <c r="F624" s="832" t="s">
        <v>1946</v>
      </c>
      <c r="G624" s="832" t="s">
        <v>931</v>
      </c>
      <c r="H624" s="849">
        <v>56.28</v>
      </c>
      <c r="I624" s="849">
        <v>100516.52000000002</v>
      </c>
      <c r="J624" s="832">
        <v>1.2078236324186187</v>
      </c>
      <c r="K624" s="832">
        <v>1786.0078180525945</v>
      </c>
      <c r="L624" s="849">
        <v>45.760000000000005</v>
      </c>
      <c r="M624" s="849">
        <v>83221.19</v>
      </c>
      <c r="N624" s="832">
        <v>1</v>
      </c>
      <c r="O624" s="832">
        <v>1818.6448863636363</v>
      </c>
      <c r="P624" s="849">
        <v>57.83</v>
      </c>
      <c r="Q624" s="849">
        <v>65335.500000000007</v>
      </c>
      <c r="R624" s="837">
        <v>0.78508250122354661</v>
      </c>
      <c r="S624" s="850">
        <v>1129.7855784195056</v>
      </c>
    </row>
    <row r="625" spans="1:19" ht="14.4" customHeight="1" x14ac:dyDescent="0.3">
      <c r="A625" s="831" t="s">
        <v>1764</v>
      </c>
      <c r="B625" s="832" t="s">
        <v>1765</v>
      </c>
      <c r="C625" s="832" t="s">
        <v>574</v>
      </c>
      <c r="D625" s="832" t="s">
        <v>954</v>
      </c>
      <c r="E625" s="832" t="s">
        <v>1939</v>
      </c>
      <c r="F625" s="832" t="s">
        <v>1947</v>
      </c>
      <c r="G625" s="832" t="s">
        <v>1948</v>
      </c>
      <c r="H625" s="849">
        <v>3.1199999999999992</v>
      </c>
      <c r="I625" s="849">
        <v>2801.7600000000007</v>
      </c>
      <c r="J625" s="832">
        <v>3.0541886956995699</v>
      </c>
      <c r="K625" s="832">
        <v>898.00000000000045</v>
      </c>
      <c r="L625" s="849">
        <v>1.0200000000000002</v>
      </c>
      <c r="M625" s="849">
        <v>917.35000000000014</v>
      </c>
      <c r="N625" s="832">
        <v>1</v>
      </c>
      <c r="O625" s="832">
        <v>899.36274509803911</v>
      </c>
      <c r="P625" s="849"/>
      <c r="Q625" s="849"/>
      <c r="R625" s="837"/>
      <c r="S625" s="850"/>
    </row>
    <row r="626" spans="1:19" ht="14.4" customHeight="1" x14ac:dyDescent="0.3">
      <c r="A626" s="831" t="s">
        <v>1764</v>
      </c>
      <c r="B626" s="832" t="s">
        <v>1765</v>
      </c>
      <c r="C626" s="832" t="s">
        <v>574</v>
      </c>
      <c r="D626" s="832" t="s">
        <v>954</v>
      </c>
      <c r="E626" s="832" t="s">
        <v>1766</v>
      </c>
      <c r="F626" s="832" t="s">
        <v>1949</v>
      </c>
      <c r="G626" s="832" t="s">
        <v>1950</v>
      </c>
      <c r="H626" s="849">
        <v>33545</v>
      </c>
      <c r="I626" s="849">
        <v>1107439.57</v>
      </c>
      <c r="J626" s="832">
        <v>1.2166962265823602</v>
      </c>
      <c r="K626" s="832">
        <v>33.013551050827246</v>
      </c>
      <c r="L626" s="849">
        <v>26981</v>
      </c>
      <c r="M626" s="849">
        <v>910202.18999999971</v>
      </c>
      <c r="N626" s="832">
        <v>1</v>
      </c>
      <c r="O626" s="832">
        <v>33.734931618546376</v>
      </c>
      <c r="P626" s="849">
        <v>33027</v>
      </c>
      <c r="Q626" s="849">
        <v>1125893.82</v>
      </c>
      <c r="R626" s="837">
        <v>1.2369711173733833</v>
      </c>
      <c r="S626" s="850">
        <v>34.090102643291857</v>
      </c>
    </row>
    <row r="627" spans="1:19" ht="14.4" customHeight="1" x14ac:dyDescent="0.3">
      <c r="A627" s="831" t="s">
        <v>1764</v>
      </c>
      <c r="B627" s="832" t="s">
        <v>1765</v>
      </c>
      <c r="C627" s="832" t="s">
        <v>574</v>
      </c>
      <c r="D627" s="832" t="s">
        <v>954</v>
      </c>
      <c r="E627" s="832" t="s">
        <v>1766</v>
      </c>
      <c r="F627" s="832" t="s">
        <v>1951</v>
      </c>
      <c r="G627" s="832" t="s">
        <v>1952</v>
      </c>
      <c r="H627" s="849">
        <v>6</v>
      </c>
      <c r="I627" s="849">
        <v>365.21999999999997</v>
      </c>
      <c r="J627" s="832"/>
      <c r="K627" s="832">
        <v>60.87</v>
      </c>
      <c r="L627" s="849"/>
      <c r="M627" s="849"/>
      <c r="N627" s="832"/>
      <c r="O627" s="832"/>
      <c r="P627" s="849">
        <v>2</v>
      </c>
      <c r="Q627" s="849">
        <v>102.36</v>
      </c>
      <c r="R627" s="837"/>
      <c r="S627" s="850">
        <v>51.18</v>
      </c>
    </row>
    <row r="628" spans="1:19" ht="14.4" customHeight="1" x14ac:dyDescent="0.3">
      <c r="A628" s="831" t="s">
        <v>1764</v>
      </c>
      <c r="B628" s="832" t="s">
        <v>1765</v>
      </c>
      <c r="C628" s="832" t="s">
        <v>574</v>
      </c>
      <c r="D628" s="832" t="s">
        <v>954</v>
      </c>
      <c r="E628" s="832" t="s">
        <v>1766</v>
      </c>
      <c r="F628" s="832" t="s">
        <v>1953</v>
      </c>
      <c r="G628" s="832" t="s">
        <v>1954</v>
      </c>
      <c r="H628" s="849"/>
      <c r="I628" s="849"/>
      <c r="J628" s="832"/>
      <c r="K628" s="832"/>
      <c r="L628" s="849"/>
      <c r="M628" s="849"/>
      <c r="N628" s="832"/>
      <c r="O628" s="832"/>
      <c r="P628" s="849">
        <v>262</v>
      </c>
      <c r="Q628" s="849">
        <v>15358.44</v>
      </c>
      <c r="R628" s="837"/>
      <c r="S628" s="850">
        <v>58.620000000000005</v>
      </c>
    </row>
    <row r="629" spans="1:19" ht="14.4" customHeight="1" x14ac:dyDescent="0.3">
      <c r="A629" s="831" t="s">
        <v>1764</v>
      </c>
      <c r="B629" s="832" t="s">
        <v>1765</v>
      </c>
      <c r="C629" s="832" t="s">
        <v>574</v>
      </c>
      <c r="D629" s="832" t="s">
        <v>954</v>
      </c>
      <c r="E629" s="832" t="s">
        <v>874</v>
      </c>
      <c r="F629" s="832" t="s">
        <v>1960</v>
      </c>
      <c r="G629" s="832" t="s">
        <v>1961</v>
      </c>
      <c r="H629" s="849">
        <v>131</v>
      </c>
      <c r="I629" s="849">
        <v>1900286</v>
      </c>
      <c r="J629" s="832">
        <v>1.2842251948687382</v>
      </c>
      <c r="K629" s="832">
        <v>14506</v>
      </c>
      <c r="L629" s="849">
        <v>102</v>
      </c>
      <c r="M629" s="849">
        <v>1479714</v>
      </c>
      <c r="N629" s="832">
        <v>1</v>
      </c>
      <c r="O629" s="832">
        <v>14507</v>
      </c>
      <c r="P629" s="849">
        <v>131</v>
      </c>
      <c r="Q629" s="849">
        <v>1900630</v>
      </c>
      <c r="R629" s="837">
        <v>1.2844576722258489</v>
      </c>
      <c r="S629" s="850">
        <v>14508.625954198473</v>
      </c>
    </row>
    <row r="630" spans="1:19" ht="14.4" customHeight="1" x14ac:dyDescent="0.3">
      <c r="A630" s="831" t="s">
        <v>1764</v>
      </c>
      <c r="B630" s="832" t="s">
        <v>1765</v>
      </c>
      <c r="C630" s="832" t="s">
        <v>574</v>
      </c>
      <c r="D630" s="832" t="s">
        <v>1757</v>
      </c>
      <c r="E630" s="832" t="s">
        <v>1939</v>
      </c>
      <c r="F630" s="832" t="s">
        <v>1940</v>
      </c>
      <c r="G630" s="832" t="s">
        <v>1941</v>
      </c>
      <c r="H630" s="849">
        <v>16.000000000000004</v>
      </c>
      <c r="I630" s="849">
        <v>31844.079999999998</v>
      </c>
      <c r="J630" s="832">
        <v>0.43472274344801531</v>
      </c>
      <c r="K630" s="832">
        <v>1990.2549999999994</v>
      </c>
      <c r="L630" s="849">
        <v>36.460000000000008</v>
      </c>
      <c r="M630" s="849">
        <v>73251.470000000016</v>
      </c>
      <c r="N630" s="832">
        <v>1</v>
      </c>
      <c r="O630" s="832">
        <v>2009.0913329676357</v>
      </c>
      <c r="P630" s="849">
        <v>2.1</v>
      </c>
      <c r="Q630" s="849">
        <v>4220.25</v>
      </c>
      <c r="R630" s="837">
        <v>5.7613178274784099E-2</v>
      </c>
      <c r="S630" s="850">
        <v>2009.6428571428571</v>
      </c>
    </row>
    <row r="631" spans="1:19" ht="14.4" customHeight="1" x14ac:dyDescent="0.3">
      <c r="A631" s="831" t="s">
        <v>1764</v>
      </c>
      <c r="B631" s="832" t="s">
        <v>1765</v>
      </c>
      <c r="C631" s="832" t="s">
        <v>574</v>
      </c>
      <c r="D631" s="832" t="s">
        <v>1757</v>
      </c>
      <c r="E631" s="832" t="s">
        <v>1939</v>
      </c>
      <c r="F631" s="832" t="s">
        <v>1942</v>
      </c>
      <c r="G631" s="832" t="s">
        <v>1943</v>
      </c>
      <c r="H631" s="849">
        <v>0.02</v>
      </c>
      <c r="I631" s="849">
        <v>197.75</v>
      </c>
      <c r="J631" s="832"/>
      <c r="K631" s="832">
        <v>9887.5</v>
      </c>
      <c r="L631" s="849"/>
      <c r="M631" s="849"/>
      <c r="N631" s="832"/>
      <c r="O631" s="832"/>
      <c r="P631" s="849"/>
      <c r="Q631" s="849"/>
      <c r="R631" s="837"/>
      <c r="S631" s="850"/>
    </row>
    <row r="632" spans="1:19" ht="14.4" customHeight="1" x14ac:dyDescent="0.3">
      <c r="A632" s="831" t="s">
        <v>1764</v>
      </c>
      <c r="B632" s="832" t="s">
        <v>1765</v>
      </c>
      <c r="C632" s="832" t="s">
        <v>574</v>
      </c>
      <c r="D632" s="832" t="s">
        <v>1757</v>
      </c>
      <c r="E632" s="832" t="s">
        <v>1939</v>
      </c>
      <c r="F632" s="832" t="s">
        <v>1945</v>
      </c>
      <c r="G632" s="832" t="s">
        <v>931</v>
      </c>
      <c r="H632" s="849">
        <v>1.3000000000000005</v>
      </c>
      <c r="I632" s="849">
        <v>11548.759999999998</v>
      </c>
      <c r="J632" s="832">
        <v>4.8838161288958419</v>
      </c>
      <c r="K632" s="832">
        <v>8883.6615384615343</v>
      </c>
      <c r="L632" s="849">
        <v>0.26</v>
      </c>
      <c r="M632" s="849">
        <v>2364.7000000000003</v>
      </c>
      <c r="N632" s="832">
        <v>1</v>
      </c>
      <c r="O632" s="832">
        <v>9095</v>
      </c>
      <c r="P632" s="849"/>
      <c r="Q632" s="849"/>
      <c r="R632" s="837"/>
      <c r="S632" s="850"/>
    </row>
    <row r="633" spans="1:19" ht="14.4" customHeight="1" x14ac:dyDescent="0.3">
      <c r="A633" s="831" t="s">
        <v>1764</v>
      </c>
      <c r="B633" s="832" t="s">
        <v>1765</v>
      </c>
      <c r="C633" s="832" t="s">
        <v>574</v>
      </c>
      <c r="D633" s="832" t="s">
        <v>1757</v>
      </c>
      <c r="E633" s="832" t="s">
        <v>1939</v>
      </c>
      <c r="F633" s="832" t="s">
        <v>1946</v>
      </c>
      <c r="G633" s="832" t="s">
        <v>931</v>
      </c>
      <c r="H633" s="849">
        <v>364.79999999999973</v>
      </c>
      <c r="I633" s="849">
        <v>651158.60999999964</v>
      </c>
      <c r="J633" s="832">
        <v>0.95144754953003219</v>
      </c>
      <c r="K633" s="832">
        <v>1784.9742598684213</v>
      </c>
      <c r="L633" s="849">
        <v>376.25999999999993</v>
      </c>
      <c r="M633" s="849">
        <v>684387.29000000015</v>
      </c>
      <c r="N633" s="832">
        <v>1</v>
      </c>
      <c r="O633" s="832">
        <v>1818.9211981076921</v>
      </c>
      <c r="P633" s="849">
        <v>334.10000000000008</v>
      </c>
      <c r="Q633" s="849">
        <v>427395.9800000001</v>
      </c>
      <c r="R633" s="837">
        <v>0.62449432688909234</v>
      </c>
      <c r="S633" s="850">
        <v>1279.2456749476205</v>
      </c>
    </row>
    <row r="634" spans="1:19" ht="14.4" customHeight="1" x14ac:dyDescent="0.3">
      <c r="A634" s="831" t="s">
        <v>1764</v>
      </c>
      <c r="B634" s="832" t="s">
        <v>1765</v>
      </c>
      <c r="C634" s="832" t="s">
        <v>574</v>
      </c>
      <c r="D634" s="832" t="s">
        <v>1757</v>
      </c>
      <c r="E634" s="832" t="s">
        <v>1939</v>
      </c>
      <c r="F634" s="832" t="s">
        <v>1947</v>
      </c>
      <c r="G634" s="832" t="s">
        <v>1948</v>
      </c>
      <c r="H634" s="849">
        <v>23.12000000000004</v>
      </c>
      <c r="I634" s="849">
        <v>20787.36999999997</v>
      </c>
      <c r="J634" s="832">
        <v>1.7898714384241601</v>
      </c>
      <c r="K634" s="832">
        <v>899.10769896193483</v>
      </c>
      <c r="L634" s="849">
        <v>12.890000000000011</v>
      </c>
      <c r="M634" s="849">
        <v>11613.890000000001</v>
      </c>
      <c r="N634" s="832">
        <v>1</v>
      </c>
      <c r="O634" s="832">
        <v>900.99999999999932</v>
      </c>
      <c r="P634" s="849"/>
      <c r="Q634" s="849"/>
      <c r="R634" s="837"/>
      <c r="S634" s="850"/>
    </row>
    <row r="635" spans="1:19" ht="14.4" customHeight="1" x14ac:dyDescent="0.3">
      <c r="A635" s="831" t="s">
        <v>1764</v>
      </c>
      <c r="B635" s="832" t="s">
        <v>1765</v>
      </c>
      <c r="C635" s="832" t="s">
        <v>574</v>
      </c>
      <c r="D635" s="832" t="s">
        <v>1757</v>
      </c>
      <c r="E635" s="832" t="s">
        <v>1766</v>
      </c>
      <c r="F635" s="832" t="s">
        <v>1949</v>
      </c>
      <c r="G635" s="832" t="s">
        <v>1950</v>
      </c>
      <c r="H635" s="849">
        <v>210494</v>
      </c>
      <c r="I635" s="849">
        <v>6949021.0700000012</v>
      </c>
      <c r="J635" s="832">
        <v>0.89583186848486529</v>
      </c>
      <c r="K635" s="832">
        <v>33.012917565346285</v>
      </c>
      <c r="L635" s="849">
        <v>229441</v>
      </c>
      <c r="M635" s="849">
        <v>7757059.4600000009</v>
      </c>
      <c r="N635" s="832">
        <v>1</v>
      </c>
      <c r="O635" s="832">
        <v>33.808514868746215</v>
      </c>
      <c r="P635" s="849">
        <v>188540</v>
      </c>
      <c r="Q635" s="849">
        <v>6430804.9300000006</v>
      </c>
      <c r="R635" s="837">
        <v>0.82902612299944911</v>
      </c>
      <c r="S635" s="850">
        <v>34.108438156359398</v>
      </c>
    </row>
    <row r="636" spans="1:19" ht="14.4" customHeight="1" x14ac:dyDescent="0.3">
      <c r="A636" s="831" t="s">
        <v>1764</v>
      </c>
      <c r="B636" s="832" t="s">
        <v>1765</v>
      </c>
      <c r="C636" s="832" t="s">
        <v>574</v>
      </c>
      <c r="D636" s="832" t="s">
        <v>1757</v>
      </c>
      <c r="E636" s="832" t="s">
        <v>1766</v>
      </c>
      <c r="F636" s="832" t="s">
        <v>1812</v>
      </c>
      <c r="G636" s="832"/>
      <c r="H636" s="849">
        <v>1</v>
      </c>
      <c r="I636" s="849">
        <v>27046</v>
      </c>
      <c r="J636" s="832"/>
      <c r="K636" s="832">
        <v>27046</v>
      </c>
      <c r="L636" s="849"/>
      <c r="M636" s="849"/>
      <c r="N636" s="832"/>
      <c r="O636" s="832"/>
      <c r="P636" s="849"/>
      <c r="Q636" s="849"/>
      <c r="R636" s="837"/>
      <c r="S636" s="850"/>
    </row>
    <row r="637" spans="1:19" ht="14.4" customHeight="1" x14ac:dyDescent="0.3">
      <c r="A637" s="831" t="s">
        <v>1764</v>
      </c>
      <c r="B637" s="832" t="s">
        <v>1765</v>
      </c>
      <c r="C637" s="832" t="s">
        <v>574</v>
      </c>
      <c r="D637" s="832" t="s">
        <v>1757</v>
      </c>
      <c r="E637" s="832" t="s">
        <v>1766</v>
      </c>
      <c r="F637" s="832" t="s">
        <v>1951</v>
      </c>
      <c r="G637" s="832" t="s">
        <v>1952</v>
      </c>
      <c r="H637" s="849">
        <v>27</v>
      </c>
      <c r="I637" s="849">
        <v>1637.2299999999993</v>
      </c>
      <c r="J637" s="832">
        <v>0.58547356977850229</v>
      </c>
      <c r="K637" s="832">
        <v>60.638148148148126</v>
      </c>
      <c r="L637" s="849">
        <v>49</v>
      </c>
      <c r="M637" s="849">
        <v>2796.42</v>
      </c>
      <c r="N637" s="832">
        <v>1</v>
      </c>
      <c r="O637" s="832">
        <v>57.069795918367348</v>
      </c>
      <c r="P637" s="849">
        <v>57</v>
      </c>
      <c r="Q637" s="849">
        <v>3123.9799999999982</v>
      </c>
      <c r="R637" s="837">
        <v>1.1171354803641793</v>
      </c>
      <c r="S637" s="850">
        <v>54.806666666666636</v>
      </c>
    </row>
    <row r="638" spans="1:19" ht="14.4" customHeight="1" x14ac:dyDescent="0.3">
      <c r="A638" s="831" t="s">
        <v>1764</v>
      </c>
      <c r="B638" s="832" t="s">
        <v>1765</v>
      </c>
      <c r="C638" s="832" t="s">
        <v>574</v>
      </c>
      <c r="D638" s="832" t="s">
        <v>1757</v>
      </c>
      <c r="E638" s="832" t="s">
        <v>1766</v>
      </c>
      <c r="F638" s="832" t="s">
        <v>1953</v>
      </c>
      <c r="G638" s="832" t="s">
        <v>1954</v>
      </c>
      <c r="H638" s="849">
        <v>5177</v>
      </c>
      <c r="I638" s="849">
        <v>299215.31</v>
      </c>
      <c r="J638" s="832">
        <v>1.2778715490478554</v>
      </c>
      <c r="K638" s="832">
        <v>57.797046552057175</v>
      </c>
      <c r="L638" s="849">
        <v>4086</v>
      </c>
      <c r="M638" s="849">
        <v>234151.31999999995</v>
      </c>
      <c r="N638" s="832">
        <v>1</v>
      </c>
      <c r="O638" s="832">
        <v>57.305756240822305</v>
      </c>
      <c r="P638" s="849">
        <v>1081</v>
      </c>
      <c r="Q638" s="849">
        <v>63368.22</v>
      </c>
      <c r="R638" s="837">
        <v>0.27062935199340332</v>
      </c>
      <c r="S638" s="850">
        <v>58.620000000000005</v>
      </c>
    </row>
    <row r="639" spans="1:19" ht="14.4" customHeight="1" x14ac:dyDescent="0.3">
      <c r="A639" s="831" t="s">
        <v>1764</v>
      </c>
      <c r="B639" s="832" t="s">
        <v>1765</v>
      </c>
      <c r="C639" s="832" t="s">
        <v>574</v>
      </c>
      <c r="D639" s="832" t="s">
        <v>1757</v>
      </c>
      <c r="E639" s="832" t="s">
        <v>874</v>
      </c>
      <c r="F639" s="832" t="s">
        <v>1960</v>
      </c>
      <c r="G639" s="832" t="s">
        <v>1961</v>
      </c>
      <c r="H639" s="849">
        <v>860</v>
      </c>
      <c r="I639" s="849">
        <v>12475160</v>
      </c>
      <c r="J639" s="832">
        <v>0.91874008362600079</v>
      </c>
      <c r="K639" s="832">
        <v>14506</v>
      </c>
      <c r="L639" s="849">
        <v>936</v>
      </c>
      <c r="M639" s="849">
        <v>13578552</v>
      </c>
      <c r="N639" s="832">
        <v>1</v>
      </c>
      <c r="O639" s="832">
        <v>14507</v>
      </c>
      <c r="P639" s="849">
        <v>755</v>
      </c>
      <c r="Q639" s="849">
        <v>10954182</v>
      </c>
      <c r="R639" s="837">
        <v>0.80672681446445837</v>
      </c>
      <c r="S639" s="850">
        <v>14508.850331125828</v>
      </c>
    </row>
    <row r="640" spans="1:19" ht="14.4" customHeight="1" x14ac:dyDescent="0.3">
      <c r="A640" s="831" t="s">
        <v>1764</v>
      </c>
      <c r="B640" s="832" t="s">
        <v>1765</v>
      </c>
      <c r="C640" s="832" t="s">
        <v>574</v>
      </c>
      <c r="D640" s="832" t="s">
        <v>1758</v>
      </c>
      <c r="E640" s="832" t="s">
        <v>1939</v>
      </c>
      <c r="F640" s="832" t="s">
        <v>1940</v>
      </c>
      <c r="G640" s="832" t="s">
        <v>1941</v>
      </c>
      <c r="H640" s="849">
        <v>0.6</v>
      </c>
      <c r="I640" s="849">
        <v>1141.5999999999999</v>
      </c>
      <c r="J640" s="832"/>
      <c r="K640" s="832">
        <v>1902.6666666666665</v>
      </c>
      <c r="L640" s="849"/>
      <c r="M640" s="849"/>
      <c r="N640" s="832"/>
      <c r="O640" s="832"/>
      <c r="P640" s="849"/>
      <c r="Q640" s="849"/>
      <c r="R640" s="837"/>
      <c r="S640" s="850"/>
    </row>
    <row r="641" spans="1:19" ht="14.4" customHeight="1" x14ac:dyDescent="0.3">
      <c r="A641" s="831" t="s">
        <v>1764</v>
      </c>
      <c r="B641" s="832" t="s">
        <v>1765</v>
      </c>
      <c r="C641" s="832" t="s">
        <v>574</v>
      </c>
      <c r="D641" s="832" t="s">
        <v>1758</v>
      </c>
      <c r="E641" s="832" t="s">
        <v>1939</v>
      </c>
      <c r="F641" s="832" t="s">
        <v>1946</v>
      </c>
      <c r="G641" s="832" t="s">
        <v>931</v>
      </c>
      <c r="H641" s="849">
        <v>8.0500000000000007</v>
      </c>
      <c r="I641" s="849">
        <v>14254.939999999999</v>
      </c>
      <c r="J641" s="832"/>
      <c r="K641" s="832">
        <v>1770.7999999999997</v>
      </c>
      <c r="L641" s="849"/>
      <c r="M641" s="849"/>
      <c r="N641" s="832"/>
      <c r="O641" s="832"/>
      <c r="P641" s="849"/>
      <c r="Q641" s="849"/>
      <c r="R641" s="837"/>
      <c r="S641" s="850"/>
    </row>
    <row r="642" spans="1:19" ht="14.4" customHeight="1" x14ac:dyDescent="0.3">
      <c r="A642" s="831" t="s">
        <v>1764</v>
      </c>
      <c r="B642" s="832" t="s">
        <v>1765</v>
      </c>
      <c r="C642" s="832" t="s">
        <v>574</v>
      </c>
      <c r="D642" s="832" t="s">
        <v>1758</v>
      </c>
      <c r="E642" s="832" t="s">
        <v>1939</v>
      </c>
      <c r="F642" s="832" t="s">
        <v>1947</v>
      </c>
      <c r="G642" s="832" t="s">
        <v>1948</v>
      </c>
      <c r="H642" s="849">
        <v>0.65</v>
      </c>
      <c r="I642" s="849">
        <v>587.47</v>
      </c>
      <c r="J642" s="832"/>
      <c r="K642" s="832">
        <v>903.8</v>
      </c>
      <c r="L642" s="849"/>
      <c r="M642" s="849"/>
      <c r="N642" s="832"/>
      <c r="O642" s="832"/>
      <c r="P642" s="849"/>
      <c r="Q642" s="849"/>
      <c r="R642" s="837"/>
      <c r="S642" s="850"/>
    </row>
    <row r="643" spans="1:19" ht="14.4" customHeight="1" x14ac:dyDescent="0.3">
      <c r="A643" s="831" t="s">
        <v>1764</v>
      </c>
      <c r="B643" s="832" t="s">
        <v>1765</v>
      </c>
      <c r="C643" s="832" t="s">
        <v>574</v>
      </c>
      <c r="D643" s="832" t="s">
        <v>1758</v>
      </c>
      <c r="E643" s="832" t="s">
        <v>1766</v>
      </c>
      <c r="F643" s="832" t="s">
        <v>1949</v>
      </c>
      <c r="G643" s="832" t="s">
        <v>1950</v>
      </c>
      <c r="H643" s="849">
        <v>4688</v>
      </c>
      <c r="I643" s="849">
        <v>154750.87999999995</v>
      </c>
      <c r="J643" s="832"/>
      <c r="K643" s="832">
        <v>33.009999999999991</v>
      </c>
      <c r="L643" s="849"/>
      <c r="M643" s="849"/>
      <c r="N643" s="832"/>
      <c r="O643" s="832"/>
      <c r="P643" s="849"/>
      <c r="Q643" s="849"/>
      <c r="R643" s="837"/>
      <c r="S643" s="850"/>
    </row>
    <row r="644" spans="1:19" ht="14.4" customHeight="1" x14ac:dyDescent="0.3">
      <c r="A644" s="831" t="s">
        <v>1764</v>
      </c>
      <c r="B644" s="832" t="s">
        <v>1765</v>
      </c>
      <c r="C644" s="832" t="s">
        <v>574</v>
      </c>
      <c r="D644" s="832" t="s">
        <v>1758</v>
      </c>
      <c r="E644" s="832" t="s">
        <v>874</v>
      </c>
      <c r="F644" s="832" t="s">
        <v>1960</v>
      </c>
      <c r="G644" s="832" t="s">
        <v>1961</v>
      </c>
      <c r="H644" s="849">
        <v>19</v>
      </c>
      <c r="I644" s="849">
        <v>275614</v>
      </c>
      <c r="J644" s="832"/>
      <c r="K644" s="832">
        <v>14506</v>
      </c>
      <c r="L644" s="849"/>
      <c r="M644" s="849"/>
      <c r="N644" s="832"/>
      <c r="O644" s="832"/>
      <c r="P644" s="849"/>
      <c r="Q644" s="849"/>
      <c r="R644" s="837"/>
      <c r="S644" s="850"/>
    </row>
    <row r="645" spans="1:19" ht="14.4" customHeight="1" x14ac:dyDescent="0.3">
      <c r="A645" s="831" t="s">
        <v>1764</v>
      </c>
      <c r="B645" s="832" t="s">
        <v>1765</v>
      </c>
      <c r="C645" s="832" t="s">
        <v>574</v>
      </c>
      <c r="D645" s="832" t="s">
        <v>955</v>
      </c>
      <c r="E645" s="832" t="s">
        <v>1939</v>
      </c>
      <c r="F645" s="832" t="s">
        <v>1940</v>
      </c>
      <c r="G645" s="832" t="s">
        <v>1941</v>
      </c>
      <c r="H645" s="849">
        <v>0.4</v>
      </c>
      <c r="I645" s="849">
        <v>803.86</v>
      </c>
      <c r="J645" s="832"/>
      <c r="K645" s="832">
        <v>2009.6499999999999</v>
      </c>
      <c r="L645" s="849"/>
      <c r="M645" s="849"/>
      <c r="N645" s="832"/>
      <c r="O645" s="832"/>
      <c r="P645" s="849"/>
      <c r="Q645" s="849"/>
      <c r="R645" s="837"/>
      <c r="S645" s="850"/>
    </row>
    <row r="646" spans="1:19" ht="14.4" customHeight="1" x14ac:dyDescent="0.3">
      <c r="A646" s="831" t="s">
        <v>1764</v>
      </c>
      <c r="B646" s="832" t="s">
        <v>1765</v>
      </c>
      <c r="C646" s="832" t="s">
        <v>574</v>
      </c>
      <c r="D646" s="832" t="s">
        <v>955</v>
      </c>
      <c r="E646" s="832" t="s">
        <v>1939</v>
      </c>
      <c r="F646" s="832" t="s">
        <v>1945</v>
      </c>
      <c r="G646" s="832" t="s">
        <v>931</v>
      </c>
      <c r="H646" s="849">
        <v>0.04</v>
      </c>
      <c r="I646" s="849">
        <v>354.16</v>
      </c>
      <c r="J646" s="832"/>
      <c r="K646" s="832">
        <v>8854</v>
      </c>
      <c r="L646" s="849"/>
      <c r="M646" s="849"/>
      <c r="N646" s="832"/>
      <c r="O646" s="832"/>
      <c r="P646" s="849"/>
      <c r="Q646" s="849"/>
      <c r="R646" s="837"/>
      <c r="S646" s="850"/>
    </row>
    <row r="647" spans="1:19" ht="14.4" customHeight="1" x14ac:dyDescent="0.3">
      <c r="A647" s="831" t="s">
        <v>1764</v>
      </c>
      <c r="B647" s="832" t="s">
        <v>1765</v>
      </c>
      <c r="C647" s="832" t="s">
        <v>574</v>
      </c>
      <c r="D647" s="832" t="s">
        <v>955</v>
      </c>
      <c r="E647" s="832" t="s">
        <v>1939</v>
      </c>
      <c r="F647" s="832" t="s">
        <v>1946</v>
      </c>
      <c r="G647" s="832" t="s">
        <v>931</v>
      </c>
      <c r="H647" s="849">
        <v>9.8000000000000007</v>
      </c>
      <c r="I647" s="849">
        <v>17353.84</v>
      </c>
      <c r="J647" s="832">
        <v>0.79170856242940058</v>
      </c>
      <c r="K647" s="832">
        <v>1770.8</v>
      </c>
      <c r="L647" s="849">
        <v>12.049999999999999</v>
      </c>
      <c r="M647" s="849">
        <v>21919.480000000003</v>
      </c>
      <c r="N647" s="832">
        <v>1</v>
      </c>
      <c r="O647" s="832">
        <v>1819.0439834024901</v>
      </c>
      <c r="P647" s="849">
        <v>28.8</v>
      </c>
      <c r="Q647" s="849">
        <v>37902.549999999996</v>
      </c>
      <c r="R647" s="837">
        <v>1.7291719511594248</v>
      </c>
      <c r="S647" s="850">
        <v>1316.0607638888887</v>
      </c>
    </row>
    <row r="648" spans="1:19" ht="14.4" customHeight="1" x14ac:dyDescent="0.3">
      <c r="A648" s="831" t="s">
        <v>1764</v>
      </c>
      <c r="B648" s="832" t="s">
        <v>1765</v>
      </c>
      <c r="C648" s="832" t="s">
        <v>574</v>
      </c>
      <c r="D648" s="832" t="s">
        <v>955</v>
      </c>
      <c r="E648" s="832" t="s">
        <v>1939</v>
      </c>
      <c r="F648" s="832" t="s">
        <v>1947</v>
      </c>
      <c r="G648" s="832" t="s">
        <v>1948</v>
      </c>
      <c r="H648" s="849">
        <v>0.75000000000000011</v>
      </c>
      <c r="I648" s="849">
        <v>677.85000000000014</v>
      </c>
      <c r="J648" s="832"/>
      <c r="K648" s="832">
        <v>903.80000000000007</v>
      </c>
      <c r="L648" s="849"/>
      <c r="M648" s="849"/>
      <c r="N648" s="832"/>
      <c r="O648" s="832"/>
      <c r="P648" s="849"/>
      <c r="Q648" s="849"/>
      <c r="R648" s="837"/>
      <c r="S648" s="850"/>
    </row>
    <row r="649" spans="1:19" ht="14.4" customHeight="1" x14ac:dyDescent="0.3">
      <c r="A649" s="831" t="s">
        <v>1764</v>
      </c>
      <c r="B649" s="832" t="s">
        <v>1765</v>
      </c>
      <c r="C649" s="832" t="s">
        <v>574</v>
      </c>
      <c r="D649" s="832" t="s">
        <v>955</v>
      </c>
      <c r="E649" s="832" t="s">
        <v>1766</v>
      </c>
      <c r="F649" s="832" t="s">
        <v>1949</v>
      </c>
      <c r="G649" s="832" t="s">
        <v>1950</v>
      </c>
      <c r="H649" s="849">
        <v>6286</v>
      </c>
      <c r="I649" s="849">
        <v>207500.86000000002</v>
      </c>
      <c r="J649" s="832">
        <v>0.83742895605045753</v>
      </c>
      <c r="K649" s="832">
        <v>33.010000000000005</v>
      </c>
      <c r="L649" s="849">
        <v>7314</v>
      </c>
      <c r="M649" s="849">
        <v>247783.24000000005</v>
      </c>
      <c r="N649" s="832">
        <v>1</v>
      </c>
      <c r="O649" s="832">
        <v>33.877938200710972</v>
      </c>
      <c r="P649" s="849">
        <v>18108</v>
      </c>
      <c r="Q649" s="849">
        <v>617756.13</v>
      </c>
      <c r="R649" s="837">
        <v>2.4931312142015734</v>
      </c>
      <c r="S649" s="850">
        <v>34.115094433399605</v>
      </c>
    </row>
    <row r="650" spans="1:19" ht="14.4" customHeight="1" x14ac:dyDescent="0.3">
      <c r="A650" s="831" t="s">
        <v>1764</v>
      </c>
      <c r="B650" s="832" t="s">
        <v>1765</v>
      </c>
      <c r="C650" s="832" t="s">
        <v>574</v>
      </c>
      <c r="D650" s="832" t="s">
        <v>955</v>
      </c>
      <c r="E650" s="832" t="s">
        <v>874</v>
      </c>
      <c r="F650" s="832" t="s">
        <v>1960</v>
      </c>
      <c r="G650" s="832" t="s">
        <v>1961</v>
      </c>
      <c r="H650" s="849">
        <v>24</v>
      </c>
      <c r="I650" s="849">
        <v>348144</v>
      </c>
      <c r="J650" s="832">
        <v>1.0434063315760607</v>
      </c>
      <c r="K650" s="832">
        <v>14506</v>
      </c>
      <c r="L650" s="849">
        <v>23</v>
      </c>
      <c r="M650" s="849">
        <v>333661</v>
      </c>
      <c r="N650" s="832">
        <v>1</v>
      </c>
      <c r="O650" s="832">
        <v>14507</v>
      </c>
      <c r="P650" s="849">
        <v>66</v>
      </c>
      <c r="Q650" s="849">
        <v>957576</v>
      </c>
      <c r="R650" s="837">
        <v>2.8699068815354507</v>
      </c>
      <c r="S650" s="850">
        <v>14508.727272727272</v>
      </c>
    </row>
    <row r="651" spans="1:19" ht="14.4" customHeight="1" x14ac:dyDescent="0.3">
      <c r="A651" s="831" t="s">
        <v>1764</v>
      </c>
      <c r="B651" s="832" t="s">
        <v>1765</v>
      </c>
      <c r="C651" s="832" t="s">
        <v>574</v>
      </c>
      <c r="D651" s="832" t="s">
        <v>956</v>
      </c>
      <c r="E651" s="832" t="s">
        <v>1939</v>
      </c>
      <c r="F651" s="832" t="s">
        <v>1940</v>
      </c>
      <c r="G651" s="832" t="s">
        <v>1941</v>
      </c>
      <c r="H651" s="849">
        <v>18.68</v>
      </c>
      <c r="I651" s="849">
        <v>37530.049999999996</v>
      </c>
      <c r="J651" s="832">
        <v>1.0292088704358566</v>
      </c>
      <c r="K651" s="832">
        <v>2009.1033190578157</v>
      </c>
      <c r="L651" s="849">
        <v>18.150000000000002</v>
      </c>
      <c r="M651" s="849">
        <v>36464.950000000004</v>
      </c>
      <c r="N651" s="832">
        <v>1</v>
      </c>
      <c r="O651" s="832">
        <v>2009.0881542699724</v>
      </c>
      <c r="P651" s="849">
        <v>1</v>
      </c>
      <c r="Q651" s="849">
        <v>2009.64</v>
      </c>
      <c r="R651" s="837">
        <v>5.5111552326274953E-2</v>
      </c>
      <c r="S651" s="850">
        <v>2009.64</v>
      </c>
    </row>
    <row r="652" spans="1:19" ht="14.4" customHeight="1" x14ac:dyDescent="0.3">
      <c r="A652" s="831" t="s">
        <v>1764</v>
      </c>
      <c r="B652" s="832" t="s">
        <v>1765</v>
      </c>
      <c r="C652" s="832" t="s">
        <v>574</v>
      </c>
      <c r="D652" s="832" t="s">
        <v>956</v>
      </c>
      <c r="E652" s="832" t="s">
        <v>1939</v>
      </c>
      <c r="F652" s="832" t="s">
        <v>1942</v>
      </c>
      <c r="G652" s="832" t="s">
        <v>1944</v>
      </c>
      <c r="H652" s="849">
        <v>0.02</v>
      </c>
      <c r="I652" s="849">
        <v>197.75</v>
      </c>
      <c r="J652" s="832"/>
      <c r="K652" s="832">
        <v>9887.5</v>
      </c>
      <c r="L652" s="849"/>
      <c r="M652" s="849"/>
      <c r="N652" s="832"/>
      <c r="O652" s="832"/>
      <c r="P652" s="849"/>
      <c r="Q652" s="849"/>
      <c r="R652" s="837"/>
      <c r="S652" s="850"/>
    </row>
    <row r="653" spans="1:19" ht="14.4" customHeight="1" x14ac:dyDescent="0.3">
      <c r="A653" s="831" t="s">
        <v>1764</v>
      </c>
      <c r="B653" s="832" t="s">
        <v>1765</v>
      </c>
      <c r="C653" s="832" t="s">
        <v>574</v>
      </c>
      <c r="D653" s="832" t="s">
        <v>956</v>
      </c>
      <c r="E653" s="832" t="s">
        <v>1939</v>
      </c>
      <c r="F653" s="832" t="s">
        <v>1945</v>
      </c>
      <c r="G653" s="832" t="s">
        <v>931</v>
      </c>
      <c r="H653" s="849">
        <v>1.4000000000000006</v>
      </c>
      <c r="I653" s="849">
        <v>12449.589999999997</v>
      </c>
      <c r="J653" s="832">
        <v>4.8886336506141417</v>
      </c>
      <c r="K653" s="832">
        <v>8892.5642857142793</v>
      </c>
      <c r="L653" s="849">
        <v>0.28000000000000003</v>
      </c>
      <c r="M653" s="849">
        <v>2546.64</v>
      </c>
      <c r="N653" s="832">
        <v>1</v>
      </c>
      <c r="O653" s="832">
        <v>9095.1428571428551</v>
      </c>
      <c r="P653" s="849"/>
      <c r="Q653" s="849"/>
      <c r="R653" s="837"/>
      <c r="S653" s="850"/>
    </row>
    <row r="654" spans="1:19" ht="14.4" customHeight="1" x14ac:dyDescent="0.3">
      <c r="A654" s="831" t="s">
        <v>1764</v>
      </c>
      <c r="B654" s="832" t="s">
        <v>1765</v>
      </c>
      <c r="C654" s="832" t="s">
        <v>574</v>
      </c>
      <c r="D654" s="832" t="s">
        <v>956</v>
      </c>
      <c r="E654" s="832" t="s">
        <v>1939</v>
      </c>
      <c r="F654" s="832" t="s">
        <v>1946</v>
      </c>
      <c r="G654" s="832" t="s">
        <v>931</v>
      </c>
      <c r="H654" s="849">
        <v>405.96999999999963</v>
      </c>
      <c r="I654" s="849">
        <v>723998.08</v>
      </c>
      <c r="J654" s="832">
        <v>1.0932735111810163</v>
      </c>
      <c r="K654" s="832">
        <v>1783.3782791831925</v>
      </c>
      <c r="L654" s="849">
        <v>364.07000000000011</v>
      </c>
      <c r="M654" s="849">
        <v>662229.6</v>
      </c>
      <c r="N654" s="832">
        <v>1</v>
      </c>
      <c r="O654" s="832">
        <v>1818.9622874721888</v>
      </c>
      <c r="P654" s="849">
        <v>420.4099999999998</v>
      </c>
      <c r="Q654" s="849">
        <v>534351.27999999991</v>
      </c>
      <c r="R654" s="837">
        <v>0.80689730570786922</v>
      </c>
      <c r="S654" s="850">
        <v>1271.0241906710121</v>
      </c>
    </row>
    <row r="655" spans="1:19" ht="14.4" customHeight="1" x14ac:dyDescent="0.3">
      <c r="A655" s="831" t="s">
        <v>1764</v>
      </c>
      <c r="B655" s="832" t="s">
        <v>1765</v>
      </c>
      <c r="C655" s="832" t="s">
        <v>574</v>
      </c>
      <c r="D655" s="832" t="s">
        <v>956</v>
      </c>
      <c r="E655" s="832" t="s">
        <v>1939</v>
      </c>
      <c r="F655" s="832" t="s">
        <v>1947</v>
      </c>
      <c r="G655" s="832" t="s">
        <v>1948</v>
      </c>
      <c r="H655" s="849">
        <v>26.180000000000057</v>
      </c>
      <c r="I655" s="849">
        <v>23589.099999999951</v>
      </c>
      <c r="J655" s="832">
        <v>2.0076820813282659</v>
      </c>
      <c r="K655" s="832">
        <v>901.03514132925511</v>
      </c>
      <c r="L655" s="849">
        <v>13.050000000000018</v>
      </c>
      <c r="M655" s="849">
        <v>11749.419999999998</v>
      </c>
      <c r="N655" s="832">
        <v>1</v>
      </c>
      <c r="O655" s="832">
        <v>900.33869731800621</v>
      </c>
      <c r="P655" s="849">
        <v>0.65</v>
      </c>
      <c r="Q655" s="849">
        <v>532.04</v>
      </c>
      <c r="R655" s="837">
        <v>4.5282235208206026E-2</v>
      </c>
      <c r="S655" s="850">
        <v>818.52307692307681</v>
      </c>
    </row>
    <row r="656" spans="1:19" ht="14.4" customHeight="1" x14ac:dyDescent="0.3">
      <c r="A656" s="831" t="s">
        <v>1764</v>
      </c>
      <c r="B656" s="832" t="s">
        <v>1765</v>
      </c>
      <c r="C656" s="832" t="s">
        <v>574</v>
      </c>
      <c r="D656" s="832" t="s">
        <v>956</v>
      </c>
      <c r="E656" s="832" t="s">
        <v>1766</v>
      </c>
      <c r="F656" s="832" t="s">
        <v>1949</v>
      </c>
      <c r="G656" s="832" t="s">
        <v>1950</v>
      </c>
      <c r="H656" s="849">
        <v>247579</v>
      </c>
      <c r="I656" s="849">
        <v>8173215.4299999978</v>
      </c>
      <c r="J656" s="832">
        <v>1.0996215189847436</v>
      </c>
      <c r="K656" s="832">
        <v>33.01255530557922</v>
      </c>
      <c r="L656" s="849">
        <v>219904</v>
      </c>
      <c r="M656" s="849">
        <v>7432753.2599999942</v>
      </c>
      <c r="N656" s="832">
        <v>1</v>
      </c>
      <c r="O656" s="832">
        <v>33.799991177968543</v>
      </c>
      <c r="P656" s="849">
        <v>242480</v>
      </c>
      <c r="Q656" s="849">
        <v>8272256.8600000059</v>
      </c>
      <c r="R656" s="837">
        <v>1.1129465180174718</v>
      </c>
      <c r="S656" s="850">
        <v>34.115213048498873</v>
      </c>
    </row>
    <row r="657" spans="1:19" ht="14.4" customHeight="1" x14ac:dyDescent="0.3">
      <c r="A657" s="831" t="s">
        <v>1764</v>
      </c>
      <c r="B657" s="832" t="s">
        <v>1765</v>
      </c>
      <c r="C657" s="832" t="s">
        <v>574</v>
      </c>
      <c r="D657" s="832" t="s">
        <v>956</v>
      </c>
      <c r="E657" s="832" t="s">
        <v>1766</v>
      </c>
      <c r="F657" s="832" t="s">
        <v>1951</v>
      </c>
      <c r="G657" s="832" t="s">
        <v>1952</v>
      </c>
      <c r="H657" s="849">
        <v>8</v>
      </c>
      <c r="I657" s="849">
        <v>480.70000000000005</v>
      </c>
      <c r="J657" s="832">
        <v>0.3791966426858514</v>
      </c>
      <c r="K657" s="832">
        <v>60.087500000000006</v>
      </c>
      <c r="L657" s="849">
        <v>22</v>
      </c>
      <c r="M657" s="849">
        <v>1267.6799999999998</v>
      </c>
      <c r="N657" s="832">
        <v>1</v>
      </c>
      <c r="O657" s="832">
        <v>57.621818181818178</v>
      </c>
      <c r="P657" s="849">
        <v>25</v>
      </c>
      <c r="Q657" s="849">
        <v>1350.2199999999993</v>
      </c>
      <c r="R657" s="837">
        <v>1.0651110690395049</v>
      </c>
      <c r="S657" s="850">
        <v>54.008799999999972</v>
      </c>
    </row>
    <row r="658" spans="1:19" ht="14.4" customHeight="1" x14ac:dyDescent="0.3">
      <c r="A658" s="831" t="s">
        <v>1764</v>
      </c>
      <c r="B658" s="832" t="s">
        <v>1765</v>
      </c>
      <c r="C658" s="832" t="s">
        <v>574</v>
      </c>
      <c r="D658" s="832" t="s">
        <v>956</v>
      </c>
      <c r="E658" s="832" t="s">
        <v>1766</v>
      </c>
      <c r="F658" s="832" t="s">
        <v>1953</v>
      </c>
      <c r="G658" s="832" t="s">
        <v>1954</v>
      </c>
      <c r="H658" s="849"/>
      <c r="I658" s="849"/>
      <c r="J658" s="832"/>
      <c r="K658" s="832"/>
      <c r="L658" s="849">
        <v>560</v>
      </c>
      <c r="M658" s="849">
        <v>31987.199999999997</v>
      </c>
      <c r="N658" s="832">
        <v>1</v>
      </c>
      <c r="O658" s="832">
        <v>57.12</v>
      </c>
      <c r="P658" s="849">
        <v>2317</v>
      </c>
      <c r="Q658" s="849">
        <v>136705.68</v>
      </c>
      <c r="R658" s="837">
        <v>4.2737620048019211</v>
      </c>
      <c r="S658" s="850">
        <v>59.001156668105303</v>
      </c>
    </row>
    <row r="659" spans="1:19" ht="14.4" customHeight="1" x14ac:dyDescent="0.3">
      <c r="A659" s="831" t="s">
        <v>1764</v>
      </c>
      <c r="B659" s="832" t="s">
        <v>1765</v>
      </c>
      <c r="C659" s="832" t="s">
        <v>574</v>
      </c>
      <c r="D659" s="832" t="s">
        <v>956</v>
      </c>
      <c r="E659" s="832" t="s">
        <v>874</v>
      </c>
      <c r="F659" s="832" t="s">
        <v>1958</v>
      </c>
      <c r="G659" s="832" t="s">
        <v>1959</v>
      </c>
      <c r="H659" s="849">
        <v>1</v>
      </c>
      <c r="I659" s="849">
        <v>8595</v>
      </c>
      <c r="J659" s="832"/>
      <c r="K659" s="832">
        <v>8595</v>
      </c>
      <c r="L659" s="849"/>
      <c r="M659" s="849"/>
      <c r="N659" s="832"/>
      <c r="O659" s="832"/>
      <c r="P659" s="849">
        <v>1</v>
      </c>
      <c r="Q659" s="849">
        <v>8596</v>
      </c>
      <c r="R659" s="837"/>
      <c r="S659" s="850">
        <v>8596</v>
      </c>
    </row>
    <row r="660" spans="1:19" ht="14.4" customHeight="1" x14ac:dyDescent="0.3">
      <c r="A660" s="831" t="s">
        <v>1764</v>
      </c>
      <c r="B660" s="832" t="s">
        <v>1765</v>
      </c>
      <c r="C660" s="832" t="s">
        <v>574</v>
      </c>
      <c r="D660" s="832" t="s">
        <v>956</v>
      </c>
      <c r="E660" s="832" t="s">
        <v>874</v>
      </c>
      <c r="F660" s="832" t="s">
        <v>1960</v>
      </c>
      <c r="G660" s="832" t="s">
        <v>1961</v>
      </c>
      <c r="H660" s="849">
        <v>940</v>
      </c>
      <c r="I660" s="849">
        <v>13635640</v>
      </c>
      <c r="J660" s="832">
        <v>1.100626702218698</v>
      </c>
      <c r="K660" s="832">
        <v>14506</v>
      </c>
      <c r="L660" s="849">
        <v>854</v>
      </c>
      <c r="M660" s="849">
        <v>12388978</v>
      </c>
      <c r="N660" s="832">
        <v>1</v>
      </c>
      <c r="O660" s="832">
        <v>14507</v>
      </c>
      <c r="P660" s="849">
        <v>951</v>
      </c>
      <c r="Q660" s="849">
        <v>13797841</v>
      </c>
      <c r="R660" s="837">
        <v>1.1137190654467222</v>
      </c>
      <c r="S660" s="850">
        <v>14508.770767613039</v>
      </c>
    </row>
    <row r="661" spans="1:19" ht="14.4" customHeight="1" x14ac:dyDescent="0.3">
      <c r="A661" s="831" t="s">
        <v>1764</v>
      </c>
      <c r="B661" s="832" t="s">
        <v>1765</v>
      </c>
      <c r="C661" s="832" t="s">
        <v>574</v>
      </c>
      <c r="D661" s="832" t="s">
        <v>1759</v>
      </c>
      <c r="E661" s="832" t="s">
        <v>1939</v>
      </c>
      <c r="F661" s="832" t="s">
        <v>1940</v>
      </c>
      <c r="G661" s="832" t="s">
        <v>1941</v>
      </c>
      <c r="H661" s="849">
        <v>3.3000000000000003</v>
      </c>
      <c r="I661" s="849">
        <v>6631.83</v>
      </c>
      <c r="J661" s="832">
        <v>0.44295386736290754</v>
      </c>
      <c r="K661" s="832">
        <v>2009.6454545454544</v>
      </c>
      <c r="L661" s="849">
        <v>7.4500000000000011</v>
      </c>
      <c r="M661" s="849">
        <v>14971.83</v>
      </c>
      <c r="N661" s="832">
        <v>1</v>
      </c>
      <c r="O661" s="832">
        <v>2009.6416107382547</v>
      </c>
      <c r="P661" s="849"/>
      <c r="Q661" s="849"/>
      <c r="R661" s="837"/>
      <c r="S661" s="850"/>
    </row>
    <row r="662" spans="1:19" ht="14.4" customHeight="1" x14ac:dyDescent="0.3">
      <c r="A662" s="831" t="s">
        <v>1764</v>
      </c>
      <c r="B662" s="832" t="s">
        <v>1765</v>
      </c>
      <c r="C662" s="832" t="s">
        <v>574</v>
      </c>
      <c r="D662" s="832" t="s">
        <v>1759</v>
      </c>
      <c r="E662" s="832" t="s">
        <v>1939</v>
      </c>
      <c r="F662" s="832" t="s">
        <v>1945</v>
      </c>
      <c r="G662" s="832" t="s">
        <v>931</v>
      </c>
      <c r="H662" s="849">
        <v>0.18</v>
      </c>
      <c r="I662" s="849">
        <v>1613</v>
      </c>
      <c r="J662" s="832"/>
      <c r="K662" s="832">
        <v>8961.1111111111113</v>
      </c>
      <c r="L662" s="849"/>
      <c r="M662" s="849"/>
      <c r="N662" s="832"/>
      <c r="O662" s="832"/>
      <c r="P662" s="849"/>
      <c r="Q662" s="849"/>
      <c r="R662" s="837"/>
      <c r="S662" s="850"/>
    </row>
    <row r="663" spans="1:19" ht="14.4" customHeight="1" x14ac:dyDescent="0.3">
      <c r="A663" s="831" t="s">
        <v>1764</v>
      </c>
      <c r="B663" s="832" t="s">
        <v>1765</v>
      </c>
      <c r="C663" s="832" t="s">
        <v>574</v>
      </c>
      <c r="D663" s="832" t="s">
        <v>1759</v>
      </c>
      <c r="E663" s="832" t="s">
        <v>1939</v>
      </c>
      <c r="F663" s="832" t="s">
        <v>1946</v>
      </c>
      <c r="G663" s="832" t="s">
        <v>931</v>
      </c>
      <c r="H663" s="849">
        <v>37.749999999999993</v>
      </c>
      <c r="I663" s="849">
        <v>67477.259999999995</v>
      </c>
      <c r="J663" s="832">
        <v>1.0721079040662791</v>
      </c>
      <c r="K663" s="832">
        <v>1787.4770860927154</v>
      </c>
      <c r="L663" s="849">
        <v>34.6</v>
      </c>
      <c r="M663" s="849">
        <v>62938.869999999981</v>
      </c>
      <c r="N663" s="832">
        <v>1</v>
      </c>
      <c r="O663" s="832">
        <v>1819.0424855491324</v>
      </c>
      <c r="P663" s="849">
        <v>23.900000000000002</v>
      </c>
      <c r="Q663" s="849">
        <v>29163.760000000002</v>
      </c>
      <c r="R663" s="837">
        <v>0.46336643794208587</v>
      </c>
      <c r="S663" s="850">
        <v>1220.2410041841003</v>
      </c>
    </row>
    <row r="664" spans="1:19" ht="14.4" customHeight="1" x14ac:dyDescent="0.3">
      <c r="A664" s="831" t="s">
        <v>1764</v>
      </c>
      <c r="B664" s="832" t="s">
        <v>1765</v>
      </c>
      <c r="C664" s="832" t="s">
        <v>574</v>
      </c>
      <c r="D664" s="832" t="s">
        <v>1759</v>
      </c>
      <c r="E664" s="832" t="s">
        <v>1939</v>
      </c>
      <c r="F664" s="832" t="s">
        <v>1947</v>
      </c>
      <c r="G664" s="832" t="s">
        <v>1948</v>
      </c>
      <c r="H664" s="849">
        <v>2.1800000000000002</v>
      </c>
      <c r="I664" s="849">
        <v>1965.7600000000007</v>
      </c>
      <c r="J664" s="832">
        <v>1.3809537190547112</v>
      </c>
      <c r="K664" s="832">
        <v>901.72477064220209</v>
      </c>
      <c r="L664" s="849">
        <v>1.5800000000000005</v>
      </c>
      <c r="M664" s="849">
        <v>1423.4800000000002</v>
      </c>
      <c r="N664" s="832">
        <v>1</v>
      </c>
      <c r="O664" s="832">
        <v>900.93670886075938</v>
      </c>
      <c r="P664" s="849"/>
      <c r="Q664" s="849"/>
      <c r="R664" s="837"/>
      <c r="S664" s="850"/>
    </row>
    <row r="665" spans="1:19" ht="14.4" customHeight="1" x14ac:dyDescent="0.3">
      <c r="A665" s="831" t="s">
        <v>1764</v>
      </c>
      <c r="B665" s="832" t="s">
        <v>1765</v>
      </c>
      <c r="C665" s="832" t="s">
        <v>574</v>
      </c>
      <c r="D665" s="832" t="s">
        <v>1759</v>
      </c>
      <c r="E665" s="832" t="s">
        <v>1766</v>
      </c>
      <c r="F665" s="832" t="s">
        <v>1949</v>
      </c>
      <c r="G665" s="832" t="s">
        <v>1950</v>
      </c>
      <c r="H665" s="849">
        <v>24043</v>
      </c>
      <c r="I665" s="849">
        <v>793737</v>
      </c>
      <c r="J665" s="832">
        <v>0.90442101106456285</v>
      </c>
      <c r="K665" s="832">
        <v>33.013226302874017</v>
      </c>
      <c r="L665" s="849">
        <v>25948</v>
      </c>
      <c r="M665" s="849">
        <v>877618.93000000017</v>
      </c>
      <c r="N665" s="832">
        <v>1</v>
      </c>
      <c r="O665" s="832">
        <v>33.82221866810545</v>
      </c>
      <c r="P665" s="849">
        <v>13620</v>
      </c>
      <c r="Q665" s="849">
        <v>464666.73000000004</v>
      </c>
      <c r="R665" s="837">
        <v>0.52946297546248222</v>
      </c>
      <c r="S665" s="850">
        <v>34.116500000000002</v>
      </c>
    </row>
    <row r="666" spans="1:19" ht="14.4" customHeight="1" x14ac:dyDescent="0.3">
      <c r="A666" s="831" t="s">
        <v>1764</v>
      </c>
      <c r="B666" s="832" t="s">
        <v>1765</v>
      </c>
      <c r="C666" s="832" t="s">
        <v>574</v>
      </c>
      <c r="D666" s="832" t="s">
        <v>1759</v>
      </c>
      <c r="E666" s="832" t="s">
        <v>874</v>
      </c>
      <c r="F666" s="832" t="s">
        <v>1960</v>
      </c>
      <c r="G666" s="832" t="s">
        <v>1961</v>
      </c>
      <c r="H666" s="849">
        <v>93</v>
      </c>
      <c r="I666" s="849">
        <v>1349058</v>
      </c>
      <c r="J666" s="832">
        <v>0.94891417654812671</v>
      </c>
      <c r="K666" s="832">
        <v>14506</v>
      </c>
      <c r="L666" s="849">
        <v>98</v>
      </c>
      <c r="M666" s="849">
        <v>1421686</v>
      </c>
      <c r="N666" s="832">
        <v>1</v>
      </c>
      <c r="O666" s="832">
        <v>14507</v>
      </c>
      <c r="P666" s="849">
        <v>52</v>
      </c>
      <c r="Q666" s="849">
        <v>754455</v>
      </c>
      <c r="R666" s="837">
        <v>0.53067625340616709</v>
      </c>
      <c r="S666" s="850">
        <v>14508.75</v>
      </c>
    </row>
    <row r="667" spans="1:19" ht="14.4" customHeight="1" x14ac:dyDescent="0.3">
      <c r="A667" s="831" t="s">
        <v>1764</v>
      </c>
      <c r="B667" s="832" t="s">
        <v>1765</v>
      </c>
      <c r="C667" s="832" t="s">
        <v>574</v>
      </c>
      <c r="D667" s="832" t="s">
        <v>957</v>
      </c>
      <c r="E667" s="832" t="s">
        <v>1939</v>
      </c>
      <c r="F667" s="832" t="s">
        <v>1940</v>
      </c>
      <c r="G667" s="832" t="s">
        <v>1941</v>
      </c>
      <c r="H667" s="849">
        <v>2.5999999999999996</v>
      </c>
      <c r="I667" s="849">
        <v>5144.84</v>
      </c>
      <c r="J667" s="832">
        <v>0.92255166539651245</v>
      </c>
      <c r="K667" s="832">
        <v>1978.7846153846158</v>
      </c>
      <c r="L667" s="849">
        <v>2.78</v>
      </c>
      <c r="M667" s="849">
        <v>5576.7499999999991</v>
      </c>
      <c r="N667" s="832">
        <v>1</v>
      </c>
      <c r="O667" s="832">
        <v>2006.0251798561148</v>
      </c>
      <c r="P667" s="849"/>
      <c r="Q667" s="849"/>
      <c r="R667" s="837"/>
      <c r="S667" s="850"/>
    </row>
    <row r="668" spans="1:19" ht="14.4" customHeight="1" x14ac:dyDescent="0.3">
      <c r="A668" s="831" t="s">
        <v>1764</v>
      </c>
      <c r="B668" s="832" t="s">
        <v>1765</v>
      </c>
      <c r="C668" s="832" t="s">
        <v>574</v>
      </c>
      <c r="D668" s="832" t="s">
        <v>957</v>
      </c>
      <c r="E668" s="832" t="s">
        <v>1939</v>
      </c>
      <c r="F668" s="832" t="s">
        <v>1945</v>
      </c>
      <c r="G668" s="832" t="s">
        <v>931</v>
      </c>
      <c r="H668" s="849">
        <v>0.18</v>
      </c>
      <c r="I668" s="849">
        <v>1603.3600000000001</v>
      </c>
      <c r="J668" s="832"/>
      <c r="K668" s="832">
        <v>8907.5555555555566</v>
      </c>
      <c r="L668" s="849"/>
      <c r="M668" s="849"/>
      <c r="N668" s="832"/>
      <c r="O668" s="832"/>
      <c r="P668" s="849"/>
      <c r="Q668" s="849"/>
      <c r="R668" s="837"/>
      <c r="S668" s="850"/>
    </row>
    <row r="669" spans="1:19" ht="14.4" customHeight="1" x14ac:dyDescent="0.3">
      <c r="A669" s="831" t="s">
        <v>1764</v>
      </c>
      <c r="B669" s="832" t="s">
        <v>1765</v>
      </c>
      <c r="C669" s="832" t="s">
        <v>574</v>
      </c>
      <c r="D669" s="832" t="s">
        <v>957</v>
      </c>
      <c r="E669" s="832" t="s">
        <v>1939</v>
      </c>
      <c r="F669" s="832" t="s">
        <v>1946</v>
      </c>
      <c r="G669" s="832" t="s">
        <v>931</v>
      </c>
      <c r="H669" s="849">
        <v>49.060000000000009</v>
      </c>
      <c r="I669" s="849">
        <v>87641.670000000013</v>
      </c>
      <c r="J669" s="832">
        <v>1.6525506758094499</v>
      </c>
      <c r="K669" s="832">
        <v>1786.4180595189564</v>
      </c>
      <c r="L669" s="849">
        <v>29.16</v>
      </c>
      <c r="M669" s="849">
        <v>53034.18</v>
      </c>
      <c r="N669" s="832">
        <v>1</v>
      </c>
      <c r="O669" s="832">
        <v>1818.7304526748972</v>
      </c>
      <c r="P669" s="849">
        <v>47.079999999999977</v>
      </c>
      <c r="Q669" s="849">
        <v>59626.720000000001</v>
      </c>
      <c r="R669" s="837">
        <v>1.1243073806364123</v>
      </c>
      <c r="S669" s="850">
        <v>1266.4978759558205</v>
      </c>
    </row>
    <row r="670" spans="1:19" ht="14.4" customHeight="1" x14ac:dyDescent="0.3">
      <c r="A670" s="831" t="s">
        <v>1764</v>
      </c>
      <c r="B670" s="832" t="s">
        <v>1765</v>
      </c>
      <c r="C670" s="832" t="s">
        <v>574</v>
      </c>
      <c r="D670" s="832" t="s">
        <v>957</v>
      </c>
      <c r="E670" s="832" t="s">
        <v>1939</v>
      </c>
      <c r="F670" s="832" t="s">
        <v>1947</v>
      </c>
      <c r="G670" s="832" t="s">
        <v>1948</v>
      </c>
      <c r="H670" s="849">
        <v>3.6799999999999988</v>
      </c>
      <c r="I670" s="849">
        <v>3321.4600000000023</v>
      </c>
      <c r="J670" s="832">
        <v>2.333338016691489</v>
      </c>
      <c r="K670" s="832">
        <v>902.57065217391391</v>
      </c>
      <c r="L670" s="849">
        <v>1.5800000000000007</v>
      </c>
      <c r="M670" s="849">
        <v>1423.4800000000007</v>
      </c>
      <c r="N670" s="832">
        <v>1</v>
      </c>
      <c r="O670" s="832">
        <v>900.9367088607595</v>
      </c>
      <c r="P670" s="849">
        <v>0.35</v>
      </c>
      <c r="Q670" s="849">
        <v>251.59</v>
      </c>
      <c r="R670" s="837">
        <v>0.17674291173743212</v>
      </c>
      <c r="S670" s="850">
        <v>718.82857142857154</v>
      </c>
    </row>
    <row r="671" spans="1:19" ht="14.4" customHeight="1" x14ac:dyDescent="0.3">
      <c r="A671" s="831" t="s">
        <v>1764</v>
      </c>
      <c r="B671" s="832" t="s">
        <v>1765</v>
      </c>
      <c r="C671" s="832" t="s">
        <v>574</v>
      </c>
      <c r="D671" s="832" t="s">
        <v>957</v>
      </c>
      <c r="E671" s="832" t="s">
        <v>1766</v>
      </c>
      <c r="F671" s="832" t="s">
        <v>1949</v>
      </c>
      <c r="G671" s="832" t="s">
        <v>1950</v>
      </c>
      <c r="H671" s="849">
        <v>30440</v>
      </c>
      <c r="I671" s="849">
        <v>1004926.6800000002</v>
      </c>
      <c r="J671" s="832">
        <v>1.48663341384768</v>
      </c>
      <c r="K671" s="832">
        <v>33.013360052562426</v>
      </c>
      <c r="L671" s="849">
        <v>20024</v>
      </c>
      <c r="M671" s="849">
        <v>675974.7699999999</v>
      </c>
      <c r="N671" s="832">
        <v>1</v>
      </c>
      <c r="O671" s="832">
        <v>33.758228625649217</v>
      </c>
      <c r="P671" s="849">
        <v>25988</v>
      </c>
      <c r="Q671" s="849">
        <v>886356.22000000009</v>
      </c>
      <c r="R671" s="837">
        <v>1.3112267784787297</v>
      </c>
      <c r="S671" s="850">
        <v>34.106365245497926</v>
      </c>
    </row>
    <row r="672" spans="1:19" ht="14.4" customHeight="1" x14ac:dyDescent="0.3">
      <c r="A672" s="831" t="s">
        <v>1764</v>
      </c>
      <c r="B672" s="832" t="s">
        <v>1765</v>
      </c>
      <c r="C672" s="832" t="s">
        <v>574</v>
      </c>
      <c r="D672" s="832" t="s">
        <v>957</v>
      </c>
      <c r="E672" s="832" t="s">
        <v>1766</v>
      </c>
      <c r="F672" s="832" t="s">
        <v>1951</v>
      </c>
      <c r="G672" s="832" t="s">
        <v>1952</v>
      </c>
      <c r="H672" s="849"/>
      <c r="I672" s="849"/>
      <c r="J672" s="832"/>
      <c r="K672" s="832"/>
      <c r="L672" s="849">
        <v>1</v>
      </c>
      <c r="M672" s="849">
        <v>57.78</v>
      </c>
      <c r="N672" s="832">
        <v>1</v>
      </c>
      <c r="O672" s="832">
        <v>57.78</v>
      </c>
      <c r="P672" s="849">
        <v>7</v>
      </c>
      <c r="Q672" s="849">
        <v>380.02</v>
      </c>
      <c r="R672" s="837">
        <v>6.5770162686050533</v>
      </c>
      <c r="S672" s="850">
        <v>54.288571428571423</v>
      </c>
    </row>
    <row r="673" spans="1:19" ht="14.4" customHeight="1" x14ac:dyDescent="0.3">
      <c r="A673" s="831" t="s">
        <v>1764</v>
      </c>
      <c r="B673" s="832" t="s">
        <v>1765</v>
      </c>
      <c r="C673" s="832" t="s">
        <v>574</v>
      </c>
      <c r="D673" s="832" t="s">
        <v>957</v>
      </c>
      <c r="E673" s="832" t="s">
        <v>874</v>
      </c>
      <c r="F673" s="832" t="s">
        <v>1960</v>
      </c>
      <c r="G673" s="832" t="s">
        <v>1961</v>
      </c>
      <c r="H673" s="849">
        <v>119</v>
      </c>
      <c r="I673" s="849">
        <v>1726214</v>
      </c>
      <c r="J673" s="832">
        <v>1.5453480138115141</v>
      </c>
      <c r="K673" s="832">
        <v>14506</v>
      </c>
      <c r="L673" s="849">
        <v>77</v>
      </c>
      <c r="M673" s="849">
        <v>1117039</v>
      </c>
      <c r="N673" s="832">
        <v>1</v>
      </c>
      <c r="O673" s="832">
        <v>14507</v>
      </c>
      <c r="P673" s="849">
        <v>109</v>
      </c>
      <c r="Q673" s="849">
        <v>1581460</v>
      </c>
      <c r="R673" s="837">
        <v>1.4157607746909464</v>
      </c>
      <c r="S673" s="850">
        <v>14508.80733944954</v>
      </c>
    </row>
    <row r="674" spans="1:19" ht="14.4" customHeight="1" x14ac:dyDescent="0.3">
      <c r="A674" s="831" t="s">
        <v>1764</v>
      </c>
      <c r="B674" s="832" t="s">
        <v>1765</v>
      </c>
      <c r="C674" s="832" t="s">
        <v>574</v>
      </c>
      <c r="D674" s="832" t="s">
        <v>959</v>
      </c>
      <c r="E674" s="832" t="s">
        <v>1939</v>
      </c>
      <c r="F674" s="832" t="s">
        <v>1940</v>
      </c>
      <c r="G674" s="832" t="s">
        <v>1941</v>
      </c>
      <c r="H674" s="849"/>
      <c r="I674" s="849"/>
      <c r="J674" s="832"/>
      <c r="K674" s="832"/>
      <c r="L674" s="849">
        <v>0.45</v>
      </c>
      <c r="M674" s="849">
        <v>904.34</v>
      </c>
      <c r="N674" s="832">
        <v>1</v>
      </c>
      <c r="O674" s="832">
        <v>2009.6444444444444</v>
      </c>
      <c r="P674" s="849"/>
      <c r="Q674" s="849"/>
      <c r="R674" s="837"/>
      <c r="S674" s="850"/>
    </row>
    <row r="675" spans="1:19" ht="14.4" customHeight="1" x14ac:dyDescent="0.3">
      <c r="A675" s="831" t="s">
        <v>1764</v>
      </c>
      <c r="B675" s="832" t="s">
        <v>1765</v>
      </c>
      <c r="C675" s="832" t="s">
        <v>574</v>
      </c>
      <c r="D675" s="832" t="s">
        <v>959</v>
      </c>
      <c r="E675" s="832" t="s">
        <v>1939</v>
      </c>
      <c r="F675" s="832" t="s">
        <v>1946</v>
      </c>
      <c r="G675" s="832" t="s">
        <v>931</v>
      </c>
      <c r="H675" s="849"/>
      <c r="I675" s="849"/>
      <c r="J675" s="832"/>
      <c r="K675" s="832"/>
      <c r="L675" s="849"/>
      <c r="M675" s="849"/>
      <c r="N675" s="832"/>
      <c r="O675" s="832"/>
      <c r="P675" s="849">
        <v>1.6</v>
      </c>
      <c r="Q675" s="849">
        <v>1048.83</v>
      </c>
      <c r="R675" s="837"/>
      <c r="S675" s="850">
        <v>655.51874999999995</v>
      </c>
    </row>
    <row r="676" spans="1:19" ht="14.4" customHeight="1" x14ac:dyDescent="0.3">
      <c r="A676" s="831" t="s">
        <v>1764</v>
      </c>
      <c r="B676" s="832" t="s">
        <v>1765</v>
      </c>
      <c r="C676" s="832" t="s">
        <v>574</v>
      </c>
      <c r="D676" s="832" t="s">
        <v>959</v>
      </c>
      <c r="E676" s="832" t="s">
        <v>1766</v>
      </c>
      <c r="F676" s="832" t="s">
        <v>1949</v>
      </c>
      <c r="G676" s="832" t="s">
        <v>1950</v>
      </c>
      <c r="H676" s="849"/>
      <c r="I676" s="849"/>
      <c r="J676" s="832"/>
      <c r="K676" s="832"/>
      <c r="L676" s="849">
        <v>358</v>
      </c>
      <c r="M676" s="849">
        <v>11821.16</v>
      </c>
      <c r="N676" s="832">
        <v>1</v>
      </c>
      <c r="O676" s="832">
        <v>33.020000000000003</v>
      </c>
      <c r="P676" s="849">
        <v>912</v>
      </c>
      <c r="Q676" s="849">
        <v>31106.940000000002</v>
      </c>
      <c r="R676" s="837">
        <v>2.6314625637416298</v>
      </c>
      <c r="S676" s="850">
        <v>34.108486842105265</v>
      </c>
    </row>
    <row r="677" spans="1:19" ht="14.4" customHeight="1" x14ac:dyDescent="0.3">
      <c r="A677" s="831" t="s">
        <v>1764</v>
      </c>
      <c r="B677" s="832" t="s">
        <v>1765</v>
      </c>
      <c r="C677" s="832" t="s">
        <v>574</v>
      </c>
      <c r="D677" s="832" t="s">
        <v>959</v>
      </c>
      <c r="E677" s="832" t="s">
        <v>874</v>
      </c>
      <c r="F677" s="832" t="s">
        <v>1958</v>
      </c>
      <c r="G677" s="832" t="s">
        <v>1959</v>
      </c>
      <c r="H677" s="849"/>
      <c r="I677" s="849"/>
      <c r="J677" s="832"/>
      <c r="K677" s="832"/>
      <c r="L677" s="849">
        <v>1</v>
      </c>
      <c r="M677" s="849">
        <v>8595</v>
      </c>
      <c r="N677" s="832">
        <v>1</v>
      </c>
      <c r="O677" s="832">
        <v>8595</v>
      </c>
      <c r="P677" s="849"/>
      <c r="Q677" s="849"/>
      <c r="R677" s="837"/>
      <c r="S677" s="850"/>
    </row>
    <row r="678" spans="1:19" ht="14.4" customHeight="1" x14ac:dyDescent="0.3">
      <c r="A678" s="831" t="s">
        <v>1764</v>
      </c>
      <c r="B678" s="832" t="s">
        <v>1765</v>
      </c>
      <c r="C678" s="832" t="s">
        <v>574</v>
      </c>
      <c r="D678" s="832" t="s">
        <v>959</v>
      </c>
      <c r="E678" s="832" t="s">
        <v>874</v>
      </c>
      <c r="F678" s="832" t="s">
        <v>1960</v>
      </c>
      <c r="G678" s="832" t="s">
        <v>1961</v>
      </c>
      <c r="H678" s="849"/>
      <c r="I678" s="849"/>
      <c r="J678" s="832"/>
      <c r="K678" s="832"/>
      <c r="L678" s="849">
        <v>1</v>
      </c>
      <c r="M678" s="849">
        <v>14507</v>
      </c>
      <c r="N678" s="832">
        <v>1</v>
      </c>
      <c r="O678" s="832">
        <v>14507</v>
      </c>
      <c r="P678" s="849">
        <v>3</v>
      </c>
      <c r="Q678" s="849">
        <v>43527</v>
      </c>
      <c r="R678" s="837">
        <v>3.0004135934376506</v>
      </c>
      <c r="S678" s="850">
        <v>14509</v>
      </c>
    </row>
    <row r="679" spans="1:19" ht="14.4" customHeight="1" x14ac:dyDescent="0.3">
      <c r="A679" s="831" t="s">
        <v>1764</v>
      </c>
      <c r="B679" s="832" t="s">
        <v>1765</v>
      </c>
      <c r="C679" s="832" t="s">
        <v>574</v>
      </c>
      <c r="D679" s="832" t="s">
        <v>960</v>
      </c>
      <c r="E679" s="832" t="s">
        <v>1939</v>
      </c>
      <c r="F679" s="832" t="s">
        <v>1940</v>
      </c>
      <c r="G679" s="832" t="s">
        <v>1941</v>
      </c>
      <c r="H679" s="849">
        <v>0.35</v>
      </c>
      <c r="I679" s="849">
        <v>703.37</v>
      </c>
      <c r="J679" s="832">
        <v>0.5</v>
      </c>
      <c r="K679" s="832">
        <v>2009.6285714285716</v>
      </c>
      <c r="L679" s="849">
        <v>0.7</v>
      </c>
      <c r="M679" s="849">
        <v>1406.74</v>
      </c>
      <c r="N679" s="832">
        <v>1</v>
      </c>
      <c r="O679" s="832">
        <v>2009.6285714285716</v>
      </c>
      <c r="P679" s="849"/>
      <c r="Q679" s="849"/>
      <c r="R679" s="837"/>
      <c r="S679" s="850"/>
    </row>
    <row r="680" spans="1:19" ht="14.4" customHeight="1" x14ac:dyDescent="0.3">
      <c r="A680" s="831" t="s">
        <v>1764</v>
      </c>
      <c r="B680" s="832" t="s">
        <v>1765</v>
      </c>
      <c r="C680" s="832" t="s">
        <v>574</v>
      </c>
      <c r="D680" s="832" t="s">
        <v>960</v>
      </c>
      <c r="E680" s="832" t="s">
        <v>1939</v>
      </c>
      <c r="F680" s="832" t="s">
        <v>1945</v>
      </c>
      <c r="G680" s="832" t="s">
        <v>931</v>
      </c>
      <c r="H680" s="849">
        <v>0.12000000000000001</v>
      </c>
      <c r="I680" s="849">
        <v>1076.94</v>
      </c>
      <c r="J680" s="832"/>
      <c r="K680" s="832">
        <v>8974.5</v>
      </c>
      <c r="L680" s="849"/>
      <c r="M680" s="849"/>
      <c r="N680" s="832"/>
      <c r="O680" s="832"/>
      <c r="P680" s="849"/>
      <c r="Q680" s="849"/>
      <c r="R680" s="837"/>
      <c r="S680" s="850"/>
    </row>
    <row r="681" spans="1:19" ht="14.4" customHeight="1" x14ac:dyDescent="0.3">
      <c r="A681" s="831" t="s">
        <v>1764</v>
      </c>
      <c r="B681" s="832" t="s">
        <v>1765</v>
      </c>
      <c r="C681" s="832" t="s">
        <v>574</v>
      </c>
      <c r="D681" s="832" t="s">
        <v>960</v>
      </c>
      <c r="E681" s="832" t="s">
        <v>1939</v>
      </c>
      <c r="F681" s="832" t="s">
        <v>1946</v>
      </c>
      <c r="G681" s="832" t="s">
        <v>931</v>
      </c>
      <c r="H681" s="849">
        <v>17.700000000000003</v>
      </c>
      <c r="I681" s="849">
        <v>31499.950000000004</v>
      </c>
      <c r="J681" s="832">
        <v>0.96741762963263267</v>
      </c>
      <c r="K681" s="832">
        <v>1779.6581920903955</v>
      </c>
      <c r="L681" s="849">
        <v>17.900000000000002</v>
      </c>
      <c r="M681" s="849">
        <v>32560.86</v>
      </c>
      <c r="N681" s="832">
        <v>1</v>
      </c>
      <c r="O681" s="832">
        <v>1819.0424581005584</v>
      </c>
      <c r="P681" s="849">
        <v>24.35</v>
      </c>
      <c r="Q681" s="849">
        <v>38883.279999999999</v>
      </c>
      <c r="R681" s="837">
        <v>1.1941723897956011</v>
      </c>
      <c r="S681" s="850">
        <v>1596.8492813141681</v>
      </c>
    </row>
    <row r="682" spans="1:19" ht="14.4" customHeight="1" x14ac:dyDescent="0.3">
      <c r="A682" s="831" t="s">
        <v>1764</v>
      </c>
      <c r="B682" s="832" t="s">
        <v>1765</v>
      </c>
      <c r="C682" s="832" t="s">
        <v>574</v>
      </c>
      <c r="D682" s="832" t="s">
        <v>960</v>
      </c>
      <c r="E682" s="832" t="s">
        <v>1939</v>
      </c>
      <c r="F682" s="832" t="s">
        <v>1947</v>
      </c>
      <c r="G682" s="832" t="s">
        <v>1948</v>
      </c>
      <c r="H682" s="849">
        <v>1.2000000000000004</v>
      </c>
      <c r="I682" s="849">
        <v>1084.5600000000004</v>
      </c>
      <c r="J682" s="832">
        <v>1.9200169950608115</v>
      </c>
      <c r="K682" s="832">
        <v>903.80000000000007</v>
      </c>
      <c r="L682" s="849">
        <v>0.63000000000000012</v>
      </c>
      <c r="M682" s="849">
        <v>564.86999999999989</v>
      </c>
      <c r="N682" s="832">
        <v>1</v>
      </c>
      <c r="O682" s="832">
        <v>896.61904761904725</v>
      </c>
      <c r="P682" s="849"/>
      <c r="Q682" s="849"/>
      <c r="R682" s="837"/>
      <c r="S682" s="850"/>
    </row>
    <row r="683" spans="1:19" ht="14.4" customHeight="1" x14ac:dyDescent="0.3">
      <c r="A683" s="831" t="s">
        <v>1764</v>
      </c>
      <c r="B683" s="832" t="s">
        <v>1765</v>
      </c>
      <c r="C683" s="832" t="s">
        <v>574</v>
      </c>
      <c r="D683" s="832" t="s">
        <v>960</v>
      </c>
      <c r="E683" s="832" t="s">
        <v>1766</v>
      </c>
      <c r="F683" s="832" t="s">
        <v>1949</v>
      </c>
      <c r="G683" s="832" t="s">
        <v>1950</v>
      </c>
      <c r="H683" s="849">
        <v>11243</v>
      </c>
      <c r="I683" s="849">
        <v>371151.20999999996</v>
      </c>
      <c r="J683" s="832">
        <v>1.0817903722398949</v>
      </c>
      <c r="K683" s="832">
        <v>33.011759316908297</v>
      </c>
      <c r="L683" s="849">
        <v>10171</v>
      </c>
      <c r="M683" s="849">
        <v>343089.77</v>
      </c>
      <c r="N683" s="832">
        <v>1</v>
      </c>
      <c r="O683" s="832">
        <v>33.732157113361517</v>
      </c>
      <c r="P683" s="849">
        <v>13647</v>
      </c>
      <c r="Q683" s="849">
        <v>466184.79</v>
      </c>
      <c r="R683" s="837">
        <v>1.3587837084154388</v>
      </c>
      <c r="S683" s="850">
        <v>34.16023961310178</v>
      </c>
    </row>
    <row r="684" spans="1:19" ht="14.4" customHeight="1" x14ac:dyDescent="0.3">
      <c r="A684" s="831" t="s">
        <v>1764</v>
      </c>
      <c r="B684" s="832" t="s">
        <v>1765</v>
      </c>
      <c r="C684" s="832" t="s">
        <v>574</v>
      </c>
      <c r="D684" s="832" t="s">
        <v>960</v>
      </c>
      <c r="E684" s="832" t="s">
        <v>1766</v>
      </c>
      <c r="F684" s="832" t="s">
        <v>1951</v>
      </c>
      <c r="G684" s="832" t="s">
        <v>1952</v>
      </c>
      <c r="H684" s="849"/>
      <c r="I684" s="849"/>
      <c r="J684" s="832"/>
      <c r="K684" s="832"/>
      <c r="L684" s="849">
        <v>2</v>
      </c>
      <c r="M684" s="849">
        <v>115.56</v>
      </c>
      <c r="N684" s="832">
        <v>1</v>
      </c>
      <c r="O684" s="832">
        <v>57.78</v>
      </c>
      <c r="P684" s="849"/>
      <c r="Q684" s="849"/>
      <c r="R684" s="837"/>
      <c r="S684" s="850"/>
    </row>
    <row r="685" spans="1:19" ht="14.4" customHeight="1" x14ac:dyDescent="0.3">
      <c r="A685" s="831" t="s">
        <v>1764</v>
      </c>
      <c r="B685" s="832" t="s">
        <v>1765</v>
      </c>
      <c r="C685" s="832" t="s">
        <v>574</v>
      </c>
      <c r="D685" s="832" t="s">
        <v>960</v>
      </c>
      <c r="E685" s="832" t="s">
        <v>1766</v>
      </c>
      <c r="F685" s="832" t="s">
        <v>1953</v>
      </c>
      <c r="G685" s="832" t="s">
        <v>1954</v>
      </c>
      <c r="H685" s="849"/>
      <c r="I685" s="849"/>
      <c r="J685" s="832"/>
      <c r="K685" s="832"/>
      <c r="L685" s="849">
        <v>381</v>
      </c>
      <c r="M685" s="849">
        <v>21762.720000000001</v>
      </c>
      <c r="N685" s="832">
        <v>1</v>
      </c>
      <c r="O685" s="832">
        <v>57.120000000000005</v>
      </c>
      <c r="P685" s="849">
        <v>844</v>
      </c>
      <c r="Q685" s="849">
        <v>49475.28</v>
      </c>
      <c r="R685" s="837">
        <v>2.2733959725622532</v>
      </c>
      <c r="S685" s="850">
        <v>58.62</v>
      </c>
    </row>
    <row r="686" spans="1:19" ht="14.4" customHeight="1" x14ac:dyDescent="0.3">
      <c r="A686" s="831" t="s">
        <v>1764</v>
      </c>
      <c r="B686" s="832" t="s">
        <v>1765</v>
      </c>
      <c r="C686" s="832" t="s">
        <v>574</v>
      </c>
      <c r="D686" s="832" t="s">
        <v>960</v>
      </c>
      <c r="E686" s="832" t="s">
        <v>874</v>
      </c>
      <c r="F686" s="832" t="s">
        <v>1960</v>
      </c>
      <c r="G686" s="832" t="s">
        <v>1961</v>
      </c>
      <c r="H686" s="849">
        <v>43</v>
      </c>
      <c r="I686" s="849">
        <v>623758</v>
      </c>
      <c r="J686" s="832">
        <v>0.95548968697104075</v>
      </c>
      <c r="K686" s="832">
        <v>14506</v>
      </c>
      <c r="L686" s="849">
        <v>45</v>
      </c>
      <c r="M686" s="849">
        <v>652815</v>
      </c>
      <c r="N686" s="832">
        <v>1</v>
      </c>
      <c r="O686" s="832">
        <v>14507</v>
      </c>
      <c r="P686" s="849">
        <v>55</v>
      </c>
      <c r="Q686" s="849">
        <v>797995</v>
      </c>
      <c r="R686" s="837">
        <v>1.2223907232523763</v>
      </c>
      <c r="S686" s="850">
        <v>14509</v>
      </c>
    </row>
    <row r="687" spans="1:19" ht="14.4" customHeight="1" x14ac:dyDescent="0.3">
      <c r="A687" s="831" t="s">
        <v>1764</v>
      </c>
      <c r="B687" s="832" t="s">
        <v>1765</v>
      </c>
      <c r="C687" s="832" t="s">
        <v>574</v>
      </c>
      <c r="D687" s="832" t="s">
        <v>961</v>
      </c>
      <c r="E687" s="832" t="s">
        <v>1939</v>
      </c>
      <c r="F687" s="832" t="s">
        <v>1940</v>
      </c>
      <c r="G687" s="832" t="s">
        <v>1941</v>
      </c>
      <c r="H687" s="849">
        <v>0.5</v>
      </c>
      <c r="I687" s="849">
        <v>1004.82</v>
      </c>
      <c r="J687" s="832"/>
      <c r="K687" s="832">
        <v>2009.64</v>
      </c>
      <c r="L687" s="849"/>
      <c r="M687" s="849"/>
      <c r="N687" s="832"/>
      <c r="O687" s="832"/>
      <c r="P687" s="849"/>
      <c r="Q687" s="849"/>
      <c r="R687" s="837"/>
      <c r="S687" s="850"/>
    </row>
    <row r="688" spans="1:19" ht="14.4" customHeight="1" x14ac:dyDescent="0.3">
      <c r="A688" s="831" t="s">
        <v>1764</v>
      </c>
      <c r="B688" s="832" t="s">
        <v>1765</v>
      </c>
      <c r="C688" s="832" t="s">
        <v>574</v>
      </c>
      <c r="D688" s="832" t="s">
        <v>961</v>
      </c>
      <c r="E688" s="832" t="s">
        <v>1939</v>
      </c>
      <c r="F688" s="832" t="s">
        <v>1942</v>
      </c>
      <c r="G688" s="832" t="s">
        <v>1943</v>
      </c>
      <c r="H688" s="849">
        <v>0.02</v>
      </c>
      <c r="I688" s="849">
        <v>197.75</v>
      </c>
      <c r="J688" s="832"/>
      <c r="K688" s="832">
        <v>9887.5</v>
      </c>
      <c r="L688" s="849"/>
      <c r="M688" s="849"/>
      <c r="N688" s="832"/>
      <c r="O688" s="832"/>
      <c r="P688" s="849"/>
      <c r="Q688" s="849"/>
      <c r="R688" s="837"/>
      <c r="S688" s="850"/>
    </row>
    <row r="689" spans="1:19" ht="14.4" customHeight="1" x14ac:dyDescent="0.3">
      <c r="A689" s="831" t="s">
        <v>1764</v>
      </c>
      <c r="B689" s="832" t="s">
        <v>1765</v>
      </c>
      <c r="C689" s="832" t="s">
        <v>574</v>
      </c>
      <c r="D689" s="832" t="s">
        <v>961</v>
      </c>
      <c r="E689" s="832" t="s">
        <v>1939</v>
      </c>
      <c r="F689" s="832" t="s">
        <v>1945</v>
      </c>
      <c r="G689" s="832" t="s">
        <v>931</v>
      </c>
      <c r="H689" s="849">
        <v>0.21999999999999997</v>
      </c>
      <c r="I689" s="849">
        <v>1986.4600000000003</v>
      </c>
      <c r="J689" s="832"/>
      <c r="K689" s="832">
        <v>9029.3636363636379</v>
      </c>
      <c r="L689" s="849"/>
      <c r="M689" s="849"/>
      <c r="N689" s="832"/>
      <c r="O689" s="832"/>
      <c r="P689" s="849"/>
      <c r="Q689" s="849"/>
      <c r="R689" s="837"/>
      <c r="S689" s="850"/>
    </row>
    <row r="690" spans="1:19" ht="14.4" customHeight="1" x14ac:dyDescent="0.3">
      <c r="A690" s="831" t="s">
        <v>1764</v>
      </c>
      <c r="B690" s="832" t="s">
        <v>1765</v>
      </c>
      <c r="C690" s="832" t="s">
        <v>574</v>
      </c>
      <c r="D690" s="832" t="s">
        <v>961</v>
      </c>
      <c r="E690" s="832" t="s">
        <v>1939</v>
      </c>
      <c r="F690" s="832" t="s">
        <v>1946</v>
      </c>
      <c r="G690" s="832" t="s">
        <v>931</v>
      </c>
      <c r="H690" s="849">
        <v>54.249999999999993</v>
      </c>
      <c r="I690" s="849">
        <v>96835.380000000077</v>
      </c>
      <c r="J690" s="832">
        <v>1.2380063056443849</v>
      </c>
      <c r="K690" s="832">
        <v>1784.9839631336422</v>
      </c>
      <c r="L690" s="849">
        <v>43</v>
      </c>
      <c r="M690" s="849">
        <v>78218.810000000012</v>
      </c>
      <c r="N690" s="832">
        <v>1</v>
      </c>
      <c r="O690" s="832">
        <v>1819.042093023256</v>
      </c>
      <c r="P690" s="849">
        <v>11.1</v>
      </c>
      <c r="Q690" s="849">
        <v>16584.439999999999</v>
      </c>
      <c r="R690" s="837">
        <v>0.21202623767863504</v>
      </c>
      <c r="S690" s="850">
        <v>1494.0936936936937</v>
      </c>
    </row>
    <row r="691" spans="1:19" ht="14.4" customHeight="1" x14ac:dyDescent="0.3">
      <c r="A691" s="831" t="s">
        <v>1764</v>
      </c>
      <c r="B691" s="832" t="s">
        <v>1765</v>
      </c>
      <c r="C691" s="832" t="s">
        <v>574</v>
      </c>
      <c r="D691" s="832" t="s">
        <v>961</v>
      </c>
      <c r="E691" s="832" t="s">
        <v>1939</v>
      </c>
      <c r="F691" s="832" t="s">
        <v>1947</v>
      </c>
      <c r="G691" s="832" t="s">
        <v>1948</v>
      </c>
      <c r="H691" s="849">
        <v>3.11</v>
      </c>
      <c r="I691" s="849">
        <v>2801.7700000000009</v>
      </c>
      <c r="J691" s="832">
        <v>4.1333185808069643</v>
      </c>
      <c r="K691" s="832">
        <v>900.89067524115785</v>
      </c>
      <c r="L691" s="849">
        <v>0.75000000000000011</v>
      </c>
      <c r="M691" s="849">
        <v>677.85</v>
      </c>
      <c r="N691" s="832">
        <v>1</v>
      </c>
      <c r="O691" s="832">
        <v>903.79999999999984</v>
      </c>
      <c r="P691" s="849">
        <v>0.05</v>
      </c>
      <c r="Q691" s="849">
        <v>45.19</v>
      </c>
      <c r="R691" s="837">
        <v>6.6666666666666666E-2</v>
      </c>
      <c r="S691" s="850">
        <v>903.8</v>
      </c>
    </row>
    <row r="692" spans="1:19" ht="14.4" customHeight="1" x14ac:dyDescent="0.3">
      <c r="A692" s="831" t="s">
        <v>1764</v>
      </c>
      <c r="B692" s="832" t="s">
        <v>1765</v>
      </c>
      <c r="C692" s="832" t="s">
        <v>574</v>
      </c>
      <c r="D692" s="832" t="s">
        <v>961</v>
      </c>
      <c r="E692" s="832" t="s">
        <v>1766</v>
      </c>
      <c r="F692" s="832" t="s">
        <v>1949</v>
      </c>
      <c r="G692" s="832" t="s">
        <v>1950</v>
      </c>
      <c r="H692" s="849">
        <v>32015</v>
      </c>
      <c r="I692" s="849">
        <v>1056908.4500000002</v>
      </c>
      <c r="J692" s="832">
        <v>1.2841916950313943</v>
      </c>
      <c r="K692" s="832">
        <v>33.01291425894113</v>
      </c>
      <c r="L692" s="849">
        <v>24330</v>
      </c>
      <c r="M692" s="849">
        <v>823014.55</v>
      </c>
      <c r="N692" s="832">
        <v>1</v>
      </c>
      <c r="O692" s="832">
        <v>33.827149609535553</v>
      </c>
      <c r="P692" s="849">
        <v>6936</v>
      </c>
      <c r="Q692" s="849">
        <v>236751.87</v>
      </c>
      <c r="R692" s="837">
        <v>0.28766425818352787</v>
      </c>
      <c r="S692" s="850">
        <v>34.133775951557091</v>
      </c>
    </row>
    <row r="693" spans="1:19" ht="14.4" customHeight="1" x14ac:dyDescent="0.3">
      <c r="A693" s="831" t="s">
        <v>1764</v>
      </c>
      <c r="B693" s="832" t="s">
        <v>1765</v>
      </c>
      <c r="C693" s="832" t="s">
        <v>574</v>
      </c>
      <c r="D693" s="832" t="s">
        <v>961</v>
      </c>
      <c r="E693" s="832" t="s">
        <v>874</v>
      </c>
      <c r="F693" s="832" t="s">
        <v>1960</v>
      </c>
      <c r="G693" s="832" t="s">
        <v>1961</v>
      </c>
      <c r="H693" s="849">
        <v>121</v>
      </c>
      <c r="I693" s="849">
        <v>1755226</v>
      </c>
      <c r="J693" s="832">
        <v>1.287145310627738</v>
      </c>
      <c r="K693" s="832">
        <v>14506</v>
      </c>
      <c r="L693" s="849">
        <v>94</v>
      </c>
      <c r="M693" s="849">
        <v>1363658</v>
      </c>
      <c r="N693" s="832">
        <v>1</v>
      </c>
      <c r="O693" s="832">
        <v>14507</v>
      </c>
      <c r="P693" s="849">
        <v>28</v>
      </c>
      <c r="Q693" s="849">
        <v>406250</v>
      </c>
      <c r="R693" s="837">
        <v>0.29791193979722186</v>
      </c>
      <c r="S693" s="850">
        <v>14508.928571428571</v>
      </c>
    </row>
    <row r="694" spans="1:19" ht="14.4" customHeight="1" x14ac:dyDescent="0.3">
      <c r="A694" s="831" t="s">
        <v>1764</v>
      </c>
      <c r="B694" s="832" t="s">
        <v>1765</v>
      </c>
      <c r="C694" s="832" t="s">
        <v>574</v>
      </c>
      <c r="D694" s="832" t="s">
        <v>1761</v>
      </c>
      <c r="E694" s="832" t="s">
        <v>1939</v>
      </c>
      <c r="F694" s="832" t="s">
        <v>1940</v>
      </c>
      <c r="G694" s="832" t="s">
        <v>1941</v>
      </c>
      <c r="H694" s="849">
        <v>9.9799999999999986</v>
      </c>
      <c r="I694" s="849">
        <v>20056.190000000002</v>
      </c>
      <c r="J694" s="832">
        <v>0.82207439014143124</v>
      </c>
      <c r="K694" s="832">
        <v>2009.6382765531066</v>
      </c>
      <c r="L694" s="849">
        <v>12.139999999999999</v>
      </c>
      <c r="M694" s="849">
        <v>24397.049999999996</v>
      </c>
      <c r="N694" s="832">
        <v>1</v>
      </c>
      <c r="O694" s="832">
        <v>2009.6416803953871</v>
      </c>
      <c r="P694" s="849">
        <v>1.95</v>
      </c>
      <c r="Q694" s="849">
        <v>3918.8</v>
      </c>
      <c r="R694" s="837">
        <v>0.1606259773210286</v>
      </c>
      <c r="S694" s="850">
        <v>2009.6410256410259</v>
      </c>
    </row>
    <row r="695" spans="1:19" ht="14.4" customHeight="1" x14ac:dyDescent="0.3">
      <c r="A695" s="831" t="s">
        <v>1764</v>
      </c>
      <c r="B695" s="832" t="s">
        <v>1765</v>
      </c>
      <c r="C695" s="832" t="s">
        <v>574</v>
      </c>
      <c r="D695" s="832" t="s">
        <v>1761</v>
      </c>
      <c r="E695" s="832" t="s">
        <v>1939</v>
      </c>
      <c r="F695" s="832" t="s">
        <v>1942</v>
      </c>
      <c r="G695" s="832" t="s">
        <v>1943</v>
      </c>
      <c r="H695" s="849">
        <v>0.04</v>
      </c>
      <c r="I695" s="849">
        <v>395.5</v>
      </c>
      <c r="J695" s="832"/>
      <c r="K695" s="832">
        <v>9887.5</v>
      </c>
      <c r="L695" s="849"/>
      <c r="M695" s="849"/>
      <c r="N695" s="832"/>
      <c r="O695" s="832"/>
      <c r="P695" s="849"/>
      <c r="Q695" s="849"/>
      <c r="R695" s="837"/>
      <c r="S695" s="850"/>
    </row>
    <row r="696" spans="1:19" ht="14.4" customHeight="1" x14ac:dyDescent="0.3">
      <c r="A696" s="831" t="s">
        <v>1764</v>
      </c>
      <c r="B696" s="832" t="s">
        <v>1765</v>
      </c>
      <c r="C696" s="832" t="s">
        <v>574</v>
      </c>
      <c r="D696" s="832" t="s">
        <v>1761</v>
      </c>
      <c r="E696" s="832" t="s">
        <v>1939</v>
      </c>
      <c r="F696" s="832" t="s">
        <v>1942</v>
      </c>
      <c r="G696" s="832" t="s">
        <v>1944</v>
      </c>
      <c r="H696" s="849">
        <v>0.02</v>
      </c>
      <c r="I696" s="849">
        <v>197.75</v>
      </c>
      <c r="J696" s="832"/>
      <c r="K696" s="832">
        <v>9887.5</v>
      </c>
      <c r="L696" s="849"/>
      <c r="M696" s="849"/>
      <c r="N696" s="832"/>
      <c r="O696" s="832"/>
      <c r="P696" s="849"/>
      <c r="Q696" s="849"/>
      <c r="R696" s="837"/>
      <c r="S696" s="850"/>
    </row>
    <row r="697" spans="1:19" ht="14.4" customHeight="1" x14ac:dyDescent="0.3">
      <c r="A697" s="831" t="s">
        <v>1764</v>
      </c>
      <c r="B697" s="832" t="s">
        <v>1765</v>
      </c>
      <c r="C697" s="832" t="s">
        <v>574</v>
      </c>
      <c r="D697" s="832" t="s">
        <v>1761</v>
      </c>
      <c r="E697" s="832" t="s">
        <v>1939</v>
      </c>
      <c r="F697" s="832" t="s">
        <v>1945</v>
      </c>
      <c r="G697" s="832" t="s">
        <v>931</v>
      </c>
      <c r="H697" s="849">
        <v>1.19</v>
      </c>
      <c r="I697" s="849">
        <v>10632.699999999999</v>
      </c>
      <c r="J697" s="832">
        <v>7.3066932380428797</v>
      </c>
      <c r="K697" s="832">
        <v>8935.042016806723</v>
      </c>
      <c r="L697" s="849">
        <v>0.16</v>
      </c>
      <c r="M697" s="849">
        <v>1455.2</v>
      </c>
      <c r="N697" s="832">
        <v>1</v>
      </c>
      <c r="O697" s="832">
        <v>9095</v>
      </c>
      <c r="P697" s="849"/>
      <c r="Q697" s="849"/>
      <c r="R697" s="837"/>
      <c r="S697" s="850"/>
    </row>
    <row r="698" spans="1:19" ht="14.4" customHeight="1" x14ac:dyDescent="0.3">
      <c r="A698" s="831" t="s">
        <v>1764</v>
      </c>
      <c r="B698" s="832" t="s">
        <v>1765</v>
      </c>
      <c r="C698" s="832" t="s">
        <v>574</v>
      </c>
      <c r="D698" s="832" t="s">
        <v>1761</v>
      </c>
      <c r="E698" s="832" t="s">
        <v>1939</v>
      </c>
      <c r="F698" s="832" t="s">
        <v>1946</v>
      </c>
      <c r="G698" s="832" t="s">
        <v>931</v>
      </c>
      <c r="H698" s="849">
        <v>328.28000000000003</v>
      </c>
      <c r="I698" s="849">
        <v>586800.87000000069</v>
      </c>
      <c r="J698" s="832">
        <v>1.2272695244896077</v>
      </c>
      <c r="K698" s="832">
        <v>1787.5011270866353</v>
      </c>
      <c r="L698" s="849">
        <v>262.86</v>
      </c>
      <c r="M698" s="849">
        <v>478135.29000000004</v>
      </c>
      <c r="N698" s="832">
        <v>1</v>
      </c>
      <c r="O698" s="832">
        <v>1818.9731796393519</v>
      </c>
      <c r="P698" s="849">
        <v>286.72999999999996</v>
      </c>
      <c r="Q698" s="849">
        <v>364372.97999999986</v>
      </c>
      <c r="R698" s="837">
        <v>0.76207087747068369</v>
      </c>
      <c r="S698" s="850">
        <v>1270.787779444076</v>
      </c>
    </row>
    <row r="699" spans="1:19" ht="14.4" customHeight="1" x14ac:dyDescent="0.3">
      <c r="A699" s="831" t="s">
        <v>1764</v>
      </c>
      <c r="B699" s="832" t="s">
        <v>1765</v>
      </c>
      <c r="C699" s="832" t="s">
        <v>574</v>
      </c>
      <c r="D699" s="832" t="s">
        <v>1761</v>
      </c>
      <c r="E699" s="832" t="s">
        <v>1939</v>
      </c>
      <c r="F699" s="832" t="s">
        <v>1947</v>
      </c>
      <c r="G699" s="832" t="s">
        <v>1948</v>
      </c>
      <c r="H699" s="849">
        <v>20.450000000000024</v>
      </c>
      <c r="I699" s="849">
        <v>18414.910000000003</v>
      </c>
      <c r="J699" s="832">
        <v>2.1390897179152408</v>
      </c>
      <c r="K699" s="832">
        <v>900.48459657701619</v>
      </c>
      <c r="L699" s="849">
        <v>9.5400000000000027</v>
      </c>
      <c r="M699" s="849">
        <v>8608.7599999999984</v>
      </c>
      <c r="N699" s="832">
        <v>1</v>
      </c>
      <c r="O699" s="832">
        <v>902.38574423480043</v>
      </c>
      <c r="P699" s="849"/>
      <c r="Q699" s="849"/>
      <c r="R699" s="837"/>
      <c r="S699" s="850"/>
    </row>
    <row r="700" spans="1:19" ht="14.4" customHeight="1" x14ac:dyDescent="0.3">
      <c r="A700" s="831" t="s">
        <v>1764</v>
      </c>
      <c r="B700" s="832" t="s">
        <v>1765</v>
      </c>
      <c r="C700" s="832" t="s">
        <v>574</v>
      </c>
      <c r="D700" s="832" t="s">
        <v>1761</v>
      </c>
      <c r="E700" s="832" t="s">
        <v>1766</v>
      </c>
      <c r="F700" s="832" t="s">
        <v>1949</v>
      </c>
      <c r="G700" s="832" t="s">
        <v>1950</v>
      </c>
      <c r="H700" s="849">
        <v>187941</v>
      </c>
      <c r="I700" s="849">
        <v>6204582.7699999968</v>
      </c>
      <c r="J700" s="832">
        <v>1.2284196468423674</v>
      </c>
      <c r="K700" s="832">
        <v>33.013460447693674</v>
      </c>
      <c r="L700" s="849">
        <v>149448</v>
      </c>
      <c r="M700" s="849">
        <v>5050865.7900000019</v>
      </c>
      <c r="N700" s="832">
        <v>1</v>
      </c>
      <c r="O700" s="832">
        <v>33.796810863979459</v>
      </c>
      <c r="P700" s="849">
        <v>143936</v>
      </c>
      <c r="Q700" s="849">
        <v>4910125.8399999952</v>
      </c>
      <c r="R700" s="837">
        <v>0.97213548016289564</v>
      </c>
      <c r="S700" s="850">
        <v>34.113257558915038</v>
      </c>
    </row>
    <row r="701" spans="1:19" ht="14.4" customHeight="1" x14ac:dyDescent="0.3">
      <c r="A701" s="831" t="s">
        <v>1764</v>
      </c>
      <c r="B701" s="832" t="s">
        <v>1765</v>
      </c>
      <c r="C701" s="832" t="s">
        <v>574</v>
      </c>
      <c r="D701" s="832" t="s">
        <v>1761</v>
      </c>
      <c r="E701" s="832" t="s">
        <v>1766</v>
      </c>
      <c r="F701" s="832" t="s">
        <v>1951</v>
      </c>
      <c r="G701" s="832" t="s">
        <v>1952</v>
      </c>
      <c r="H701" s="849">
        <v>23</v>
      </c>
      <c r="I701" s="849">
        <v>1384.3799999999999</v>
      </c>
      <c r="J701" s="832">
        <v>0.5907418944637417</v>
      </c>
      <c r="K701" s="832">
        <v>60.190434782608691</v>
      </c>
      <c r="L701" s="849">
        <v>41</v>
      </c>
      <c r="M701" s="849">
        <v>2343.4599999999996</v>
      </c>
      <c r="N701" s="832">
        <v>1</v>
      </c>
      <c r="O701" s="832">
        <v>57.157560975609748</v>
      </c>
      <c r="P701" s="849">
        <v>87</v>
      </c>
      <c r="Q701" s="849">
        <v>4757.2999999999975</v>
      </c>
      <c r="R701" s="837">
        <v>2.030032516023315</v>
      </c>
      <c r="S701" s="850">
        <v>54.681609195402267</v>
      </c>
    </row>
    <row r="702" spans="1:19" ht="14.4" customHeight="1" x14ac:dyDescent="0.3">
      <c r="A702" s="831" t="s">
        <v>1764</v>
      </c>
      <c r="B702" s="832" t="s">
        <v>1765</v>
      </c>
      <c r="C702" s="832" t="s">
        <v>574</v>
      </c>
      <c r="D702" s="832" t="s">
        <v>1761</v>
      </c>
      <c r="E702" s="832" t="s">
        <v>1766</v>
      </c>
      <c r="F702" s="832" t="s">
        <v>1953</v>
      </c>
      <c r="G702" s="832" t="s">
        <v>1954</v>
      </c>
      <c r="H702" s="849">
        <v>1626</v>
      </c>
      <c r="I702" s="849">
        <v>93994.92</v>
      </c>
      <c r="J702" s="832">
        <v>1.0918439034181671</v>
      </c>
      <c r="K702" s="832">
        <v>57.807453874538744</v>
      </c>
      <c r="L702" s="849">
        <v>1502</v>
      </c>
      <c r="M702" s="849">
        <v>86088.24</v>
      </c>
      <c r="N702" s="832">
        <v>1</v>
      </c>
      <c r="O702" s="832">
        <v>57.315739014647143</v>
      </c>
      <c r="P702" s="849">
        <v>874</v>
      </c>
      <c r="Q702" s="849">
        <v>51233.88</v>
      </c>
      <c r="R702" s="837">
        <v>0.59513215742359227</v>
      </c>
      <c r="S702" s="850">
        <v>58.62</v>
      </c>
    </row>
    <row r="703" spans="1:19" ht="14.4" customHeight="1" x14ac:dyDescent="0.3">
      <c r="A703" s="831" t="s">
        <v>1764</v>
      </c>
      <c r="B703" s="832" t="s">
        <v>1765</v>
      </c>
      <c r="C703" s="832" t="s">
        <v>574</v>
      </c>
      <c r="D703" s="832" t="s">
        <v>1761</v>
      </c>
      <c r="E703" s="832" t="s">
        <v>1955</v>
      </c>
      <c r="F703" s="832" t="s">
        <v>1956</v>
      </c>
      <c r="G703" s="832" t="s">
        <v>1957</v>
      </c>
      <c r="H703" s="849"/>
      <c r="I703" s="849"/>
      <c r="J703" s="832"/>
      <c r="K703" s="832"/>
      <c r="L703" s="849">
        <v>1</v>
      </c>
      <c r="M703" s="849">
        <v>442.16</v>
      </c>
      <c r="N703" s="832">
        <v>1</v>
      </c>
      <c r="O703" s="832">
        <v>442.16</v>
      </c>
      <c r="P703" s="849"/>
      <c r="Q703" s="849"/>
      <c r="R703" s="837"/>
      <c r="S703" s="850"/>
    </row>
    <row r="704" spans="1:19" ht="14.4" customHeight="1" x14ac:dyDescent="0.3">
      <c r="A704" s="831" t="s">
        <v>1764</v>
      </c>
      <c r="B704" s="832" t="s">
        <v>1765</v>
      </c>
      <c r="C704" s="832" t="s">
        <v>574</v>
      </c>
      <c r="D704" s="832" t="s">
        <v>1761</v>
      </c>
      <c r="E704" s="832" t="s">
        <v>874</v>
      </c>
      <c r="F704" s="832" t="s">
        <v>1958</v>
      </c>
      <c r="G704" s="832" t="s">
        <v>1959</v>
      </c>
      <c r="H704" s="849">
        <v>1</v>
      </c>
      <c r="I704" s="849">
        <v>8595</v>
      </c>
      <c r="J704" s="832"/>
      <c r="K704" s="832">
        <v>8595</v>
      </c>
      <c r="L704" s="849"/>
      <c r="M704" s="849"/>
      <c r="N704" s="832"/>
      <c r="O704" s="832"/>
      <c r="P704" s="849"/>
      <c r="Q704" s="849"/>
      <c r="R704" s="837"/>
      <c r="S704" s="850"/>
    </row>
    <row r="705" spans="1:19" ht="14.4" customHeight="1" x14ac:dyDescent="0.3">
      <c r="A705" s="831" t="s">
        <v>1764</v>
      </c>
      <c r="B705" s="832" t="s">
        <v>1765</v>
      </c>
      <c r="C705" s="832" t="s">
        <v>574</v>
      </c>
      <c r="D705" s="832" t="s">
        <v>1761</v>
      </c>
      <c r="E705" s="832" t="s">
        <v>874</v>
      </c>
      <c r="F705" s="832" t="s">
        <v>1960</v>
      </c>
      <c r="G705" s="832" t="s">
        <v>1961</v>
      </c>
      <c r="H705" s="849">
        <v>738</v>
      </c>
      <c r="I705" s="849">
        <v>10705428</v>
      </c>
      <c r="J705" s="832">
        <v>1.2097526688642113</v>
      </c>
      <c r="K705" s="832">
        <v>14506</v>
      </c>
      <c r="L705" s="849">
        <v>610</v>
      </c>
      <c r="M705" s="849">
        <v>8849270</v>
      </c>
      <c r="N705" s="832">
        <v>1</v>
      </c>
      <c r="O705" s="832">
        <v>14507</v>
      </c>
      <c r="P705" s="849">
        <v>644</v>
      </c>
      <c r="Q705" s="849">
        <v>9343694</v>
      </c>
      <c r="R705" s="837">
        <v>1.0558717272724192</v>
      </c>
      <c r="S705" s="850">
        <v>14508.841614906833</v>
      </c>
    </row>
    <row r="706" spans="1:19" ht="14.4" customHeight="1" x14ac:dyDescent="0.3">
      <c r="A706" s="831" t="s">
        <v>1764</v>
      </c>
      <c r="B706" s="832" t="s">
        <v>1765</v>
      </c>
      <c r="C706" s="832" t="s">
        <v>574</v>
      </c>
      <c r="D706" s="832" t="s">
        <v>963</v>
      </c>
      <c r="E706" s="832" t="s">
        <v>1939</v>
      </c>
      <c r="F706" s="832" t="s">
        <v>1940</v>
      </c>
      <c r="G706" s="832" t="s">
        <v>1941</v>
      </c>
      <c r="H706" s="849"/>
      <c r="I706" s="849"/>
      <c r="J706" s="832"/>
      <c r="K706" s="832"/>
      <c r="L706" s="849">
        <v>5.8</v>
      </c>
      <c r="M706" s="849">
        <v>11655.91</v>
      </c>
      <c r="N706" s="832">
        <v>1</v>
      </c>
      <c r="O706" s="832">
        <v>2009.6396551724138</v>
      </c>
      <c r="P706" s="849"/>
      <c r="Q706" s="849"/>
      <c r="R706" s="837"/>
      <c r="S706" s="850"/>
    </row>
    <row r="707" spans="1:19" ht="14.4" customHeight="1" x14ac:dyDescent="0.3">
      <c r="A707" s="831" t="s">
        <v>1764</v>
      </c>
      <c r="B707" s="832" t="s">
        <v>1765</v>
      </c>
      <c r="C707" s="832" t="s">
        <v>574</v>
      </c>
      <c r="D707" s="832" t="s">
        <v>963</v>
      </c>
      <c r="E707" s="832" t="s">
        <v>1939</v>
      </c>
      <c r="F707" s="832" t="s">
        <v>1945</v>
      </c>
      <c r="G707" s="832" t="s">
        <v>931</v>
      </c>
      <c r="H707" s="849">
        <v>0.04</v>
      </c>
      <c r="I707" s="849">
        <v>358.98</v>
      </c>
      <c r="J707" s="832"/>
      <c r="K707" s="832">
        <v>8974.5</v>
      </c>
      <c r="L707" s="849"/>
      <c r="M707" s="849"/>
      <c r="N707" s="832"/>
      <c r="O707" s="832"/>
      <c r="P707" s="849"/>
      <c r="Q707" s="849"/>
      <c r="R707" s="837"/>
      <c r="S707" s="850"/>
    </row>
    <row r="708" spans="1:19" ht="14.4" customHeight="1" x14ac:dyDescent="0.3">
      <c r="A708" s="831" t="s">
        <v>1764</v>
      </c>
      <c r="B708" s="832" t="s">
        <v>1765</v>
      </c>
      <c r="C708" s="832" t="s">
        <v>574</v>
      </c>
      <c r="D708" s="832" t="s">
        <v>963</v>
      </c>
      <c r="E708" s="832" t="s">
        <v>1939</v>
      </c>
      <c r="F708" s="832" t="s">
        <v>1946</v>
      </c>
      <c r="G708" s="832" t="s">
        <v>931</v>
      </c>
      <c r="H708" s="849">
        <v>37.699999999999996</v>
      </c>
      <c r="I708" s="849">
        <v>67584.080000000016</v>
      </c>
      <c r="J708" s="832">
        <v>0.74011262436766267</v>
      </c>
      <c r="K708" s="832">
        <v>1792.6811671087539</v>
      </c>
      <c r="L708" s="849">
        <v>50.199999999999996</v>
      </c>
      <c r="M708" s="849">
        <v>91315.939999999988</v>
      </c>
      <c r="N708" s="832">
        <v>1</v>
      </c>
      <c r="O708" s="832">
        <v>1819.0426294820716</v>
      </c>
      <c r="P708" s="849">
        <v>51.399999999999991</v>
      </c>
      <c r="Q708" s="849">
        <v>59116.650000000016</v>
      </c>
      <c r="R708" s="837">
        <v>0.64738587808437409</v>
      </c>
      <c r="S708" s="850">
        <v>1150.1293774319072</v>
      </c>
    </row>
    <row r="709" spans="1:19" ht="14.4" customHeight="1" x14ac:dyDescent="0.3">
      <c r="A709" s="831" t="s">
        <v>1764</v>
      </c>
      <c r="B709" s="832" t="s">
        <v>1765</v>
      </c>
      <c r="C709" s="832" t="s">
        <v>574</v>
      </c>
      <c r="D709" s="832" t="s">
        <v>963</v>
      </c>
      <c r="E709" s="832" t="s">
        <v>1939</v>
      </c>
      <c r="F709" s="832" t="s">
        <v>1947</v>
      </c>
      <c r="G709" s="832" t="s">
        <v>1948</v>
      </c>
      <c r="H709" s="849">
        <v>2.2000000000000002</v>
      </c>
      <c r="I709" s="849">
        <v>1988.360000000001</v>
      </c>
      <c r="J709" s="832">
        <v>1.9130434782608698</v>
      </c>
      <c r="K709" s="832">
        <v>903.80000000000041</v>
      </c>
      <c r="L709" s="849">
        <v>1.1500000000000004</v>
      </c>
      <c r="M709" s="849">
        <v>1039.3700000000003</v>
      </c>
      <c r="N709" s="832">
        <v>1</v>
      </c>
      <c r="O709" s="832">
        <v>903.80000000000007</v>
      </c>
      <c r="P709" s="849"/>
      <c r="Q709" s="849"/>
      <c r="R709" s="837"/>
      <c r="S709" s="850"/>
    </row>
    <row r="710" spans="1:19" ht="14.4" customHeight="1" x14ac:dyDescent="0.3">
      <c r="A710" s="831" t="s">
        <v>1764</v>
      </c>
      <c r="B710" s="832" t="s">
        <v>1765</v>
      </c>
      <c r="C710" s="832" t="s">
        <v>574</v>
      </c>
      <c r="D710" s="832" t="s">
        <v>963</v>
      </c>
      <c r="E710" s="832" t="s">
        <v>1766</v>
      </c>
      <c r="F710" s="832" t="s">
        <v>1949</v>
      </c>
      <c r="G710" s="832" t="s">
        <v>1950</v>
      </c>
      <c r="H710" s="849">
        <v>22697</v>
      </c>
      <c r="I710" s="849">
        <v>749331.39000000013</v>
      </c>
      <c r="J710" s="832">
        <v>0.6687505469682663</v>
      </c>
      <c r="K710" s="832">
        <v>33.014556549323707</v>
      </c>
      <c r="L710" s="849">
        <v>33107</v>
      </c>
      <c r="M710" s="849">
        <v>1120494.6200000006</v>
      </c>
      <c r="N710" s="832">
        <v>1</v>
      </c>
      <c r="O710" s="832">
        <v>33.844643730933051</v>
      </c>
      <c r="P710" s="849">
        <v>29564</v>
      </c>
      <c r="Q710" s="849">
        <v>1007498.4700000001</v>
      </c>
      <c r="R710" s="837">
        <v>0.89915511597904818</v>
      </c>
      <c r="S710" s="850">
        <v>34.078557367068058</v>
      </c>
    </row>
    <row r="711" spans="1:19" ht="14.4" customHeight="1" x14ac:dyDescent="0.3">
      <c r="A711" s="831" t="s">
        <v>1764</v>
      </c>
      <c r="B711" s="832" t="s">
        <v>1765</v>
      </c>
      <c r="C711" s="832" t="s">
        <v>574</v>
      </c>
      <c r="D711" s="832" t="s">
        <v>963</v>
      </c>
      <c r="E711" s="832" t="s">
        <v>874</v>
      </c>
      <c r="F711" s="832" t="s">
        <v>1960</v>
      </c>
      <c r="G711" s="832" t="s">
        <v>1961</v>
      </c>
      <c r="H711" s="849">
        <v>82</v>
      </c>
      <c r="I711" s="849">
        <v>1189492</v>
      </c>
      <c r="J711" s="832">
        <v>0.63561509733606281</v>
      </c>
      <c r="K711" s="832">
        <v>14506</v>
      </c>
      <c r="L711" s="849">
        <v>129</v>
      </c>
      <c r="M711" s="849">
        <v>1871403</v>
      </c>
      <c r="N711" s="832">
        <v>1</v>
      </c>
      <c r="O711" s="832">
        <v>14507</v>
      </c>
      <c r="P711" s="849">
        <v>114</v>
      </c>
      <c r="Q711" s="849">
        <v>1653986</v>
      </c>
      <c r="R711" s="837">
        <v>0.88382138962051471</v>
      </c>
      <c r="S711" s="850">
        <v>14508.649122807017</v>
      </c>
    </row>
    <row r="712" spans="1:19" ht="14.4" customHeight="1" x14ac:dyDescent="0.3">
      <c r="A712" s="831" t="s">
        <v>1764</v>
      </c>
      <c r="B712" s="832" t="s">
        <v>1765</v>
      </c>
      <c r="C712" s="832" t="s">
        <v>574</v>
      </c>
      <c r="D712" s="832" t="s">
        <v>963</v>
      </c>
      <c r="E712" s="832" t="s">
        <v>874</v>
      </c>
      <c r="F712" s="832" t="s">
        <v>1962</v>
      </c>
      <c r="G712" s="832" t="s">
        <v>1963</v>
      </c>
      <c r="H712" s="849">
        <v>1</v>
      </c>
      <c r="I712" s="849">
        <v>16402</v>
      </c>
      <c r="J712" s="832"/>
      <c r="K712" s="832">
        <v>16402</v>
      </c>
      <c r="L712" s="849"/>
      <c r="M712" s="849"/>
      <c r="N712" s="832"/>
      <c r="O712" s="832"/>
      <c r="P712" s="849"/>
      <c r="Q712" s="849"/>
      <c r="R712" s="837"/>
      <c r="S712" s="850"/>
    </row>
    <row r="713" spans="1:19" ht="14.4" customHeight="1" x14ac:dyDescent="0.3">
      <c r="A713" s="831" t="s">
        <v>1764</v>
      </c>
      <c r="B713" s="832" t="s">
        <v>1765</v>
      </c>
      <c r="C713" s="832" t="s">
        <v>574</v>
      </c>
      <c r="D713" s="832" t="s">
        <v>964</v>
      </c>
      <c r="E713" s="832" t="s">
        <v>1939</v>
      </c>
      <c r="F713" s="832" t="s">
        <v>1940</v>
      </c>
      <c r="G713" s="832" t="s">
        <v>1941</v>
      </c>
      <c r="H713" s="849">
        <v>1.4500000000000002</v>
      </c>
      <c r="I713" s="849">
        <v>2913.98</v>
      </c>
      <c r="J713" s="832">
        <v>0.20567363872619809</v>
      </c>
      <c r="K713" s="832">
        <v>2009.6413793103445</v>
      </c>
      <c r="L713" s="849">
        <v>7.0500000000000007</v>
      </c>
      <c r="M713" s="849">
        <v>14167.98</v>
      </c>
      <c r="N713" s="832">
        <v>1</v>
      </c>
      <c r="O713" s="832">
        <v>2009.642553191489</v>
      </c>
      <c r="P713" s="849"/>
      <c r="Q713" s="849"/>
      <c r="R713" s="837"/>
      <c r="S713" s="850"/>
    </row>
    <row r="714" spans="1:19" ht="14.4" customHeight="1" x14ac:dyDescent="0.3">
      <c r="A714" s="831" t="s">
        <v>1764</v>
      </c>
      <c r="B714" s="832" t="s">
        <v>1765</v>
      </c>
      <c r="C714" s="832" t="s">
        <v>574</v>
      </c>
      <c r="D714" s="832" t="s">
        <v>964</v>
      </c>
      <c r="E714" s="832" t="s">
        <v>1939</v>
      </c>
      <c r="F714" s="832" t="s">
        <v>1945</v>
      </c>
      <c r="G714" s="832" t="s">
        <v>931</v>
      </c>
      <c r="H714" s="849">
        <v>0.13</v>
      </c>
      <c r="I714" s="849">
        <v>1151.02</v>
      </c>
      <c r="J714" s="832">
        <v>0.42184464951952316</v>
      </c>
      <c r="K714" s="832">
        <v>8854</v>
      </c>
      <c r="L714" s="849">
        <v>0.30000000000000004</v>
      </c>
      <c r="M714" s="849">
        <v>2728.5400000000004</v>
      </c>
      <c r="N714" s="832">
        <v>1</v>
      </c>
      <c r="O714" s="832">
        <v>9095.1333333333332</v>
      </c>
      <c r="P714" s="849"/>
      <c r="Q714" s="849"/>
      <c r="R714" s="837"/>
      <c r="S714" s="850"/>
    </row>
    <row r="715" spans="1:19" ht="14.4" customHeight="1" x14ac:dyDescent="0.3">
      <c r="A715" s="831" t="s">
        <v>1764</v>
      </c>
      <c r="B715" s="832" t="s">
        <v>1765</v>
      </c>
      <c r="C715" s="832" t="s">
        <v>574</v>
      </c>
      <c r="D715" s="832" t="s">
        <v>964</v>
      </c>
      <c r="E715" s="832" t="s">
        <v>1939</v>
      </c>
      <c r="F715" s="832" t="s">
        <v>1946</v>
      </c>
      <c r="G715" s="832" t="s">
        <v>931</v>
      </c>
      <c r="H715" s="849">
        <v>38.249999999999979</v>
      </c>
      <c r="I715" s="849">
        <v>68111.81</v>
      </c>
      <c r="J715" s="832">
        <v>0.7680769278912094</v>
      </c>
      <c r="K715" s="832">
        <v>1780.7009150326808</v>
      </c>
      <c r="L715" s="849">
        <v>48.749999999999993</v>
      </c>
      <c r="M715" s="849">
        <v>88678.37000000001</v>
      </c>
      <c r="N715" s="832">
        <v>1</v>
      </c>
      <c r="O715" s="832">
        <v>1819.0434871794876</v>
      </c>
      <c r="P715" s="849">
        <v>48.15</v>
      </c>
      <c r="Q715" s="849">
        <v>53902.930000000008</v>
      </c>
      <c r="R715" s="837">
        <v>0.60784755064848395</v>
      </c>
      <c r="S715" s="850">
        <v>1119.4793354101766</v>
      </c>
    </row>
    <row r="716" spans="1:19" ht="14.4" customHeight="1" x14ac:dyDescent="0.3">
      <c r="A716" s="831" t="s">
        <v>1764</v>
      </c>
      <c r="B716" s="832" t="s">
        <v>1765</v>
      </c>
      <c r="C716" s="832" t="s">
        <v>574</v>
      </c>
      <c r="D716" s="832" t="s">
        <v>964</v>
      </c>
      <c r="E716" s="832" t="s">
        <v>1939</v>
      </c>
      <c r="F716" s="832" t="s">
        <v>1947</v>
      </c>
      <c r="G716" s="832" t="s">
        <v>1948</v>
      </c>
      <c r="H716" s="849">
        <v>2.8099999999999983</v>
      </c>
      <c r="I716" s="849">
        <v>2530.6300000000006</v>
      </c>
      <c r="J716" s="832">
        <v>1.3494030511312436</v>
      </c>
      <c r="K716" s="832">
        <v>900.58007117437796</v>
      </c>
      <c r="L716" s="849">
        <v>2.0900000000000003</v>
      </c>
      <c r="M716" s="849">
        <v>1875.3700000000003</v>
      </c>
      <c r="N716" s="832">
        <v>1</v>
      </c>
      <c r="O716" s="832">
        <v>897.30622009569379</v>
      </c>
      <c r="P716" s="849"/>
      <c r="Q716" s="849"/>
      <c r="R716" s="837"/>
      <c r="S716" s="850"/>
    </row>
    <row r="717" spans="1:19" ht="14.4" customHeight="1" x14ac:dyDescent="0.3">
      <c r="A717" s="831" t="s">
        <v>1764</v>
      </c>
      <c r="B717" s="832" t="s">
        <v>1765</v>
      </c>
      <c r="C717" s="832" t="s">
        <v>574</v>
      </c>
      <c r="D717" s="832" t="s">
        <v>964</v>
      </c>
      <c r="E717" s="832" t="s">
        <v>1766</v>
      </c>
      <c r="F717" s="832" t="s">
        <v>1949</v>
      </c>
      <c r="G717" s="832" t="s">
        <v>1950</v>
      </c>
      <c r="H717" s="849">
        <v>23217</v>
      </c>
      <c r="I717" s="849">
        <v>766439.60999999975</v>
      </c>
      <c r="J717" s="832">
        <v>0.70261441191930341</v>
      </c>
      <c r="K717" s="832">
        <v>33.012000258431314</v>
      </c>
      <c r="L717" s="849">
        <v>32293</v>
      </c>
      <c r="M717" s="849">
        <v>1090839.5799999998</v>
      </c>
      <c r="N717" s="832">
        <v>1</v>
      </c>
      <c r="O717" s="832">
        <v>33.779443842318763</v>
      </c>
      <c r="P717" s="849">
        <v>27296</v>
      </c>
      <c r="Q717" s="849">
        <v>930922.80999999994</v>
      </c>
      <c r="R717" s="837">
        <v>0.85340028641058296</v>
      </c>
      <c r="S717" s="850">
        <v>34.104733660609611</v>
      </c>
    </row>
    <row r="718" spans="1:19" ht="14.4" customHeight="1" x14ac:dyDescent="0.3">
      <c r="A718" s="831" t="s">
        <v>1764</v>
      </c>
      <c r="B718" s="832" t="s">
        <v>1765</v>
      </c>
      <c r="C718" s="832" t="s">
        <v>574</v>
      </c>
      <c r="D718" s="832" t="s">
        <v>964</v>
      </c>
      <c r="E718" s="832" t="s">
        <v>1766</v>
      </c>
      <c r="F718" s="832" t="s">
        <v>1951</v>
      </c>
      <c r="G718" s="832" t="s">
        <v>1952</v>
      </c>
      <c r="H718" s="849"/>
      <c r="I718" s="849"/>
      <c r="J718" s="832"/>
      <c r="K718" s="832"/>
      <c r="L718" s="849">
        <v>2</v>
      </c>
      <c r="M718" s="849">
        <v>115.56</v>
      </c>
      <c r="N718" s="832">
        <v>1</v>
      </c>
      <c r="O718" s="832">
        <v>57.78</v>
      </c>
      <c r="P718" s="849">
        <v>4</v>
      </c>
      <c r="Q718" s="849">
        <v>210.16</v>
      </c>
      <c r="R718" s="837">
        <v>1.8186223606784353</v>
      </c>
      <c r="S718" s="850">
        <v>52.54</v>
      </c>
    </row>
    <row r="719" spans="1:19" ht="14.4" customHeight="1" x14ac:dyDescent="0.3">
      <c r="A719" s="831" t="s">
        <v>1764</v>
      </c>
      <c r="B719" s="832" t="s">
        <v>1765</v>
      </c>
      <c r="C719" s="832" t="s">
        <v>574</v>
      </c>
      <c r="D719" s="832" t="s">
        <v>964</v>
      </c>
      <c r="E719" s="832" t="s">
        <v>1766</v>
      </c>
      <c r="F719" s="832" t="s">
        <v>1953</v>
      </c>
      <c r="G719" s="832" t="s">
        <v>1954</v>
      </c>
      <c r="H719" s="849"/>
      <c r="I719" s="849"/>
      <c r="J719" s="832"/>
      <c r="K719" s="832"/>
      <c r="L719" s="849"/>
      <c r="M719" s="849"/>
      <c r="N719" s="832"/>
      <c r="O719" s="832"/>
      <c r="P719" s="849">
        <v>506</v>
      </c>
      <c r="Q719" s="849">
        <v>29661.72</v>
      </c>
      <c r="R719" s="837"/>
      <c r="S719" s="850">
        <v>58.620000000000005</v>
      </c>
    </row>
    <row r="720" spans="1:19" ht="14.4" customHeight="1" x14ac:dyDescent="0.3">
      <c r="A720" s="831" t="s">
        <v>1764</v>
      </c>
      <c r="B720" s="832" t="s">
        <v>1765</v>
      </c>
      <c r="C720" s="832" t="s">
        <v>574</v>
      </c>
      <c r="D720" s="832" t="s">
        <v>964</v>
      </c>
      <c r="E720" s="832" t="s">
        <v>874</v>
      </c>
      <c r="F720" s="832" t="s">
        <v>1960</v>
      </c>
      <c r="G720" s="832" t="s">
        <v>1961</v>
      </c>
      <c r="H720" s="849">
        <v>91</v>
      </c>
      <c r="I720" s="849">
        <v>1320046</v>
      </c>
      <c r="J720" s="832">
        <v>0.74585022267373469</v>
      </c>
      <c r="K720" s="832">
        <v>14506</v>
      </c>
      <c r="L720" s="849">
        <v>122</v>
      </c>
      <c r="M720" s="849">
        <v>1769854</v>
      </c>
      <c r="N720" s="832">
        <v>1</v>
      </c>
      <c r="O720" s="832">
        <v>14507</v>
      </c>
      <c r="P720" s="849">
        <v>112</v>
      </c>
      <c r="Q720" s="849">
        <v>1624976</v>
      </c>
      <c r="R720" s="837">
        <v>0.91814127040987559</v>
      </c>
      <c r="S720" s="850">
        <v>14508.714285714286</v>
      </c>
    </row>
    <row r="721" spans="1:19" ht="14.4" customHeight="1" x14ac:dyDescent="0.3">
      <c r="A721" s="831" t="s">
        <v>1764</v>
      </c>
      <c r="B721" s="832" t="s">
        <v>1765</v>
      </c>
      <c r="C721" s="832" t="s">
        <v>574</v>
      </c>
      <c r="D721" s="832" t="s">
        <v>962</v>
      </c>
      <c r="E721" s="832" t="s">
        <v>1939</v>
      </c>
      <c r="F721" s="832" t="s">
        <v>1940</v>
      </c>
      <c r="G721" s="832" t="s">
        <v>1941</v>
      </c>
      <c r="H721" s="849"/>
      <c r="I721" s="849"/>
      <c r="J721" s="832"/>
      <c r="K721" s="832"/>
      <c r="L721" s="849">
        <v>4.1500000000000004</v>
      </c>
      <c r="M721" s="849">
        <v>8340.01</v>
      </c>
      <c r="N721" s="832">
        <v>1</v>
      </c>
      <c r="O721" s="832">
        <v>2009.6409638554217</v>
      </c>
      <c r="P721" s="849">
        <v>0.5</v>
      </c>
      <c r="Q721" s="849">
        <v>1004.82</v>
      </c>
      <c r="R721" s="837">
        <v>0.12048186992581544</v>
      </c>
      <c r="S721" s="850">
        <v>2009.64</v>
      </c>
    </row>
    <row r="722" spans="1:19" ht="14.4" customHeight="1" x14ac:dyDescent="0.3">
      <c r="A722" s="831" t="s">
        <v>1764</v>
      </c>
      <c r="B722" s="832" t="s">
        <v>1765</v>
      </c>
      <c r="C722" s="832" t="s">
        <v>574</v>
      </c>
      <c r="D722" s="832" t="s">
        <v>962</v>
      </c>
      <c r="E722" s="832" t="s">
        <v>1939</v>
      </c>
      <c r="F722" s="832" t="s">
        <v>1946</v>
      </c>
      <c r="G722" s="832" t="s">
        <v>931</v>
      </c>
      <c r="H722" s="849"/>
      <c r="I722" s="849"/>
      <c r="J722" s="832"/>
      <c r="K722" s="832"/>
      <c r="L722" s="849">
        <v>89.850000000000023</v>
      </c>
      <c r="M722" s="849">
        <v>163444.58999999988</v>
      </c>
      <c r="N722" s="832">
        <v>1</v>
      </c>
      <c r="O722" s="832">
        <v>1819.0828046744557</v>
      </c>
      <c r="P722" s="849">
        <v>54.75</v>
      </c>
      <c r="Q722" s="849">
        <v>75914.920000000013</v>
      </c>
      <c r="R722" s="837">
        <v>0.4644688453744481</v>
      </c>
      <c r="S722" s="850">
        <v>1386.5738812785391</v>
      </c>
    </row>
    <row r="723" spans="1:19" ht="14.4" customHeight="1" x14ac:dyDescent="0.3">
      <c r="A723" s="831" t="s">
        <v>1764</v>
      </c>
      <c r="B723" s="832" t="s">
        <v>1765</v>
      </c>
      <c r="C723" s="832" t="s">
        <v>574</v>
      </c>
      <c r="D723" s="832" t="s">
        <v>962</v>
      </c>
      <c r="E723" s="832" t="s">
        <v>1939</v>
      </c>
      <c r="F723" s="832" t="s">
        <v>1947</v>
      </c>
      <c r="G723" s="832" t="s">
        <v>1948</v>
      </c>
      <c r="H723" s="849"/>
      <c r="I723" s="849"/>
      <c r="J723" s="832"/>
      <c r="K723" s="832"/>
      <c r="L723" s="849">
        <v>3.129999999999999</v>
      </c>
      <c r="M723" s="849">
        <v>2824.3700000000008</v>
      </c>
      <c r="N723" s="832">
        <v>1</v>
      </c>
      <c r="O723" s="832">
        <v>902.35463258786001</v>
      </c>
      <c r="P723" s="849">
        <v>0.05</v>
      </c>
      <c r="Q723" s="849">
        <v>45.19</v>
      </c>
      <c r="R723" s="837">
        <v>1.6000028324900769E-2</v>
      </c>
      <c r="S723" s="850">
        <v>903.8</v>
      </c>
    </row>
    <row r="724" spans="1:19" ht="14.4" customHeight="1" x14ac:dyDescent="0.3">
      <c r="A724" s="831" t="s">
        <v>1764</v>
      </c>
      <c r="B724" s="832" t="s">
        <v>1765</v>
      </c>
      <c r="C724" s="832" t="s">
        <v>574</v>
      </c>
      <c r="D724" s="832" t="s">
        <v>962</v>
      </c>
      <c r="E724" s="832" t="s">
        <v>1766</v>
      </c>
      <c r="F724" s="832" t="s">
        <v>1949</v>
      </c>
      <c r="G724" s="832" t="s">
        <v>1950</v>
      </c>
      <c r="H724" s="849"/>
      <c r="I724" s="849"/>
      <c r="J724" s="832"/>
      <c r="K724" s="832"/>
      <c r="L724" s="849">
        <v>54542</v>
      </c>
      <c r="M724" s="849">
        <v>1841393.4700000002</v>
      </c>
      <c r="N724" s="832">
        <v>1</v>
      </c>
      <c r="O724" s="832">
        <v>33.761018481170481</v>
      </c>
      <c r="P724" s="849">
        <v>30936</v>
      </c>
      <c r="Q724" s="849">
        <v>1055734.56</v>
      </c>
      <c r="R724" s="837">
        <v>0.57333458448725783</v>
      </c>
      <c r="S724" s="850">
        <v>34.126408068269981</v>
      </c>
    </row>
    <row r="725" spans="1:19" ht="14.4" customHeight="1" x14ac:dyDescent="0.3">
      <c r="A725" s="831" t="s">
        <v>1764</v>
      </c>
      <c r="B725" s="832" t="s">
        <v>1765</v>
      </c>
      <c r="C725" s="832" t="s">
        <v>574</v>
      </c>
      <c r="D725" s="832" t="s">
        <v>962</v>
      </c>
      <c r="E725" s="832" t="s">
        <v>1766</v>
      </c>
      <c r="F725" s="832" t="s">
        <v>1951</v>
      </c>
      <c r="G725" s="832" t="s">
        <v>1952</v>
      </c>
      <c r="H725" s="849"/>
      <c r="I725" s="849"/>
      <c r="J725" s="832"/>
      <c r="K725" s="832"/>
      <c r="L725" s="849">
        <v>9</v>
      </c>
      <c r="M725" s="849">
        <v>520.01999999999987</v>
      </c>
      <c r="N725" s="832">
        <v>1</v>
      </c>
      <c r="O725" s="832">
        <v>57.779999999999987</v>
      </c>
      <c r="P725" s="849">
        <v>3</v>
      </c>
      <c r="Q725" s="849">
        <v>153.54</v>
      </c>
      <c r="R725" s="837">
        <v>0.29525787469712711</v>
      </c>
      <c r="S725" s="850">
        <v>51.18</v>
      </c>
    </row>
    <row r="726" spans="1:19" ht="14.4" customHeight="1" x14ac:dyDescent="0.3">
      <c r="A726" s="831" t="s">
        <v>1764</v>
      </c>
      <c r="B726" s="832" t="s">
        <v>1765</v>
      </c>
      <c r="C726" s="832" t="s">
        <v>574</v>
      </c>
      <c r="D726" s="832" t="s">
        <v>962</v>
      </c>
      <c r="E726" s="832" t="s">
        <v>1766</v>
      </c>
      <c r="F726" s="832" t="s">
        <v>1953</v>
      </c>
      <c r="G726" s="832" t="s">
        <v>1954</v>
      </c>
      <c r="H726" s="849"/>
      <c r="I726" s="849"/>
      <c r="J726" s="832"/>
      <c r="K726" s="832"/>
      <c r="L726" s="849">
        <v>403</v>
      </c>
      <c r="M726" s="849">
        <v>23019.360000000001</v>
      </c>
      <c r="N726" s="832">
        <v>1</v>
      </c>
      <c r="O726" s="832">
        <v>57.120000000000005</v>
      </c>
      <c r="P726" s="849"/>
      <c r="Q726" s="849"/>
      <c r="R726" s="837"/>
      <c r="S726" s="850"/>
    </row>
    <row r="727" spans="1:19" ht="14.4" customHeight="1" x14ac:dyDescent="0.3">
      <c r="A727" s="831" t="s">
        <v>1764</v>
      </c>
      <c r="B727" s="832" t="s">
        <v>1765</v>
      </c>
      <c r="C727" s="832" t="s">
        <v>574</v>
      </c>
      <c r="D727" s="832" t="s">
        <v>962</v>
      </c>
      <c r="E727" s="832" t="s">
        <v>874</v>
      </c>
      <c r="F727" s="832" t="s">
        <v>1960</v>
      </c>
      <c r="G727" s="832" t="s">
        <v>1961</v>
      </c>
      <c r="H727" s="849"/>
      <c r="I727" s="849"/>
      <c r="J727" s="832"/>
      <c r="K727" s="832"/>
      <c r="L727" s="849">
        <v>218</v>
      </c>
      <c r="M727" s="849">
        <v>3162526</v>
      </c>
      <c r="N727" s="832">
        <v>1</v>
      </c>
      <c r="O727" s="832">
        <v>14507</v>
      </c>
      <c r="P727" s="849">
        <v>116</v>
      </c>
      <c r="Q727" s="849">
        <v>1683016</v>
      </c>
      <c r="R727" s="837">
        <v>0.53217459714165194</v>
      </c>
      <c r="S727" s="850">
        <v>14508.758620689656</v>
      </c>
    </row>
    <row r="728" spans="1:19" ht="14.4" customHeight="1" x14ac:dyDescent="0.3">
      <c r="A728" s="831" t="s">
        <v>1764</v>
      </c>
      <c r="B728" s="832" t="s">
        <v>1765</v>
      </c>
      <c r="C728" s="832" t="s">
        <v>574</v>
      </c>
      <c r="D728" s="832" t="s">
        <v>958</v>
      </c>
      <c r="E728" s="832" t="s">
        <v>1939</v>
      </c>
      <c r="F728" s="832" t="s">
        <v>1946</v>
      </c>
      <c r="G728" s="832" t="s">
        <v>931</v>
      </c>
      <c r="H728" s="849"/>
      <c r="I728" s="849"/>
      <c r="J728" s="832"/>
      <c r="K728" s="832"/>
      <c r="L728" s="849"/>
      <c r="M728" s="849"/>
      <c r="N728" s="832"/>
      <c r="O728" s="832"/>
      <c r="P728" s="849">
        <v>59</v>
      </c>
      <c r="Q728" s="849">
        <v>66542.060000000027</v>
      </c>
      <c r="R728" s="837"/>
      <c r="S728" s="850">
        <v>1127.8315254237293</v>
      </c>
    </row>
    <row r="729" spans="1:19" ht="14.4" customHeight="1" x14ac:dyDescent="0.3">
      <c r="A729" s="831" t="s">
        <v>1764</v>
      </c>
      <c r="B729" s="832" t="s">
        <v>1765</v>
      </c>
      <c r="C729" s="832" t="s">
        <v>574</v>
      </c>
      <c r="D729" s="832" t="s">
        <v>958</v>
      </c>
      <c r="E729" s="832" t="s">
        <v>1766</v>
      </c>
      <c r="F729" s="832" t="s">
        <v>1949</v>
      </c>
      <c r="G729" s="832" t="s">
        <v>1950</v>
      </c>
      <c r="H729" s="849"/>
      <c r="I729" s="849"/>
      <c r="J729" s="832"/>
      <c r="K729" s="832"/>
      <c r="L729" s="849"/>
      <c r="M729" s="849"/>
      <c r="N729" s="832"/>
      <c r="O729" s="832"/>
      <c r="P729" s="849">
        <v>34269</v>
      </c>
      <c r="Q729" s="849">
        <v>1167647.3700000001</v>
      </c>
      <c r="R729" s="837"/>
      <c r="S729" s="850">
        <v>34.072992208701748</v>
      </c>
    </row>
    <row r="730" spans="1:19" ht="14.4" customHeight="1" x14ac:dyDescent="0.3">
      <c r="A730" s="831" t="s">
        <v>1764</v>
      </c>
      <c r="B730" s="832" t="s">
        <v>1765</v>
      </c>
      <c r="C730" s="832" t="s">
        <v>574</v>
      </c>
      <c r="D730" s="832" t="s">
        <v>958</v>
      </c>
      <c r="E730" s="832" t="s">
        <v>1766</v>
      </c>
      <c r="F730" s="832" t="s">
        <v>1951</v>
      </c>
      <c r="G730" s="832" t="s">
        <v>1952</v>
      </c>
      <c r="H730" s="849"/>
      <c r="I730" s="849"/>
      <c r="J730" s="832"/>
      <c r="K730" s="832"/>
      <c r="L730" s="849"/>
      <c r="M730" s="849"/>
      <c r="N730" s="832"/>
      <c r="O730" s="832"/>
      <c r="P730" s="849">
        <v>1</v>
      </c>
      <c r="Q730" s="849">
        <v>51.18</v>
      </c>
      <c r="R730" s="837"/>
      <c r="S730" s="850">
        <v>51.18</v>
      </c>
    </row>
    <row r="731" spans="1:19" ht="14.4" customHeight="1" x14ac:dyDescent="0.3">
      <c r="A731" s="831" t="s">
        <v>1764</v>
      </c>
      <c r="B731" s="832" t="s">
        <v>1765</v>
      </c>
      <c r="C731" s="832" t="s">
        <v>574</v>
      </c>
      <c r="D731" s="832" t="s">
        <v>958</v>
      </c>
      <c r="E731" s="832" t="s">
        <v>874</v>
      </c>
      <c r="F731" s="832" t="s">
        <v>1960</v>
      </c>
      <c r="G731" s="832" t="s">
        <v>1961</v>
      </c>
      <c r="H731" s="849"/>
      <c r="I731" s="849"/>
      <c r="J731" s="832"/>
      <c r="K731" s="832"/>
      <c r="L731" s="849"/>
      <c r="M731" s="849"/>
      <c r="N731" s="832"/>
      <c r="O731" s="832"/>
      <c r="P731" s="849">
        <v>131</v>
      </c>
      <c r="Q731" s="849">
        <v>1900662</v>
      </c>
      <c r="R731" s="837"/>
      <c r="S731" s="850">
        <v>14508.870229007634</v>
      </c>
    </row>
    <row r="732" spans="1:19" ht="14.4" customHeight="1" x14ac:dyDescent="0.3">
      <c r="A732" s="831" t="s">
        <v>1764</v>
      </c>
      <c r="B732" s="832" t="s">
        <v>1765</v>
      </c>
      <c r="C732" s="832" t="s">
        <v>574</v>
      </c>
      <c r="D732" s="832" t="s">
        <v>1762</v>
      </c>
      <c r="E732" s="832" t="s">
        <v>1939</v>
      </c>
      <c r="F732" s="832" t="s">
        <v>1946</v>
      </c>
      <c r="G732" s="832" t="s">
        <v>931</v>
      </c>
      <c r="H732" s="849">
        <v>0.45</v>
      </c>
      <c r="I732" s="849">
        <v>796.86</v>
      </c>
      <c r="J732" s="832">
        <v>0.8761324654762952</v>
      </c>
      <c r="K732" s="832">
        <v>1770.8</v>
      </c>
      <c r="L732" s="849">
        <v>0.5</v>
      </c>
      <c r="M732" s="849">
        <v>909.52</v>
      </c>
      <c r="N732" s="832">
        <v>1</v>
      </c>
      <c r="O732" s="832">
        <v>1819.04</v>
      </c>
      <c r="P732" s="849"/>
      <c r="Q732" s="849"/>
      <c r="R732" s="837"/>
      <c r="S732" s="850"/>
    </row>
    <row r="733" spans="1:19" ht="14.4" customHeight="1" x14ac:dyDescent="0.3">
      <c r="A733" s="831" t="s">
        <v>1764</v>
      </c>
      <c r="B733" s="832" t="s">
        <v>1765</v>
      </c>
      <c r="C733" s="832" t="s">
        <v>574</v>
      </c>
      <c r="D733" s="832" t="s">
        <v>1762</v>
      </c>
      <c r="E733" s="832" t="s">
        <v>1766</v>
      </c>
      <c r="F733" s="832" t="s">
        <v>1949</v>
      </c>
      <c r="G733" s="832" t="s">
        <v>1950</v>
      </c>
      <c r="H733" s="849">
        <v>234</v>
      </c>
      <c r="I733" s="849">
        <v>7724.34</v>
      </c>
      <c r="J733" s="832">
        <v>0.66457140300644235</v>
      </c>
      <c r="K733" s="832">
        <v>33.01</v>
      </c>
      <c r="L733" s="849">
        <v>352</v>
      </c>
      <c r="M733" s="849">
        <v>11623.04</v>
      </c>
      <c r="N733" s="832">
        <v>1</v>
      </c>
      <c r="O733" s="832">
        <v>33.020000000000003</v>
      </c>
      <c r="P733" s="849"/>
      <c r="Q733" s="849"/>
      <c r="R733" s="837"/>
      <c r="S733" s="850"/>
    </row>
    <row r="734" spans="1:19" ht="14.4" customHeight="1" x14ac:dyDescent="0.3">
      <c r="A734" s="831" t="s">
        <v>1764</v>
      </c>
      <c r="B734" s="832" t="s">
        <v>1765</v>
      </c>
      <c r="C734" s="832" t="s">
        <v>574</v>
      </c>
      <c r="D734" s="832" t="s">
        <v>1762</v>
      </c>
      <c r="E734" s="832" t="s">
        <v>874</v>
      </c>
      <c r="F734" s="832" t="s">
        <v>1960</v>
      </c>
      <c r="G734" s="832" t="s">
        <v>1961</v>
      </c>
      <c r="H734" s="849">
        <v>1</v>
      </c>
      <c r="I734" s="849">
        <v>14506</v>
      </c>
      <c r="J734" s="832">
        <v>0.99993106776039153</v>
      </c>
      <c r="K734" s="832">
        <v>14506</v>
      </c>
      <c r="L734" s="849">
        <v>1</v>
      </c>
      <c r="M734" s="849">
        <v>14507</v>
      </c>
      <c r="N734" s="832">
        <v>1</v>
      </c>
      <c r="O734" s="832">
        <v>14507</v>
      </c>
      <c r="P734" s="849"/>
      <c r="Q734" s="849"/>
      <c r="R734" s="837"/>
      <c r="S734" s="850"/>
    </row>
    <row r="735" spans="1:19" ht="14.4" customHeight="1" x14ac:dyDescent="0.3">
      <c r="A735" s="831" t="s">
        <v>1764</v>
      </c>
      <c r="B735" s="832" t="s">
        <v>1765</v>
      </c>
      <c r="C735" s="832" t="s">
        <v>574</v>
      </c>
      <c r="D735" s="832" t="s">
        <v>1760</v>
      </c>
      <c r="E735" s="832" t="s">
        <v>1939</v>
      </c>
      <c r="F735" s="832" t="s">
        <v>1946</v>
      </c>
      <c r="G735" s="832" t="s">
        <v>931</v>
      </c>
      <c r="H735" s="849"/>
      <c r="I735" s="849"/>
      <c r="J735" s="832"/>
      <c r="K735" s="832"/>
      <c r="L735" s="849">
        <v>0.4</v>
      </c>
      <c r="M735" s="849">
        <v>727.62</v>
      </c>
      <c r="N735" s="832">
        <v>1</v>
      </c>
      <c r="O735" s="832">
        <v>1819.05</v>
      </c>
      <c r="P735" s="849"/>
      <c r="Q735" s="849"/>
      <c r="R735" s="837"/>
      <c r="S735" s="850"/>
    </row>
    <row r="736" spans="1:19" ht="14.4" customHeight="1" x14ac:dyDescent="0.3">
      <c r="A736" s="831" t="s">
        <v>1764</v>
      </c>
      <c r="B736" s="832" t="s">
        <v>1765</v>
      </c>
      <c r="C736" s="832" t="s">
        <v>574</v>
      </c>
      <c r="D736" s="832" t="s">
        <v>1760</v>
      </c>
      <c r="E736" s="832" t="s">
        <v>1939</v>
      </c>
      <c r="F736" s="832" t="s">
        <v>1947</v>
      </c>
      <c r="G736" s="832" t="s">
        <v>1948</v>
      </c>
      <c r="H736" s="849"/>
      <c r="I736" s="849"/>
      <c r="J736" s="832"/>
      <c r="K736" s="832"/>
      <c r="L736" s="849">
        <v>0.05</v>
      </c>
      <c r="M736" s="849">
        <v>45.19</v>
      </c>
      <c r="N736" s="832">
        <v>1</v>
      </c>
      <c r="O736" s="832">
        <v>903.8</v>
      </c>
      <c r="P736" s="849"/>
      <c r="Q736" s="849"/>
      <c r="R736" s="837"/>
      <c r="S736" s="850"/>
    </row>
    <row r="737" spans="1:19" ht="14.4" customHeight="1" x14ac:dyDescent="0.3">
      <c r="A737" s="831" t="s">
        <v>1764</v>
      </c>
      <c r="B737" s="832" t="s">
        <v>1765</v>
      </c>
      <c r="C737" s="832" t="s">
        <v>574</v>
      </c>
      <c r="D737" s="832" t="s">
        <v>1760</v>
      </c>
      <c r="E737" s="832" t="s">
        <v>1766</v>
      </c>
      <c r="F737" s="832" t="s">
        <v>1949</v>
      </c>
      <c r="G737" s="832" t="s">
        <v>1950</v>
      </c>
      <c r="H737" s="849"/>
      <c r="I737" s="849"/>
      <c r="J737" s="832"/>
      <c r="K737" s="832"/>
      <c r="L737" s="849">
        <v>261</v>
      </c>
      <c r="M737" s="849">
        <v>8618.2199999999993</v>
      </c>
      <c r="N737" s="832">
        <v>1</v>
      </c>
      <c r="O737" s="832">
        <v>33.019999999999996</v>
      </c>
      <c r="P737" s="849"/>
      <c r="Q737" s="849"/>
      <c r="R737" s="837"/>
      <c r="S737" s="850"/>
    </row>
    <row r="738" spans="1:19" ht="14.4" customHeight="1" x14ac:dyDescent="0.3">
      <c r="A738" s="831" t="s">
        <v>1764</v>
      </c>
      <c r="B738" s="832" t="s">
        <v>1765</v>
      </c>
      <c r="C738" s="832" t="s">
        <v>574</v>
      </c>
      <c r="D738" s="832" t="s">
        <v>1760</v>
      </c>
      <c r="E738" s="832" t="s">
        <v>874</v>
      </c>
      <c r="F738" s="832" t="s">
        <v>1960</v>
      </c>
      <c r="G738" s="832" t="s">
        <v>1961</v>
      </c>
      <c r="H738" s="849"/>
      <c r="I738" s="849"/>
      <c r="J738" s="832"/>
      <c r="K738" s="832"/>
      <c r="L738" s="849">
        <v>1</v>
      </c>
      <c r="M738" s="849">
        <v>14507</v>
      </c>
      <c r="N738" s="832">
        <v>1</v>
      </c>
      <c r="O738" s="832">
        <v>14507</v>
      </c>
      <c r="P738" s="849"/>
      <c r="Q738" s="849"/>
      <c r="R738" s="837"/>
      <c r="S738" s="850"/>
    </row>
    <row r="739" spans="1:19" ht="14.4" customHeight="1" thickBot="1" x14ac:dyDescent="0.35">
      <c r="A739" s="839" t="s">
        <v>1764</v>
      </c>
      <c r="B739" s="840" t="s">
        <v>1765</v>
      </c>
      <c r="C739" s="840" t="s">
        <v>1964</v>
      </c>
      <c r="D739" s="840" t="s">
        <v>1753</v>
      </c>
      <c r="E739" s="840" t="s">
        <v>1939</v>
      </c>
      <c r="F739" s="840" t="s">
        <v>1816</v>
      </c>
      <c r="G739" s="840" t="s">
        <v>1965</v>
      </c>
      <c r="H739" s="851">
        <v>0</v>
      </c>
      <c r="I739" s="851">
        <v>0</v>
      </c>
      <c r="J739" s="840">
        <v>0</v>
      </c>
      <c r="K739" s="840"/>
      <c r="L739" s="851">
        <v>0</v>
      </c>
      <c r="M739" s="851">
        <v>-1.1641532182693481E-10</v>
      </c>
      <c r="N739" s="840">
        <v>1</v>
      </c>
      <c r="O739" s="840"/>
      <c r="P739" s="851">
        <v>0</v>
      </c>
      <c r="Q739" s="851">
        <v>0</v>
      </c>
      <c r="R739" s="845">
        <v>0</v>
      </c>
      <c r="S739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7978942</v>
      </c>
      <c r="C3" s="344">
        <f t="shared" ref="C3:R3" si="0">SUBTOTAL(9,C6:C1048576)</f>
        <v>20.254851388094103</v>
      </c>
      <c r="D3" s="344">
        <f t="shared" si="0"/>
        <v>8068116</v>
      </c>
      <c r="E3" s="344">
        <f t="shared" si="0"/>
        <v>24</v>
      </c>
      <c r="F3" s="344">
        <f t="shared" si="0"/>
        <v>8499561.6600000001</v>
      </c>
      <c r="G3" s="347">
        <f>IF(D3&lt;&gt;0,F3/D3,"")</f>
        <v>1.0534753912809385</v>
      </c>
      <c r="H3" s="343">
        <f t="shared" si="0"/>
        <v>5361728.1999999974</v>
      </c>
      <c r="I3" s="344">
        <f t="shared" si="0"/>
        <v>22.894450422258359</v>
      </c>
      <c r="J3" s="344">
        <f t="shared" si="0"/>
        <v>5007328.0999999987</v>
      </c>
      <c r="K3" s="344">
        <f t="shared" si="0"/>
        <v>22</v>
      </c>
      <c r="L3" s="344">
        <f t="shared" si="0"/>
        <v>5552390.9600000009</v>
      </c>
      <c r="M3" s="345">
        <f>IF(J3&lt;&gt;0,L3/J3,"")</f>
        <v>1.1088530348151147</v>
      </c>
      <c r="N3" s="346">
        <f t="shared" si="0"/>
        <v>468308.00000000006</v>
      </c>
      <c r="O3" s="344">
        <f t="shared" si="0"/>
        <v>0.64935055030860411</v>
      </c>
      <c r="P3" s="344">
        <f t="shared" si="0"/>
        <v>721194.42999999993</v>
      </c>
      <c r="Q3" s="344">
        <f t="shared" si="0"/>
        <v>1</v>
      </c>
      <c r="R3" s="344">
        <f t="shared" si="0"/>
        <v>616293.38</v>
      </c>
      <c r="S3" s="345">
        <f>IF(P3&lt;&gt;0,R3/P3,"")</f>
        <v>0.85454539630873194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1968</v>
      </c>
      <c r="B6" s="887">
        <v>1023983</v>
      </c>
      <c r="C6" s="825">
        <v>0.89092899160650907</v>
      </c>
      <c r="D6" s="887">
        <v>1149343</v>
      </c>
      <c r="E6" s="825">
        <v>1</v>
      </c>
      <c r="F6" s="887">
        <v>1636057</v>
      </c>
      <c r="G6" s="830">
        <v>1.4234714963244219</v>
      </c>
      <c r="H6" s="887">
        <v>860965.1</v>
      </c>
      <c r="I6" s="825">
        <v>0.96688331945015216</v>
      </c>
      <c r="J6" s="887">
        <v>890453.98000000056</v>
      </c>
      <c r="K6" s="825">
        <v>1</v>
      </c>
      <c r="L6" s="887">
        <v>1197477.4999999995</v>
      </c>
      <c r="M6" s="830">
        <v>1.3447943710690122</v>
      </c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1969</v>
      </c>
      <c r="B7" s="889">
        <v>396969</v>
      </c>
      <c r="C7" s="832">
        <v>1.1170111287758346</v>
      </c>
      <c r="D7" s="889">
        <v>355385</v>
      </c>
      <c r="E7" s="832">
        <v>1</v>
      </c>
      <c r="F7" s="889">
        <v>277952</v>
      </c>
      <c r="G7" s="837">
        <v>0.78211517087102722</v>
      </c>
      <c r="H7" s="889">
        <v>280394.47999999992</v>
      </c>
      <c r="I7" s="832">
        <v>1.0894284506499403</v>
      </c>
      <c r="J7" s="889">
        <v>257377.59999999983</v>
      </c>
      <c r="K7" s="832">
        <v>1</v>
      </c>
      <c r="L7" s="889">
        <v>215330.25000000023</v>
      </c>
      <c r="M7" s="837">
        <v>0.83663166491567398</v>
      </c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1970</v>
      </c>
      <c r="B8" s="889">
        <v>837631</v>
      </c>
      <c r="C8" s="832">
        <v>1.1573405365075198</v>
      </c>
      <c r="D8" s="889">
        <v>723755</v>
      </c>
      <c r="E8" s="832">
        <v>1</v>
      </c>
      <c r="F8" s="889">
        <v>962316</v>
      </c>
      <c r="G8" s="837">
        <v>1.329615684865735</v>
      </c>
      <c r="H8" s="889">
        <v>755359.27999999921</v>
      </c>
      <c r="I8" s="832">
        <v>1.5082286855921028</v>
      </c>
      <c r="J8" s="889">
        <v>500825.4299999997</v>
      </c>
      <c r="K8" s="832">
        <v>1</v>
      </c>
      <c r="L8" s="889">
        <v>714251.0199999999</v>
      </c>
      <c r="M8" s="837">
        <v>1.4261476698577393</v>
      </c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1971</v>
      </c>
      <c r="B9" s="889">
        <v>535900</v>
      </c>
      <c r="C9" s="832">
        <v>1.172670796580239</v>
      </c>
      <c r="D9" s="889">
        <v>456991</v>
      </c>
      <c r="E9" s="832">
        <v>1</v>
      </c>
      <c r="F9" s="889">
        <v>321617</v>
      </c>
      <c r="G9" s="837">
        <v>0.70377097141956846</v>
      </c>
      <c r="H9" s="889">
        <v>306767.28999999998</v>
      </c>
      <c r="I9" s="832">
        <v>1.4283117761591206</v>
      </c>
      <c r="J9" s="889">
        <v>214776.14</v>
      </c>
      <c r="K9" s="832">
        <v>1</v>
      </c>
      <c r="L9" s="889">
        <v>159685.99</v>
      </c>
      <c r="M9" s="837">
        <v>0.74349967366021186</v>
      </c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1972</v>
      </c>
      <c r="B10" s="889"/>
      <c r="C10" s="832"/>
      <c r="D10" s="889">
        <v>43521</v>
      </c>
      <c r="E10" s="832">
        <v>1</v>
      </c>
      <c r="F10" s="889">
        <v>29018</v>
      </c>
      <c r="G10" s="837">
        <v>0.66675857631947799</v>
      </c>
      <c r="H10" s="889"/>
      <c r="I10" s="832"/>
      <c r="J10" s="889">
        <v>34977.019999999997</v>
      </c>
      <c r="K10" s="832">
        <v>1</v>
      </c>
      <c r="L10" s="889">
        <v>19484.310000000001</v>
      </c>
      <c r="M10" s="837">
        <v>0.55706032131954075</v>
      </c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1973</v>
      </c>
      <c r="B11" s="889">
        <v>34004</v>
      </c>
      <c r="C11" s="832">
        <v>0.65246757233862918</v>
      </c>
      <c r="D11" s="889">
        <v>52116</v>
      </c>
      <c r="E11" s="832">
        <v>1</v>
      </c>
      <c r="F11" s="889">
        <v>29017</v>
      </c>
      <c r="G11" s="837">
        <v>0.55677718934684162</v>
      </c>
      <c r="H11" s="889">
        <v>22073.78</v>
      </c>
      <c r="I11" s="832">
        <v>0.95243063376058079</v>
      </c>
      <c r="J11" s="889">
        <v>23176.260000000002</v>
      </c>
      <c r="K11" s="832">
        <v>1</v>
      </c>
      <c r="L11" s="889">
        <v>17442.21</v>
      </c>
      <c r="M11" s="837">
        <v>0.75258950322442009</v>
      </c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1974</v>
      </c>
      <c r="B12" s="889"/>
      <c r="C12" s="832"/>
      <c r="D12" s="889">
        <v>7436</v>
      </c>
      <c r="E12" s="832">
        <v>1</v>
      </c>
      <c r="F12" s="889"/>
      <c r="G12" s="837"/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1975</v>
      </c>
      <c r="B13" s="889">
        <v>45852</v>
      </c>
      <c r="C13" s="832">
        <v>0.47826767218449789</v>
      </c>
      <c r="D13" s="889">
        <v>95871</v>
      </c>
      <c r="E13" s="832">
        <v>1</v>
      </c>
      <c r="F13" s="889">
        <v>139384</v>
      </c>
      <c r="G13" s="837">
        <v>1.453870304888861</v>
      </c>
      <c r="H13" s="889">
        <v>26876.28</v>
      </c>
      <c r="I13" s="832">
        <v>0.44215607242623944</v>
      </c>
      <c r="J13" s="889">
        <v>60784.600000000013</v>
      </c>
      <c r="K13" s="832">
        <v>1</v>
      </c>
      <c r="L13" s="889">
        <v>94606.35000000002</v>
      </c>
      <c r="M13" s="837">
        <v>1.5564197181522952</v>
      </c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1976</v>
      </c>
      <c r="B14" s="889">
        <v>35273</v>
      </c>
      <c r="C14" s="832">
        <v>0.54672411922439046</v>
      </c>
      <c r="D14" s="889">
        <v>64517</v>
      </c>
      <c r="E14" s="832">
        <v>1</v>
      </c>
      <c r="F14" s="889">
        <v>64891</v>
      </c>
      <c r="G14" s="837">
        <v>1.0057969217415565</v>
      </c>
      <c r="H14" s="889">
        <v>11414.199999999999</v>
      </c>
      <c r="I14" s="832">
        <v>0.54572193817299663</v>
      </c>
      <c r="J14" s="889">
        <v>20915.78</v>
      </c>
      <c r="K14" s="832">
        <v>1</v>
      </c>
      <c r="L14" s="889">
        <v>19993.990000000002</v>
      </c>
      <c r="M14" s="837">
        <v>0.95592849035512917</v>
      </c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1977</v>
      </c>
      <c r="B15" s="889">
        <v>64737</v>
      </c>
      <c r="C15" s="832">
        <v>0.83858390113733516</v>
      </c>
      <c r="D15" s="889">
        <v>77198</v>
      </c>
      <c r="E15" s="832">
        <v>1</v>
      </c>
      <c r="F15" s="889">
        <v>157240</v>
      </c>
      <c r="G15" s="837">
        <v>2.0368403326511051</v>
      </c>
      <c r="H15" s="889">
        <v>91939.799999999988</v>
      </c>
      <c r="I15" s="832">
        <v>1.2384112525680182</v>
      </c>
      <c r="J15" s="889">
        <v>74240.12000000001</v>
      </c>
      <c r="K15" s="832">
        <v>1</v>
      </c>
      <c r="L15" s="889">
        <v>143650.41999999995</v>
      </c>
      <c r="M15" s="837">
        <v>1.9349432624839498</v>
      </c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1978</v>
      </c>
      <c r="B16" s="889">
        <v>81390</v>
      </c>
      <c r="C16" s="832">
        <v>0.59458669686232968</v>
      </c>
      <c r="D16" s="889">
        <v>136885</v>
      </c>
      <c r="E16" s="832">
        <v>1</v>
      </c>
      <c r="F16" s="889">
        <v>58724</v>
      </c>
      <c r="G16" s="837">
        <v>0.4290024473097856</v>
      </c>
      <c r="H16" s="889">
        <v>79025.900000000009</v>
      </c>
      <c r="I16" s="832">
        <v>0.96772518656586226</v>
      </c>
      <c r="J16" s="889">
        <v>81661.50999999998</v>
      </c>
      <c r="K16" s="832">
        <v>1</v>
      </c>
      <c r="L16" s="889">
        <v>34818.57</v>
      </c>
      <c r="M16" s="837">
        <v>0.42637675938150066</v>
      </c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1979</v>
      </c>
      <c r="B17" s="889">
        <v>58779</v>
      </c>
      <c r="C17" s="832">
        <v>0.77436566279345509</v>
      </c>
      <c r="D17" s="889">
        <v>75906</v>
      </c>
      <c r="E17" s="832">
        <v>1</v>
      </c>
      <c r="F17" s="889">
        <v>39084.33</v>
      </c>
      <c r="G17" s="837">
        <v>0.51490435538692592</v>
      </c>
      <c r="H17" s="889">
        <v>38170.259999999995</v>
      </c>
      <c r="I17" s="832">
        <v>0.974681685735859</v>
      </c>
      <c r="J17" s="889">
        <v>39161.770000000004</v>
      </c>
      <c r="K17" s="832">
        <v>1</v>
      </c>
      <c r="L17" s="889">
        <v>31150.299999999996</v>
      </c>
      <c r="M17" s="837">
        <v>0.79542625371631548</v>
      </c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1980</v>
      </c>
      <c r="B18" s="889"/>
      <c r="C18" s="832"/>
      <c r="D18" s="889"/>
      <c r="E18" s="832"/>
      <c r="F18" s="889">
        <v>211.32999999999998</v>
      </c>
      <c r="G18" s="837"/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1981</v>
      </c>
      <c r="B19" s="889">
        <v>602271</v>
      </c>
      <c r="C19" s="832">
        <v>1.1137903613566593</v>
      </c>
      <c r="D19" s="889">
        <v>540740</v>
      </c>
      <c r="E19" s="832">
        <v>1</v>
      </c>
      <c r="F19" s="889">
        <v>421564</v>
      </c>
      <c r="G19" s="837">
        <v>0.77960572548729523</v>
      </c>
      <c r="H19" s="889">
        <v>437993.66999999993</v>
      </c>
      <c r="I19" s="832">
        <v>1.037592151596394</v>
      </c>
      <c r="J19" s="889">
        <v>422125.08</v>
      </c>
      <c r="K19" s="832">
        <v>1</v>
      </c>
      <c r="L19" s="889">
        <v>331140.94000000029</v>
      </c>
      <c r="M19" s="837">
        <v>0.78446165766791276</v>
      </c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1982</v>
      </c>
      <c r="B20" s="889">
        <v>380108</v>
      </c>
      <c r="C20" s="832">
        <v>0.99904854522038533</v>
      </c>
      <c r="D20" s="889">
        <v>380470</v>
      </c>
      <c r="E20" s="832">
        <v>1</v>
      </c>
      <c r="F20" s="889">
        <v>360073</v>
      </c>
      <c r="G20" s="837">
        <v>0.94638999132651724</v>
      </c>
      <c r="H20" s="889">
        <v>274413.09999999998</v>
      </c>
      <c r="I20" s="832">
        <v>1.057903699660365</v>
      </c>
      <c r="J20" s="889">
        <v>259393.27</v>
      </c>
      <c r="K20" s="832">
        <v>1</v>
      </c>
      <c r="L20" s="889">
        <v>307232.26000000007</v>
      </c>
      <c r="M20" s="837">
        <v>1.1844264887828435</v>
      </c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1983</v>
      </c>
      <c r="B21" s="889">
        <v>4992</v>
      </c>
      <c r="C21" s="832"/>
      <c r="D21" s="889"/>
      <c r="E21" s="832"/>
      <c r="F21" s="889">
        <v>19862</v>
      </c>
      <c r="G21" s="837"/>
      <c r="H21" s="889">
        <v>2211.9499999999998</v>
      </c>
      <c r="I21" s="832"/>
      <c r="J21" s="889"/>
      <c r="K21" s="832"/>
      <c r="L21" s="889">
        <v>9673.619999999999</v>
      </c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1984</v>
      </c>
      <c r="B22" s="889">
        <v>3102</v>
      </c>
      <c r="C22" s="832">
        <v>0.17702448210922786</v>
      </c>
      <c r="D22" s="889">
        <v>17523</v>
      </c>
      <c r="E22" s="832">
        <v>1</v>
      </c>
      <c r="F22" s="889">
        <v>10710</v>
      </c>
      <c r="G22" s="837">
        <v>0.61119671289162814</v>
      </c>
      <c r="H22" s="889">
        <v>4205.54</v>
      </c>
      <c r="I22" s="832">
        <v>0.33341261271546158</v>
      </c>
      <c r="J22" s="889">
        <v>12613.619999999999</v>
      </c>
      <c r="K22" s="832">
        <v>1</v>
      </c>
      <c r="L22" s="889">
        <v>9043.93</v>
      </c>
      <c r="M22" s="837">
        <v>0.71699718241075927</v>
      </c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1985</v>
      </c>
      <c r="B23" s="889">
        <v>294050</v>
      </c>
      <c r="C23" s="832">
        <v>1.5514366815452636</v>
      </c>
      <c r="D23" s="889">
        <v>189534</v>
      </c>
      <c r="E23" s="832">
        <v>1</v>
      </c>
      <c r="F23" s="889">
        <v>234899</v>
      </c>
      <c r="G23" s="837">
        <v>1.239350195743244</v>
      </c>
      <c r="H23" s="889">
        <v>188218.43999999994</v>
      </c>
      <c r="I23" s="832">
        <v>1.5681437072067634</v>
      </c>
      <c r="J23" s="889">
        <v>120026.27</v>
      </c>
      <c r="K23" s="832">
        <v>1</v>
      </c>
      <c r="L23" s="889">
        <v>154432.42000000004</v>
      </c>
      <c r="M23" s="837">
        <v>1.2866551630738841</v>
      </c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940</v>
      </c>
      <c r="B24" s="889">
        <v>2765554</v>
      </c>
      <c r="C24" s="832">
        <v>1.1034638232130261</v>
      </c>
      <c r="D24" s="889">
        <v>2506248</v>
      </c>
      <c r="E24" s="832">
        <v>1</v>
      </c>
      <c r="F24" s="889">
        <v>2761994</v>
      </c>
      <c r="G24" s="837">
        <v>1.1020433732016943</v>
      </c>
      <c r="H24" s="889">
        <v>1393647.22</v>
      </c>
      <c r="I24" s="832">
        <v>1.1401144046733489</v>
      </c>
      <c r="J24" s="889">
        <v>1222374.8899999997</v>
      </c>
      <c r="K24" s="832">
        <v>1</v>
      </c>
      <c r="L24" s="889">
        <v>1393726.04</v>
      </c>
      <c r="M24" s="837">
        <v>1.1401788857099318</v>
      </c>
      <c r="N24" s="889">
        <v>468308.00000000006</v>
      </c>
      <c r="O24" s="832">
        <v>0.64935055030860411</v>
      </c>
      <c r="P24" s="889">
        <v>721194.42999999993</v>
      </c>
      <c r="Q24" s="832">
        <v>1</v>
      </c>
      <c r="R24" s="889">
        <v>616293.38</v>
      </c>
      <c r="S24" s="838">
        <v>0.85454539630873194</v>
      </c>
    </row>
    <row r="25" spans="1:19" ht="14.4" customHeight="1" x14ac:dyDescent="0.3">
      <c r="A25" s="857" t="s">
        <v>1986</v>
      </c>
      <c r="B25" s="889">
        <v>123935</v>
      </c>
      <c r="C25" s="832">
        <v>2.1357792789687737</v>
      </c>
      <c r="D25" s="889">
        <v>58028</v>
      </c>
      <c r="E25" s="832">
        <v>1</v>
      </c>
      <c r="F25" s="889">
        <v>90070</v>
      </c>
      <c r="G25" s="837">
        <v>1.552181705383608</v>
      </c>
      <c r="H25" s="889">
        <v>69016.960000000006</v>
      </c>
      <c r="I25" s="832">
        <v>1.8991585493003595</v>
      </c>
      <c r="J25" s="889">
        <v>36340.810000000005</v>
      </c>
      <c r="K25" s="832">
        <v>1</v>
      </c>
      <c r="L25" s="889">
        <v>51214.21</v>
      </c>
      <c r="M25" s="837">
        <v>1.4092754124082538</v>
      </c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1987</v>
      </c>
      <c r="B26" s="889">
        <v>14860</v>
      </c>
      <c r="C26" s="832">
        <v>0.43749631984926102</v>
      </c>
      <c r="D26" s="889">
        <v>33966</v>
      </c>
      <c r="E26" s="832">
        <v>1</v>
      </c>
      <c r="F26" s="889">
        <v>34729</v>
      </c>
      <c r="G26" s="837">
        <v>1.022463640110699</v>
      </c>
      <c r="H26" s="889">
        <v>26854.55</v>
      </c>
      <c r="I26" s="832">
        <v>1.5593247206610645</v>
      </c>
      <c r="J26" s="889">
        <v>17221.910000000003</v>
      </c>
      <c r="K26" s="832">
        <v>1</v>
      </c>
      <c r="L26" s="889">
        <v>32295.09</v>
      </c>
      <c r="M26" s="837">
        <v>1.8752327703489331</v>
      </c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1988</v>
      </c>
      <c r="B27" s="889">
        <v>38802</v>
      </c>
      <c r="C27" s="832">
        <v>0.26458735364913977</v>
      </c>
      <c r="D27" s="889">
        <v>146651</v>
      </c>
      <c r="E27" s="832">
        <v>1</v>
      </c>
      <c r="F27" s="889">
        <v>82853</v>
      </c>
      <c r="G27" s="837">
        <v>0.56496716694737847</v>
      </c>
      <c r="H27" s="889">
        <v>35728.559999999998</v>
      </c>
      <c r="I27" s="832">
        <v>0.46241799612345291</v>
      </c>
      <c r="J27" s="889">
        <v>77264.640000000029</v>
      </c>
      <c r="K27" s="832">
        <v>1</v>
      </c>
      <c r="L27" s="889">
        <v>75608.169999999984</v>
      </c>
      <c r="M27" s="837">
        <v>0.97856108564020949</v>
      </c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1989</v>
      </c>
      <c r="B28" s="889">
        <v>23758</v>
      </c>
      <c r="C28" s="832">
        <v>1.0649991034606419</v>
      </c>
      <c r="D28" s="889">
        <v>22308</v>
      </c>
      <c r="E28" s="832">
        <v>1</v>
      </c>
      <c r="F28" s="889">
        <v>67108</v>
      </c>
      <c r="G28" s="837">
        <v>3.0082481620943158</v>
      </c>
      <c r="H28" s="889">
        <v>23532.769999999997</v>
      </c>
      <c r="I28" s="832"/>
      <c r="J28" s="889"/>
      <c r="K28" s="832"/>
      <c r="L28" s="889">
        <v>75886.48000000001</v>
      </c>
      <c r="M28" s="837"/>
      <c r="N28" s="889"/>
      <c r="O28" s="832"/>
      <c r="P28" s="889"/>
      <c r="Q28" s="832"/>
      <c r="R28" s="889"/>
      <c r="S28" s="838"/>
    </row>
    <row r="29" spans="1:19" ht="14.4" customHeight="1" x14ac:dyDescent="0.3">
      <c r="A29" s="857" t="s">
        <v>1990</v>
      </c>
      <c r="B29" s="889">
        <v>583698</v>
      </c>
      <c r="C29" s="832">
        <v>0.6401790796612753</v>
      </c>
      <c r="D29" s="889">
        <v>911773</v>
      </c>
      <c r="E29" s="832">
        <v>1</v>
      </c>
      <c r="F29" s="889">
        <v>673788</v>
      </c>
      <c r="G29" s="837">
        <v>0.73898656792864015</v>
      </c>
      <c r="H29" s="889">
        <v>410799.54000000004</v>
      </c>
      <c r="I29" s="832">
        <v>0.65064054429595264</v>
      </c>
      <c r="J29" s="889">
        <v>631377.09999999986</v>
      </c>
      <c r="K29" s="832">
        <v>1</v>
      </c>
      <c r="L29" s="889">
        <v>440086.39000000007</v>
      </c>
      <c r="M29" s="837">
        <v>0.69702621460296887</v>
      </c>
      <c r="N29" s="889"/>
      <c r="O29" s="832"/>
      <c r="P29" s="889"/>
      <c r="Q29" s="832"/>
      <c r="R29" s="889"/>
      <c r="S29" s="838"/>
    </row>
    <row r="30" spans="1:19" ht="14.4" customHeight="1" x14ac:dyDescent="0.3">
      <c r="A30" s="857" t="s">
        <v>1991</v>
      </c>
      <c r="B30" s="889">
        <v>25776</v>
      </c>
      <c r="C30" s="832">
        <v>2.2004439132661773</v>
      </c>
      <c r="D30" s="889">
        <v>11714</v>
      </c>
      <c r="E30" s="832">
        <v>1</v>
      </c>
      <c r="F30" s="889">
        <v>26400</v>
      </c>
      <c r="G30" s="837">
        <v>2.2537135052074442</v>
      </c>
      <c r="H30" s="889">
        <v>21111.03</v>
      </c>
      <c r="I30" s="832">
        <v>2.4483085344497661</v>
      </c>
      <c r="J30" s="889">
        <v>8622.7000000000007</v>
      </c>
      <c r="K30" s="832">
        <v>1</v>
      </c>
      <c r="L30" s="889">
        <v>24160.5</v>
      </c>
      <c r="M30" s="837">
        <v>2.8019645818595103</v>
      </c>
      <c r="N30" s="889"/>
      <c r="O30" s="832"/>
      <c r="P30" s="889"/>
      <c r="Q30" s="832"/>
      <c r="R30" s="889"/>
      <c r="S30" s="838"/>
    </row>
    <row r="31" spans="1:19" ht="14.4" customHeight="1" thickBot="1" x14ac:dyDescent="0.35">
      <c r="A31" s="893" t="s">
        <v>1992</v>
      </c>
      <c r="B31" s="891">
        <v>3518</v>
      </c>
      <c r="C31" s="840">
        <v>0.34365536778353034</v>
      </c>
      <c r="D31" s="891">
        <v>10237</v>
      </c>
      <c r="E31" s="840">
        <v>1</v>
      </c>
      <c r="F31" s="891"/>
      <c r="G31" s="845"/>
      <c r="H31" s="891">
        <v>1008.5</v>
      </c>
      <c r="I31" s="840">
        <v>0.62345450049455986</v>
      </c>
      <c r="J31" s="891">
        <v>1617.6</v>
      </c>
      <c r="K31" s="840">
        <v>1</v>
      </c>
      <c r="L31" s="891"/>
      <c r="M31" s="845"/>
      <c r="N31" s="891"/>
      <c r="O31" s="840"/>
      <c r="P31" s="891"/>
      <c r="Q31" s="840"/>
      <c r="R31" s="891"/>
      <c r="S31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6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2054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678423.9700000002</v>
      </c>
      <c r="G3" s="208">
        <f t="shared" si="0"/>
        <v>13808978.199999999</v>
      </c>
      <c r="H3" s="208"/>
      <c r="I3" s="208"/>
      <c r="J3" s="208">
        <f t="shared" si="0"/>
        <v>631458.09</v>
      </c>
      <c r="K3" s="208">
        <f t="shared" si="0"/>
        <v>13796638.530000005</v>
      </c>
      <c r="L3" s="208"/>
      <c r="M3" s="208"/>
      <c r="N3" s="208">
        <f t="shared" si="0"/>
        <v>645194.55999999994</v>
      </c>
      <c r="O3" s="208">
        <f t="shared" si="0"/>
        <v>14668246</v>
      </c>
      <c r="P3" s="79">
        <f>IF(K3=0,0,O3/K3)</f>
        <v>1.0631753501481347</v>
      </c>
      <c r="Q3" s="209">
        <f>IF(N3=0,0,O3/N3)</f>
        <v>22.73460892168713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1993</v>
      </c>
      <c r="B6" s="825" t="s">
        <v>1765</v>
      </c>
      <c r="C6" s="825" t="s">
        <v>1939</v>
      </c>
      <c r="D6" s="825" t="s">
        <v>1940</v>
      </c>
      <c r="E6" s="825" t="s">
        <v>1941</v>
      </c>
      <c r="F6" s="225">
        <v>0.55000000000000004</v>
      </c>
      <c r="G6" s="225">
        <v>1105.3</v>
      </c>
      <c r="H6" s="225"/>
      <c r="I6" s="225">
        <v>2009.6363636363633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1993</v>
      </c>
      <c r="B7" s="832" t="s">
        <v>1765</v>
      </c>
      <c r="C7" s="832" t="s">
        <v>1939</v>
      </c>
      <c r="D7" s="832" t="s">
        <v>1945</v>
      </c>
      <c r="E7" s="832" t="s">
        <v>931</v>
      </c>
      <c r="F7" s="849">
        <v>0.02</v>
      </c>
      <c r="G7" s="849">
        <v>181.9</v>
      </c>
      <c r="H7" s="849"/>
      <c r="I7" s="849">
        <v>9095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1993</v>
      </c>
      <c r="B8" s="832" t="s">
        <v>1765</v>
      </c>
      <c r="C8" s="832" t="s">
        <v>1939</v>
      </c>
      <c r="D8" s="832" t="s">
        <v>1946</v>
      </c>
      <c r="E8" s="832" t="s">
        <v>931</v>
      </c>
      <c r="F8" s="849">
        <v>8.5</v>
      </c>
      <c r="G8" s="849">
        <v>15157.939999999999</v>
      </c>
      <c r="H8" s="849">
        <v>1.0351450834169889</v>
      </c>
      <c r="I8" s="849">
        <v>1783.2870588235292</v>
      </c>
      <c r="J8" s="849">
        <v>8.0500000000000007</v>
      </c>
      <c r="K8" s="849">
        <v>14643.300000000005</v>
      </c>
      <c r="L8" s="849">
        <v>1</v>
      </c>
      <c r="M8" s="849">
        <v>1819.04347826087</v>
      </c>
      <c r="N8" s="849">
        <v>25.3</v>
      </c>
      <c r="O8" s="849">
        <v>39447.859999999986</v>
      </c>
      <c r="P8" s="837">
        <v>2.6939187205069879</v>
      </c>
      <c r="Q8" s="850">
        <v>1559.2039525691694</v>
      </c>
    </row>
    <row r="9" spans="1:17" ht="14.4" customHeight="1" x14ac:dyDescent="0.3">
      <c r="A9" s="831" t="s">
        <v>1993</v>
      </c>
      <c r="B9" s="832" t="s">
        <v>1765</v>
      </c>
      <c r="C9" s="832" t="s">
        <v>1939</v>
      </c>
      <c r="D9" s="832" t="s">
        <v>1947</v>
      </c>
      <c r="E9" s="832" t="s">
        <v>1948</v>
      </c>
      <c r="F9" s="849">
        <v>0.2</v>
      </c>
      <c r="G9" s="849">
        <v>180.76</v>
      </c>
      <c r="H9" s="849">
        <v>1</v>
      </c>
      <c r="I9" s="849">
        <v>903.8</v>
      </c>
      <c r="J9" s="849">
        <v>0.2</v>
      </c>
      <c r="K9" s="849">
        <v>180.76</v>
      </c>
      <c r="L9" s="849">
        <v>1</v>
      </c>
      <c r="M9" s="849">
        <v>903.8</v>
      </c>
      <c r="N9" s="849"/>
      <c r="O9" s="849"/>
      <c r="P9" s="837"/>
      <c r="Q9" s="850"/>
    </row>
    <row r="10" spans="1:17" ht="14.4" customHeight="1" x14ac:dyDescent="0.3">
      <c r="A10" s="831" t="s">
        <v>1993</v>
      </c>
      <c r="B10" s="832" t="s">
        <v>1765</v>
      </c>
      <c r="C10" s="832" t="s">
        <v>1766</v>
      </c>
      <c r="D10" s="832" t="s">
        <v>1769</v>
      </c>
      <c r="E10" s="832" t="s">
        <v>1770</v>
      </c>
      <c r="F10" s="849">
        <v>200</v>
      </c>
      <c r="G10" s="849">
        <v>534</v>
      </c>
      <c r="H10" s="849">
        <v>0.25353837972832466</v>
      </c>
      <c r="I10" s="849">
        <v>2.67</v>
      </c>
      <c r="J10" s="849">
        <v>814</v>
      </c>
      <c r="K10" s="849">
        <v>2106.1899999999996</v>
      </c>
      <c r="L10" s="849">
        <v>1</v>
      </c>
      <c r="M10" s="849">
        <v>2.5874570024570018</v>
      </c>
      <c r="N10" s="849">
        <v>300</v>
      </c>
      <c r="O10" s="849">
        <v>774</v>
      </c>
      <c r="P10" s="837">
        <v>0.36748821331408854</v>
      </c>
      <c r="Q10" s="850">
        <v>2.58</v>
      </c>
    </row>
    <row r="11" spans="1:17" ht="14.4" customHeight="1" x14ac:dyDescent="0.3">
      <c r="A11" s="831" t="s">
        <v>1993</v>
      </c>
      <c r="B11" s="832" t="s">
        <v>1765</v>
      </c>
      <c r="C11" s="832" t="s">
        <v>1766</v>
      </c>
      <c r="D11" s="832" t="s">
        <v>1771</v>
      </c>
      <c r="E11" s="832" t="s">
        <v>1772</v>
      </c>
      <c r="F11" s="849">
        <v>16307</v>
      </c>
      <c r="G11" s="849">
        <v>87054.75</v>
      </c>
      <c r="H11" s="849">
        <v>0.67560556721384746</v>
      </c>
      <c r="I11" s="849">
        <v>5.3384896056908078</v>
      </c>
      <c r="J11" s="849">
        <v>18200</v>
      </c>
      <c r="K11" s="849">
        <v>128854.40000000002</v>
      </c>
      <c r="L11" s="849">
        <v>1</v>
      </c>
      <c r="M11" s="849">
        <v>7.0799120879120894</v>
      </c>
      <c r="N11" s="849">
        <v>11436</v>
      </c>
      <c r="O11" s="849">
        <v>82314.439999999973</v>
      </c>
      <c r="P11" s="837">
        <v>0.63881745598132433</v>
      </c>
      <c r="Q11" s="850">
        <v>7.1978349073102459</v>
      </c>
    </row>
    <row r="12" spans="1:17" ht="14.4" customHeight="1" x14ac:dyDescent="0.3">
      <c r="A12" s="831" t="s">
        <v>1993</v>
      </c>
      <c r="B12" s="832" t="s">
        <v>1765</v>
      </c>
      <c r="C12" s="832" t="s">
        <v>1766</v>
      </c>
      <c r="D12" s="832" t="s">
        <v>1778</v>
      </c>
      <c r="E12" s="832" t="s">
        <v>1779</v>
      </c>
      <c r="F12" s="849">
        <v>64049</v>
      </c>
      <c r="G12" s="849">
        <v>389186.17</v>
      </c>
      <c r="H12" s="849">
        <v>1.0815706375485206</v>
      </c>
      <c r="I12" s="849">
        <v>6.0763816765289071</v>
      </c>
      <c r="J12" s="849">
        <v>67994</v>
      </c>
      <c r="K12" s="849">
        <v>359834.25999999989</v>
      </c>
      <c r="L12" s="849">
        <v>1</v>
      </c>
      <c r="M12" s="849">
        <v>5.2921472482866116</v>
      </c>
      <c r="N12" s="849">
        <v>64695</v>
      </c>
      <c r="O12" s="849">
        <v>345008.35000000003</v>
      </c>
      <c r="P12" s="837">
        <v>0.95879794769958848</v>
      </c>
      <c r="Q12" s="850">
        <v>5.3328441146920174</v>
      </c>
    </row>
    <row r="13" spans="1:17" ht="14.4" customHeight="1" x14ac:dyDescent="0.3">
      <c r="A13" s="831" t="s">
        <v>1993</v>
      </c>
      <c r="B13" s="832" t="s">
        <v>1765</v>
      </c>
      <c r="C13" s="832" t="s">
        <v>1766</v>
      </c>
      <c r="D13" s="832" t="s">
        <v>1782</v>
      </c>
      <c r="E13" s="832" t="s">
        <v>1783</v>
      </c>
      <c r="F13" s="849">
        <v>450</v>
      </c>
      <c r="G13" s="849">
        <v>4135.5</v>
      </c>
      <c r="H13" s="849">
        <v>1.2871148459383754</v>
      </c>
      <c r="I13" s="849">
        <v>9.19</v>
      </c>
      <c r="J13" s="849">
        <v>350</v>
      </c>
      <c r="K13" s="849">
        <v>3213</v>
      </c>
      <c r="L13" s="849">
        <v>1</v>
      </c>
      <c r="M13" s="849">
        <v>9.18</v>
      </c>
      <c r="N13" s="849">
        <v>350</v>
      </c>
      <c r="O13" s="849">
        <v>3213</v>
      </c>
      <c r="P13" s="837">
        <v>1</v>
      </c>
      <c r="Q13" s="850">
        <v>9.18</v>
      </c>
    </row>
    <row r="14" spans="1:17" ht="14.4" customHeight="1" x14ac:dyDescent="0.3">
      <c r="A14" s="831" t="s">
        <v>1993</v>
      </c>
      <c r="B14" s="832" t="s">
        <v>1765</v>
      </c>
      <c r="C14" s="832" t="s">
        <v>1766</v>
      </c>
      <c r="D14" s="832" t="s">
        <v>1786</v>
      </c>
      <c r="E14" s="832" t="s">
        <v>1787</v>
      </c>
      <c r="F14" s="849">
        <v>1450</v>
      </c>
      <c r="G14" s="849">
        <v>28449</v>
      </c>
      <c r="H14" s="849"/>
      <c r="I14" s="849">
        <v>19.62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1993</v>
      </c>
      <c r="B15" s="832" t="s">
        <v>1765</v>
      </c>
      <c r="C15" s="832" t="s">
        <v>1766</v>
      </c>
      <c r="D15" s="832" t="s">
        <v>1792</v>
      </c>
      <c r="E15" s="832" t="s">
        <v>1793</v>
      </c>
      <c r="F15" s="849">
        <v>1110</v>
      </c>
      <c r="G15" s="849">
        <v>22621.800000000003</v>
      </c>
      <c r="H15" s="849"/>
      <c r="I15" s="849">
        <v>20.380000000000003</v>
      </c>
      <c r="J15" s="849"/>
      <c r="K15" s="849"/>
      <c r="L15" s="849"/>
      <c r="M15" s="849"/>
      <c r="N15" s="849">
        <v>290</v>
      </c>
      <c r="O15" s="849">
        <v>6061</v>
      </c>
      <c r="P15" s="837"/>
      <c r="Q15" s="850">
        <v>20.9</v>
      </c>
    </row>
    <row r="16" spans="1:17" ht="14.4" customHeight="1" x14ac:dyDescent="0.3">
      <c r="A16" s="831" t="s">
        <v>1993</v>
      </c>
      <c r="B16" s="832" t="s">
        <v>1765</v>
      </c>
      <c r="C16" s="832" t="s">
        <v>1766</v>
      </c>
      <c r="D16" s="832" t="s">
        <v>1798</v>
      </c>
      <c r="E16" s="832" t="s">
        <v>1799</v>
      </c>
      <c r="F16" s="849">
        <v>63</v>
      </c>
      <c r="G16" s="849">
        <v>136322.08000000002</v>
      </c>
      <c r="H16" s="849">
        <v>1.3169688538526938</v>
      </c>
      <c r="I16" s="849">
        <v>2163.8425396825401</v>
      </c>
      <c r="J16" s="849">
        <v>52</v>
      </c>
      <c r="K16" s="849">
        <v>103511.99999999999</v>
      </c>
      <c r="L16" s="849">
        <v>1</v>
      </c>
      <c r="M16" s="849">
        <v>1990.6153846153843</v>
      </c>
      <c r="N16" s="849">
        <v>52</v>
      </c>
      <c r="O16" s="849">
        <v>103139.18</v>
      </c>
      <c r="P16" s="837">
        <v>0.99639829198547036</v>
      </c>
      <c r="Q16" s="850">
        <v>1983.4457692307692</v>
      </c>
    </row>
    <row r="17" spans="1:17" ht="14.4" customHeight="1" x14ac:dyDescent="0.3">
      <c r="A17" s="831" t="s">
        <v>1993</v>
      </c>
      <c r="B17" s="832" t="s">
        <v>1765</v>
      </c>
      <c r="C17" s="832" t="s">
        <v>1766</v>
      </c>
      <c r="D17" s="832" t="s">
        <v>1802</v>
      </c>
      <c r="E17" s="832" t="s">
        <v>1803</v>
      </c>
      <c r="F17" s="849">
        <v>2980</v>
      </c>
      <c r="G17" s="849">
        <v>11631.41</v>
      </c>
      <c r="H17" s="849">
        <v>4.8358223227426551</v>
      </c>
      <c r="I17" s="849">
        <v>3.9031577181208053</v>
      </c>
      <c r="J17" s="849">
        <v>638</v>
      </c>
      <c r="K17" s="849">
        <v>2405.2600000000002</v>
      </c>
      <c r="L17" s="849">
        <v>1</v>
      </c>
      <c r="M17" s="849">
        <v>3.7700000000000005</v>
      </c>
      <c r="N17" s="849">
        <v>11688</v>
      </c>
      <c r="O17" s="849">
        <v>43915.8</v>
      </c>
      <c r="P17" s="837">
        <v>18.258234037068757</v>
      </c>
      <c r="Q17" s="850">
        <v>3.757340862422998</v>
      </c>
    </row>
    <row r="18" spans="1:17" ht="14.4" customHeight="1" x14ac:dyDescent="0.3">
      <c r="A18" s="831" t="s">
        <v>1993</v>
      </c>
      <c r="B18" s="832" t="s">
        <v>1765</v>
      </c>
      <c r="C18" s="832" t="s">
        <v>1766</v>
      </c>
      <c r="D18" s="832" t="s">
        <v>1804</v>
      </c>
      <c r="E18" s="832" t="s">
        <v>1805</v>
      </c>
      <c r="F18" s="849"/>
      <c r="G18" s="849"/>
      <c r="H18" s="849"/>
      <c r="I18" s="849"/>
      <c r="J18" s="849">
        <v>1866</v>
      </c>
      <c r="K18" s="849">
        <v>11587.859999999999</v>
      </c>
      <c r="L18" s="849">
        <v>1</v>
      </c>
      <c r="M18" s="849">
        <v>6.2099999999999991</v>
      </c>
      <c r="N18" s="849"/>
      <c r="O18" s="849"/>
      <c r="P18" s="837"/>
      <c r="Q18" s="850"/>
    </row>
    <row r="19" spans="1:17" ht="14.4" customHeight="1" x14ac:dyDescent="0.3">
      <c r="A19" s="831" t="s">
        <v>1993</v>
      </c>
      <c r="B19" s="832" t="s">
        <v>1765</v>
      </c>
      <c r="C19" s="832" t="s">
        <v>1766</v>
      </c>
      <c r="D19" s="832" t="s">
        <v>1949</v>
      </c>
      <c r="E19" s="832" t="s">
        <v>1950</v>
      </c>
      <c r="F19" s="849">
        <v>4980</v>
      </c>
      <c r="G19" s="849">
        <v>164404.49</v>
      </c>
      <c r="H19" s="849">
        <v>0.80798663143010652</v>
      </c>
      <c r="I19" s="849">
        <v>33.012949799196782</v>
      </c>
      <c r="J19" s="849">
        <v>6038</v>
      </c>
      <c r="K19" s="849">
        <v>203474.27000000002</v>
      </c>
      <c r="L19" s="849">
        <v>1</v>
      </c>
      <c r="M19" s="849">
        <v>33.698951639615771</v>
      </c>
      <c r="N19" s="849">
        <v>14475</v>
      </c>
      <c r="O19" s="849">
        <v>494419.77</v>
      </c>
      <c r="P19" s="837">
        <v>2.429888408003626</v>
      </c>
      <c r="Q19" s="850">
        <v>34.156806217616584</v>
      </c>
    </row>
    <row r="20" spans="1:17" ht="14.4" customHeight="1" x14ac:dyDescent="0.3">
      <c r="A20" s="831" t="s">
        <v>1993</v>
      </c>
      <c r="B20" s="832" t="s">
        <v>1765</v>
      </c>
      <c r="C20" s="832" t="s">
        <v>1766</v>
      </c>
      <c r="D20" s="832" t="s">
        <v>1810</v>
      </c>
      <c r="E20" s="832" t="s">
        <v>1811</v>
      </c>
      <c r="F20" s="849"/>
      <c r="G20" s="849"/>
      <c r="H20" s="849"/>
      <c r="I20" s="849"/>
      <c r="J20" s="849">
        <v>2994</v>
      </c>
      <c r="K20" s="849">
        <v>60642.68</v>
      </c>
      <c r="L20" s="849">
        <v>1</v>
      </c>
      <c r="M20" s="849">
        <v>20.254736138944555</v>
      </c>
      <c r="N20" s="849">
        <v>3814</v>
      </c>
      <c r="O20" s="849">
        <v>79019.680000000008</v>
      </c>
      <c r="P20" s="837">
        <v>1.3030373987429316</v>
      </c>
      <c r="Q20" s="850">
        <v>20.718321971683274</v>
      </c>
    </row>
    <row r="21" spans="1:17" ht="14.4" customHeight="1" x14ac:dyDescent="0.3">
      <c r="A21" s="831" t="s">
        <v>1993</v>
      </c>
      <c r="B21" s="832" t="s">
        <v>1765</v>
      </c>
      <c r="C21" s="832" t="s">
        <v>1766</v>
      </c>
      <c r="D21" s="832" t="s">
        <v>1951</v>
      </c>
      <c r="E21" s="832" t="s">
        <v>1952</v>
      </c>
      <c r="F21" s="849"/>
      <c r="G21" s="849"/>
      <c r="H21" s="849"/>
      <c r="I21" s="849"/>
      <c r="J21" s="849"/>
      <c r="K21" s="849"/>
      <c r="L21" s="849"/>
      <c r="M21" s="849"/>
      <c r="N21" s="849">
        <v>3</v>
      </c>
      <c r="O21" s="849">
        <v>164.42</v>
      </c>
      <c r="P21" s="837"/>
      <c r="Q21" s="850">
        <v>54.806666666666665</v>
      </c>
    </row>
    <row r="22" spans="1:17" ht="14.4" customHeight="1" x14ac:dyDescent="0.3">
      <c r="A22" s="831" t="s">
        <v>1993</v>
      </c>
      <c r="B22" s="832" t="s">
        <v>1765</v>
      </c>
      <c r="C22" s="832" t="s">
        <v>874</v>
      </c>
      <c r="D22" s="832" t="s">
        <v>1831</v>
      </c>
      <c r="E22" s="832" t="s">
        <v>1832</v>
      </c>
      <c r="F22" s="849">
        <v>10</v>
      </c>
      <c r="G22" s="849">
        <v>4430</v>
      </c>
      <c r="H22" s="849">
        <v>0.66516516516516522</v>
      </c>
      <c r="I22" s="849">
        <v>443</v>
      </c>
      <c r="J22" s="849">
        <v>15</v>
      </c>
      <c r="K22" s="849">
        <v>6660</v>
      </c>
      <c r="L22" s="849">
        <v>1</v>
      </c>
      <c r="M22" s="849">
        <v>444</v>
      </c>
      <c r="N22" s="849">
        <v>9</v>
      </c>
      <c r="O22" s="849">
        <v>3996</v>
      </c>
      <c r="P22" s="837">
        <v>0.6</v>
      </c>
      <c r="Q22" s="850">
        <v>444</v>
      </c>
    </row>
    <row r="23" spans="1:17" ht="14.4" customHeight="1" x14ac:dyDescent="0.3">
      <c r="A23" s="831" t="s">
        <v>1993</v>
      </c>
      <c r="B23" s="832" t="s">
        <v>1765</v>
      </c>
      <c r="C23" s="832" t="s">
        <v>874</v>
      </c>
      <c r="D23" s="832" t="s">
        <v>1833</v>
      </c>
      <c r="E23" s="832" t="s">
        <v>1834</v>
      </c>
      <c r="F23" s="849">
        <v>1</v>
      </c>
      <c r="G23" s="849">
        <v>177</v>
      </c>
      <c r="H23" s="849"/>
      <c r="I23" s="849">
        <v>177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1993</v>
      </c>
      <c r="B24" s="832" t="s">
        <v>1765</v>
      </c>
      <c r="C24" s="832" t="s">
        <v>874</v>
      </c>
      <c r="D24" s="832" t="s">
        <v>1841</v>
      </c>
      <c r="E24" s="832" t="s">
        <v>1842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1423</v>
      </c>
      <c r="P24" s="837"/>
      <c r="Q24" s="850">
        <v>1423</v>
      </c>
    </row>
    <row r="25" spans="1:17" ht="14.4" customHeight="1" x14ac:dyDescent="0.3">
      <c r="A25" s="831" t="s">
        <v>1993</v>
      </c>
      <c r="B25" s="832" t="s">
        <v>1765</v>
      </c>
      <c r="C25" s="832" t="s">
        <v>874</v>
      </c>
      <c r="D25" s="832" t="s">
        <v>1841</v>
      </c>
      <c r="E25" s="832" t="s">
        <v>1843</v>
      </c>
      <c r="F25" s="849">
        <v>1</v>
      </c>
      <c r="G25" s="849">
        <v>1422</v>
      </c>
      <c r="H25" s="849">
        <v>1</v>
      </c>
      <c r="I25" s="849">
        <v>1422</v>
      </c>
      <c r="J25" s="849">
        <v>1</v>
      </c>
      <c r="K25" s="849">
        <v>1422</v>
      </c>
      <c r="L25" s="849">
        <v>1</v>
      </c>
      <c r="M25" s="849">
        <v>1422</v>
      </c>
      <c r="N25" s="849"/>
      <c r="O25" s="849"/>
      <c r="P25" s="837"/>
      <c r="Q25" s="850"/>
    </row>
    <row r="26" spans="1:17" ht="14.4" customHeight="1" x14ac:dyDescent="0.3">
      <c r="A26" s="831" t="s">
        <v>1993</v>
      </c>
      <c r="B26" s="832" t="s">
        <v>1765</v>
      </c>
      <c r="C26" s="832" t="s">
        <v>874</v>
      </c>
      <c r="D26" s="832" t="s">
        <v>1845</v>
      </c>
      <c r="E26" s="832" t="s">
        <v>1846</v>
      </c>
      <c r="F26" s="849">
        <v>1</v>
      </c>
      <c r="G26" s="849">
        <v>2038</v>
      </c>
      <c r="H26" s="849">
        <v>0.24987739087788133</v>
      </c>
      <c r="I26" s="849">
        <v>2038</v>
      </c>
      <c r="J26" s="849">
        <v>4</v>
      </c>
      <c r="K26" s="849">
        <v>8156</v>
      </c>
      <c r="L26" s="849">
        <v>1</v>
      </c>
      <c r="M26" s="849">
        <v>2039</v>
      </c>
      <c r="N26" s="849"/>
      <c r="O26" s="849"/>
      <c r="P26" s="837"/>
      <c r="Q26" s="850"/>
    </row>
    <row r="27" spans="1:17" ht="14.4" customHeight="1" x14ac:dyDescent="0.3">
      <c r="A27" s="831" t="s">
        <v>1993</v>
      </c>
      <c r="B27" s="832" t="s">
        <v>1765</v>
      </c>
      <c r="C27" s="832" t="s">
        <v>874</v>
      </c>
      <c r="D27" s="832" t="s">
        <v>1845</v>
      </c>
      <c r="E27" s="832" t="s">
        <v>1847</v>
      </c>
      <c r="F27" s="849">
        <v>1</v>
      </c>
      <c r="G27" s="849">
        <v>2038</v>
      </c>
      <c r="H27" s="849">
        <v>0.24987739087788133</v>
      </c>
      <c r="I27" s="849">
        <v>2038</v>
      </c>
      <c r="J27" s="849">
        <v>4</v>
      </c>
      <c r="K27" s="849">
        <v>8156</v>
      </c>
      <c r="L27" s="849">
        <v>1</v>
      </c>
      <c r="M27" s="849">
        <v>2039</v>
      </c>
      <c r="N27" s="849">
        <v>1</v>
      </c>
      <c r="O27" s="849">
        <v>2040</v>
      </c>
      <c r="P27" s="837">
        <v>0.2501226091221187</v>
      </c>
      <c r="Q27" s="850">
        <v>2040</v>
      </c>
    </row>
    <row r="28" spans="1:17" ht="14.4" customHeight="1" x14ac:dyDescent="0.3">
      <c r="A28" s="831" t="s">
        <v>1993</v>
      </c>
      <c r="B28" s="832" t="s">
        <v>1765</v>
      </c>
      <c r="C28" s="832" t="s">
        <v>874</v>
      </c>
      <c r="D28" s="832" t="s">
        <v>1863</v>
      </c>
      <c r="E28" s="832" t="s">
        <v>1865</v>
      </c>
      <c r="F28" s="849"/>
      <c r="G28" s="849"/>
      <c r="H28" s="849"/>
      <c r="I28" s="849"/>
      <c r="J28" s="849"/>
      <c r="K28" s="849"/>
      <c r="L28" s="849"/>
      <c r="M28" s="849"/>
      <c r="N28" s="849">
        <v>4</v>
      </c>
      <c r="O28" s="849">
        <v>4856</v>
      </c>
      <c r="P28" s="837"/>
      <c r="Q28" s="850">
        <v>1214</v>
      </c>
    </row>
    <row r="29" spans="1:17" ht="14.4" customHeight="1" x14ac:dyDescent="0.3">
      <c r="A29" s="831" t="s">
        <v>1993</v>
      </c>
      <c r="B29" s="832" t="s">
        <v>1765</v>
      </c>
      <c r="C29" s="832" t="s">
        <v>874</v>
      </c>
      <c r="D29" s="832" t="s">
        <v>1868</v>
      </c>
      <c r="E29" s="832" t="s">
        <v>1869</v>
      </c>
      <c r="F29" s="849">
        <v>46</v>
      </c>
      <c r="G29" s="849">
        <v>31326</v>
      </c>
      <c r="H29" s="849">
        <v>1.3918954945347908</v>
      </c>
      <c r="I29" s="849">
        <v>681</v>
      </c>
      <c r="J29" s="849">
        <v>33</v>
      </c>
      <c r="K29" s="849">
        <v>22506</v>
      </c>
      <c r="L29" s="849">
        <v>1</v>
      </c>
      <c r="M29" s="849">
        <v>682</v>
      </c>
      <c r="N29" s="849">
        <v>34</v>
      </c>
      <c r="O29" s="849">
        <v>23188</v>
      </c>
      <c r="P29" s="837">
        <v>1.0303030303030303</v>
      </c>
      <c r="Q29" s="850">
        <v>682</v>
      </c>
    </row>
    <row r="30" spans="1:17" ht="14.4" customHeight="1" x14ac:dyDescent="0.3">
      <c r="A30" s="831" t="s">
        <v>1993</v>
      </c>
      <c r="B30" s="832" t="s">
        <v>1765</v>
      </c>
      <c r="C30" s="832" t="s">
        <v>874</v>
      </c>
      <c r="D30" s="832" t="s">
        <v>1868</v>
      </c>
      <c r="E30" s="832" t="s">
        <v>1870</v>
      </c>
      <c r="F30" s="849">
        <v>14</v>
      </c>
      <c r="G30" s="849">
        <v>9534</v>
      </c>
      <c r="H30" s="849">
        <v>0.73576169161907701</v>
      </c>
      <c r="I30" s="849">
        <v>681</v>
      </c>
      <c r="J30" s="849">
        <v>19</v>
      </c>
      <c r="K30" s="849">
        <v>12958</v>
      </c>
      <c r="L30" s="849">
        <v>1</v>
      </c>
      <c r="M30" s="849">
        <v>682</v>
      </c>
      <c r="N30" s="849">
        <v>18</v>
      </c>
      <c r="O30" s="849">
        <v>12276</v>
      </c>
      <c r="P30" s="837">
        <v>0.94736842105263153</v>
      </c>
      <c r="Q30" s="850">
        <v>682</v>
      </c>
    </row>
    <row r="31" spans="1:17" ht="14.4" customHeight="1" x14ac:dyDescent="0.3">
      <c r="A31" s="831" t="s">
        <v>1993</v>
      </c>
      <c r="B31" s="832" t="s">
        <v>1765</v>
      </c>
      <c r="C31" s="832" t="s">
        <v>874</v>
      </c>
      <c r="D31" s="832" t="s">
        <v>1871</v>
      </c>
      <c r="E31" s="832" t="s">
        <v>1872</v>
      </c>
      <c r="F31" s="849"/>
      <c r="G31" s="849"/>
      <c r="H31" s="849"/>
      <c r="I31" s="849"/>
      <c r="J31" s="849">
        <v>7</v>
      </c>
      <c r="K31" s="849">
        <v>5019</v>
      </c>
      <c r="L31" s="849">
        <v>1</v>
      </c>
      <c r="M31" s="849">
        <v>717</v>
      </c>
      <c r="N31" s="849">
        <v>21</v>
      </c>
      <c r="O31" s="849">
        <v>15057</v>
      </c>
      <c r="P31" s="837">
        <v>3</v>
      </c>
      <c r="Q31" s="850">
        <v>717</v>
      </c>
    </row>
    <row r="32" spans="1:17" ht="14.4" customHeight="1" x14ac:dyDescent="0.3">
      <c r="A32" s="831" t="s">
        <v>1993</v>
      </c>
      <c r="B32" s="832" t="s">
        <v>1765</v>
      </c>
      <c r="C32" s="832" t="s">
        <v>874</v>
      </c>
      <c r="D32" s="832" t="s">
        <v>1871</v>
      </c>
      <c r="E32" s="832" t="s">
        <v>1873</v>
      </c>
      <c r="F32" s="849"/>
      <c r="G32" s="849"/>
      <c r="H32" s="849"/>
      <c r="I32" s="849"/>
      <c r="J32" s="849">
        <v>16</v>
      </c>
      <c r="K32" s="849">
        <v>11472</v>
      </c>
      <c r="L32" s="849">
        <v>1</v>
      </c>
      <c r="M32" s="849">
        <v>717</v>
      </c>
      <c r="N32" s="849">
        <v>12</v>
      </c>
      <c r="O32" s="849">
        <v>8604</v>
      </c>
      <c r="P32" s="837">
        <v>0.75</v>
      </c>
      <c r="Q32" s="850">
        <v>717</v>
      </c>
    </row>
    <row r="33" spans="1:17" ht="14.4" customHeight="1" x14ac:dyDescent="0.3">
      <c r="A33" s="831" t="s">
        <v>1993</v>
      </c>
      <c r="B33" s="832" t="s">
        <v>1765</v>
      </c>
      <c r="C33" s="832" t="s">
        <v>874</v>
      </c>
      <c r="D33" s="832" t="s">
        <v>1874</v>
      </c>
      <c r="E33" s="832" t="s">
        <v>1875</v>
      </c>
      <c r="F33" s="849">
        <v>1</v>
      </c>
      <c r="G33" s="849">
        <v>2637</v>
      </c>
      <c r="H33" s="849"/>
      <c r="I33" s="849">
        <v>2637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1993</v>
      </c>
      <c r="B34" s="832" t="s">
        <v>1765</v>
      </c>
      <c r="C34" s="832" t="s">
        <v>874</v>
      </c>
      <c r="D34" s="832" t="s">
        <v>1874</v>
      </c>
      <c r="E34" s="832" t="s">
        <v>1876</v>
      </c>
      <c r="F34" s="849">
        <v>1</v>
      </c>
      <c r="G34" s="849">
        <v>2637</v>
      </c>
      <c r="H34" s="849"/>
      <c r="I34" s="849">
        <v>2637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1993</v>
      </c>
      <c r="B35" s="832" t="s">
        <v>1765</v>
      </c>
      <c r="C35" s="832" t="s">
        <v>874</v>
      </c>
      <c r="D35" s="832" t="s">
        <v>1877</v>
      </c>
      <c r="E35" s="832" t="s">
        <v>1878</v>
      </c>
      <c r="F35" s="849">
        <v>262</v>
      </c>
      <c r="G35" s="849">
        <v>478150</v>
      </c>
      <c r="H35" s="849">
        <v>0.98127340823970033</v>
      </c>
      <c r="I35" s="849">
        <v>1825</v>
      </c>
      <c r="J35" s="849">
        <v>267</v>
      </c>
      <c r="K35" s="849">
        <v>487275</v>
      </c>
      <c r="L35" s="849">
        <v>1</v>
      </c>
      <c r="M35" s="849">
        <v>1825</v>
      </c>
      <c r="N35" s="849">
        <v>290</v>
      </c>
      <c r="O35" s="849">
        <v>529540</v>
      </c>
      <c r="P35" s="837">
        <v>1.0867374685752398</v>
      </c>
      <c r="Q35" s="850">
        <v>1826</v>
      </c>
    </row>
    <row r="36" spans="1:17" ht="14.4" customHeight="1" x14ac:dyDescent="0.3">
      <c r="A36" s="831" t="s">
        <v>1993</v>
      </c>
      <c r="B36" s="832" t="s">
        <v>1765</v>
      </c>
      <c r="C36" s="832" t="s">
        <v>874</v>
      </c>
      <c r="D36" s="832" t="s">
        <v>1877</v>
      </c>
      <c r="E36" s="832" t="s">
        <v>1879</v>
      </c>
      <c r="F36" s="849">
        <v>32</v>
      </c>
      <c r="G36" s="849">
        <v>58400</v>
      </c>
      <c r="H36" s="849">
        <v>0.65306122448979587</v>
      </c>
      <c r="I36" s="849">
        <v>1825</v>
      </c>
      <c r="J36" s="849">
        <v>49</v>
      </c>
      <c r="K36" s="849">
        <v>89425</v>
      </c>
      <c r="L36" s="849">
        <v>1</v>
      </c>
      <c r="M36" s="849">
        <v>1825</v>
      </c>
      <c r="N36" s="849">
        <v>27</v>
      </c>
      <c r="O36" s="849">
        <v>49302</v>
      </c>
      <c r="P36" s="837">
        <v>0.55132233715403967</v>
      </c>
      <c r="Q36" s="850">
        <v>1826</v>
      </c>
    </row>
    <row r="37" spans="1:17" ht="14.4" customHeight="1" x14ac:dyDescent="0.3">
      <c r="A37" s="831" t="s">
        <v>1993</v>
      </c>
      <c r="B37" s="832" t="s">
        <v>1765</v>
      </c>
      <c r="C37" s="832" t="s">
        <v>874</v>
      </c>
      <c r="D37" s="832" t="s">
        <v>1880</v>
      </c>
      <c r="E37" s="832" t="s">
        <v>1881</v>
      </c>
      <c r="F37" s="849">
        <v>170</v>
      </c>
      <c r="G37" s="849">
        <v>72930</v>
      </c>
      <c r="H37" s="849">
        <v>0.97142857142857142</v>
      </c>
      <c r="I37" s="849">
        <v>429</v>
      </c>
      <c r="J37" s="849">
        <v>175</v>
      </c>
      <c r="K37" s="849">
        <v>75075</v>
      </c>
      <c r="L37" s="849">
        <v>1</v>
      </c>
      <c r="M37" s="849">
        <v>429</v>
      </c>
      <c r="N37" s="849">
        <v>190</v>
      </c>
      <c r="O37" s="849">
        <v>81700</v>
      </c>
      <c r="P37" s="837">
        <v>1.0882450882450883</v>
      </c>
      <c r="Q37" s="850">
        <v>430</v>
      </c>
    </row>
    <row r="38" spans="1:17" ht="14.4" customHeight="1" x14ac:dyDescent="0.3">
      <c r="A38" s="831" t="s">
        <v>1993</v>
      </c>
      <c r="B38" s="832" t="s">
        <v>1765</v>
      </c>
      <c r="C38" s="832" t="s">
        <v>874</v>
      </c>
      <c r="D38" s="832" t="s">
        <v>1958</v>
      </c>
      <c r="E38" s="832" t="s">
        <v>1959</v>
      </c>
      <c r="F38" s="849"/>
      <c r="G38" s="849"/>
      <c r="H38" s="849"/>
      <c r="I38" s="849"/>
      <c r="J38" s="849">
        <v>2</v>
      </c>
      <c r="K38" s="849">
        <v>17190</v>
      </c>
      <c r="L38" s="849">
        <v>1</v>
      </c>
      <c r="M38" s="849">
        <v>8595</v>
      </c>
      <c r="N38" s="849"/>
      <c r="O38" s="849"/>
      <c r="P38" s="837"/>
      <c r="Q38" s="850"/>
    </row>
    <row r="39" spans="1:17" ht="14.4" customHeight="1" x14ac:dyDescent="0.3">
      <c r="A39" s="831" t="s">
        <v>1993</v>
      </c>
      <c r="B39" s="832" t="s">
        <v>1765</v>
      </c>
      <c r="C39" s="832" t="s">
        <v>874</v>
      </c>
      <c r="D39" s="832" t="s">
        <v>1960</v>
      </c>
      <c r="E39" s="832" t="s">
        <v>1961</v>
      </c>
      <c r="F39" s="849">
        <v>19</v>
      </c>
      <c r="G39" s="849">
        <v>275614</v>
      </c>
      <c r="H39" s="849">
        <v>0.86357683124761087</v>
      </c>
      <c r="I39" s="849">
        <v>14506</v>
      </c>
      <c r="J39" s="849">
        <v>22</v>
      </c>
      <c r="K39" s="849">
        <v>319154</v>
      </c>
      <c r="L39" s="849">
        <v>1</v>
      </c>
      <c r="M39" s="849">
        <v>14507</v>
      </c>
      <c r="N39" s="849">
        <v>56</v>
      </c>
      <c r="O39" s="849">
        <v>812498</v>
      </c>
      <c r="P39" s="837">
        <v>2.5457866735181134</v>
      </c>
      <c r="Q39" s="850">
        <v>14508.892857142857</v>
      </c>
    </row>
    <row r="40" spans="1:17" ht="14.4" customHeight="1" x14ac:dyDescent="0.3">
      <c r="A40" s="831" t="s">
        <v>1993</v>
      </c>
      <c r="B40" s="832" t="s">
        <v>1765</v>
      </c>
      <c r="C40" s="832" t="s">
        <v>874</v>
      </c>
      <c r="D40" s="832" t="s">
        <v>1892</v>
      </c>
      <c r="E40" s="832" t="s">
        <v>1893</v>
      </c>
      <c r="F40" s="849">
        <v>30</v>
      </c>
      <c r="G40" s="849">
        <v>18270</v>
      </c>
      <c r="H40" s="849">
        <v>0.78817946505608283</v>
      </c>
      <c r="I40" s="849">
        <v>609</v>
      </c>
      <c r="J40" s="849">
        <v>38</v>
      </c>
      <c r="K40" s="849">
        <v>23180</v>
      </c>
      <c r="L40" s="849">
        <v>1</v>
      </c>
      <c r="M40" s="849">
        <v>610</v>
      </c>
      <c r="N40" s="849">
        <v>45</v>
      </c>
      <c r="O40" s="849">
        <v>27495</v>
      </c>
      <c r="P40" s="837">
        <v>1.1861518550474548</v>
      </c>
      <c r="Q40" s="850">
        <v>611</v>
      </c>
    </row>
    <row r="41" spans="1:17" ht="14.4" customHeight="1" x14ac:dyDescent="0.3">
      <c r="A41" s="831" t="s">
        <v>1993</v>
      </c>
      <c r="B41" s="832" t="s">
        <v>1765</v>
      </c>
      <c r="C41" s="832" t="s">
        <v>874</v>
      </c>
      <c r="D41" s="832" t="s">
        <v>1892</v>
      </c>
      <c r="E41" s="832" t="s">
        <v>1894</v>
      </c>
      <c r="F41" s="849">
        <v>10</v>
      </c>
      <c r="G41" s="849">
        <v>6090</v>
      </c>
      <c r="H41" s="849">
        <v>0.55464480874316935</v>
      </c>
      <c r="I41" s="849">
        <v>609</v>
      </c>
      <c r="J41" s="849">
        <v>18</v>
      </c>
      <c r="K41" s="849">
        <v>10980</v>
      </c>
      <c r="L41" s="849">
        <v>1</v>
      </c>
      <c r="M41" s="849">
        <v>610</v>
      </c>
      <c r="N41" s="849">
        <v>7</v>
      </c>
      <c r="O41" s="849">
        <v>4277</v>
      </c>
      <c r="P41" s="837">
        <v>0.38952641165755919</v>
      </c>
      <c r="Q41" s="850">
        <v>611</v>
      </c>
    </row>
    <row r="42" spans="1:17" ht="14.4" customHeight="1" x14ac:dyDescent="0.3">
      <c r="A42" s="831" t="s">
        <v>1993</v>
      </c>
      <c r="B42" s="832" t="s">
        <v>1765</v>
      </c>
      <c r="C42" s="832" t="s">
        <v>874</v>
      </c>
      <c r="D42" s="832" t="s">
        <v>1897</v>
      </c>
      <c r="E42" s="832" t="s">
        <v>1898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438</v>
      </c>
      <c r="P42" s="837"/>
      <c r="Q42" s="850">
        <v>438</v>
      </c>
    </row>
    <row r="43" spans="1:17" ht="14.4" customHeight="1" x14ac:dyDescent="0.3">
      <c r="A43" s="831" t="s">
        <v>1993</v>
      </c>
      <c r="B43" s="832" t="s">
        <v>1765</v>
      </c>
      <c r="C43" s="832" t="s">
        <v>874</v>
      </c>
      <c r="D43" s="832" t="s">
        <v>1900</v>
      </c>
      <c r="E43" s="832" t="s">
        <v>1901</v>
      </c>
      <c r="F43" s="849">
        <v>1</v>
      </c>
      <c r="G43" s="849">
        <v>1342</v>
      </c>
      <c r="H43" s="849">
        <v>1</v>
      </c>
      <c r="I43" s="849">
        <v>1342</v>
      </c>
      <c r="J43" s="849">
        <v>1</v>
      </c>
      <c r="K43" s="849">
        <v>1342</v>
      </c>
      <c r="L43" s="849">
        <v>1</v>
      </c>
      <c r="M43" s="849">
        <v>1342</v>
      </c>
      <c r="N43" s="849">
        <v>16</v>
      </c>
      <c r="O43" s="849">
        <v>21488</v>
      </c>
      <c r="P43" s="837">
        <v>16.011922503725781</v>
      </c>
      <c r="Q43" s="850">
        <v>1343</v>
      </c>
    </row>
    <row r="44" spans="1:17" ht="14.4" customHeight="1" x14ac:dyDescent="0.3">
      <c r="A44" s="831" t="s">
        <v>1993</v>
      </c>
      <c r="B44" s="832" t="s">
        <v>1765</v>
      </c>
      <c r="C44" s="832" t="s">
        <v>874</v>
      </c>
      <c r="D44" s="832" t="s">
        <v>1900</v>
      </c>
      <c r="E44" s="832" t="s">
        <v>1902</v>
      </c>
      <c r="F44" s="849">
        <v>3</v>
      </c>
      <c r="G44" s="849">
        <v>4026</v>
      </c>
      <c r="H44" s="849"/>
      <c r="I44" s="849">
        <v>1342</v>
      </c>
      <c r="J44" s="849"/>
      <c r="K44" s="849"/>
      <c r="L44" s="849"/>
      <c r="M44" s="849"/>
      <c r="N44" s="849">
        <v>2</v>
      </c>
      <c r="O44" s="849">
        <v>2686</v>
      </c>
      <c r="P44" s="837"/>
      <c r="Q44" s="850">
        <v>1343</v>
      </c>
    </row>
    <row r="45" spans="1:17" ht="14.4" customHeight="1" x14ac:dyDescent="0.3">
      <c r="A45" s="831" t="s">
        <v>1993</v>
      </c>
      <c r="B45" s="832" t="s">
        <v>1765</v>
      </c>
      <c r="C45" s="832" t="s">
        <v>874</v>
      </c>
      <c r="D45" s="832" t="s">
        <v>1903</v>
      </c>
      <c r="E45" s="832" t="s">
        <v>1904</v>
      </c>
      <c r="F45" s="849">
        <v>15</v>
      </c>
      <c r="G45" s="849">
        <v>7635</v>
      </c>
      <c r="H45" s="849">
        <v>0.625</v>
      </c>
      <c r="I45" s="849">
        <v>509</v>
      </c>
      <c r="J45" s="849">
        <v>24</v>
      </c>
      <c r="K45" s="849">
        <v>12216</v>
      </c>
      <c r="L45" s="849">
        <v>1</v>
      </c>
      <c r="M45" s="849">
        <v>509</v>
      </c>
      <c r="N45" s="849">
        <v>22</v>
      </c>
      <c r="O45" s="849">
        <v>11227</v>
      </c>
      <c r="P45" s="837">
        <v>0.91904060248853958</v>
      </c>
      <c r="Q45" s="850">
        <v>510.31818181818181</v>
      </c>
    </row>
    <row r="46" spans="1:17" ht="14.4" customHeight="1" x14ac:dyDescent="0.3">
      <c r="A46" s="831" t="s">
        <v>1993</v>
      </c>
      <c r="B46" s="832" t="s">
        <v>1765</v>
      </c>
      <c r="C46" s="832" t="s">
        <v>874</v>
      </c>
      <c r="D46" s="832" t="s">
        <v>1903</v>
      </c>
      <c r="E46" s="832" t="s">
        <v>1905</v>
      </c>
      <c r="F46" s="849">
        <v>77</v>
      </c>
      <c r="G46" s="849">
        <v>39193</v>
      </c>
      <c r="H46" s="849">
        <v>1.0547945205479452</v>
      </c>
      <c r="I46" s="849">
        <v>509</v>
      </c>
      <c r="J46" s="849">
        <v>73</v>
      </c>
      <c r="K46" s="849">
        <v>37157</v>
      </c>
      <c r="L46" s="849">
        <v>1</v>
      </c>
      <c r="M46" s="849">
        <v>509</v>
      </c>
      <c r="N46" s="849">
        <v>41</v>
      </c>
      <c r="O46" s="849">
        <v>20914</v>
      </c>
      <c r="P46" s="837">
        <v>0.56285491293699708</v>
      </c>
      <c r="Q46" s="850">
        <v>510.09756097560978</v>
      </c>
    </row>
    <row r="47" spans="1:17" ht="14.4" customHeight="1" x14ac:dyDescent="0.3">
      <c r="A47" s="831" t="s">
        <v>1993</v>
      </c>
      <c r="B47" s="832" t="s">
        <v>1765</v>
      </c>
      <c r="C47" s="832" t="s">
        <v>874</v>
      </c>
      <c r="D47" s="832" t="s">
        <v>1906</v>
      </c>
      <c r="E47" s="832" t="s">
        <v>1907</v>
      </c>
      <c r="F47" s="849">
        <v>2</v>
      </c>
      <c r="G47" s="849">
        <v>4658</v>
      </c>
      <c r="H47" s="849"/>
      <c r="I47" s="849">
        <v>2329</v>
      </c>
      <c r="J47" s="849"/>
      <c r="K47" s="849"/>
      <c r="L47" s="849"/>
      <c r="M47" s="849"/>
      <c r="N47" s="849">
        <v>1</v>
      </c>
      <c r="O47" s="849">
        <v>2333</v>
      </c>
      <c r="P47" s="837"/>
      <c r="Q47" s="850">
        <v>2333</v>
      </c>
    </row>
    <row r="48" spans="1:17" ht="14.4" customHeight="1" x14ac:dyDescent="0.3">
      <c r="A48" s="831" t="s">
        <v>1993</v>
      </c>
      <c r="B48" s="832" t="s">
        <v>1765</v>
      </c>
      <c r="C48" s="832" t="s">
        <v>874</v>
      </c>
      <c r="D48" s="832" t="s">
        <v>1929</v>
      </c>
      <c r="E48" s="832" t="s">
        <v>1930</v>
      </c>
      <c r="F48" s="849">
        <v>2</v>
      </c>
      <c r="G48" s="849">
        <v>1436</v>
      </c>
      <c r="H48" s="849"/>
      <c r="I48" s="849">
        <v>718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1993</v>
      </c>
      <c r="B49" s="832" t="s">
        <v>1765</v>
      </c>
      <c r="C49" s="832" t="s">
        <v>874</v>
      </c>
      <c r="D49" s="832" t="s">
        <v>1929</v>
      </c>
      <c r="E49" s="832" t="s">
        <v>1931</v>
      </c>
      <c r="F49" s="849"/>
      <c r="G49" s="849"/>
      <c r="H49" s="849"/>
      <c r="I49" s="849"/>
      <c r="J49" s="849"/>
      <c r="K49" s="849"/>
      <c r="L49" s="849"/>
      <c r="M49" s="849"/>
      <c r="N49" s="849">
        <v>1</v>
      </c>
      <c r="O49" s="849">
        <v>719</v>
      </c>
      <c r="P49" s="837"/>
      <c r="Q49" s="850">
        <v>719</v>
      </c>
    </row>
    <row r="50" spans="1:17" ht="14.4" customHeight="1" x14ac:dyDescent="0.3">
      <c r="A50" s="831" t="s">
        <v>1994</v>
      </c>
      <c r="B50" s="832" t="s">
        <v>1765</v>
      </c>
      <c r="C50" s="832" t="s">
        <v>1939</v>
      </c>
      <c r="D50" s="832" t="s">
        <v>1945</v>
      </c>
      <c r="E50" s="832" t="s">
        <v>931</v>
      </c>
      <c r="F50" s="849">
        <v>0.02</v>
      </c>
      <c r="G50" s="849">
        <v>177.08</v>
      </c>
      <c r="H50" s="849"/>
      <c r="I50" s="849">
        <v>8854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1994</v>
      </c>
      <c r="B51" s="832" t="s">
        <v>1765</v>
      </c>
      <c r="C51" s="832" t="s">
        <v>1939</v>
      </c>
      <c r="D51" s="832" t="s">
        <v>1946</v>
      </c>
      <c r="E51" s="832" t="s">
        <v>931</v>
      </c>
      <c r="F51" s="849">
        <v>9.9499999999999993</v>
      </c>
      <c r="G51" s="849">
        <v>17805.2</v>
      </c>
      <c r="H51" s="849">
        <v>1.6046300785678622</v>
      </c>
      <c r="I51" s="849">
        <v>1789.4673366834172</v>
      </c>
      <c r="J51" s="849">
        <v>6.1</v>
      </c>
      <c r="K51" s="849">
        <v>11096.140000000001</v>
      </c>
      <c r="L51" s="849">
        <v>1</v>
      </c>
      <c r="M51" s="849">
        <v>1819.0393442622953</v>
      </c>
      <c r="N51" s="849">
        <v>5.9500000000000011</v>
      </c>
      <c r="O51" s="849">
        <v>5238.3900000000003</v>
      </c>
      <c r="P51" s="837">
        <v>0.47209119567705526</v>
      </c>
      <c r="Q51" s="850">
        <v>880.40168067226875</v>
      </c>
    </row>
    <row r="52" spans="1:17" ht="14.4" customHeight="1" x14ac:dyDescent="0.3">
      <c r="A52" s="831" t="s">
        <v>1994</v>
      </c>
      <c r="B52" s="832" t="s">
        <v>1765</v>
      </c>
      <c r="C52" s="832" t="s">
        <v>1939</v>
      </c>
      <c r="D52" s="832" t="s">
        <v>1947</v>
      </c>
      <c r="E52" s="832" t="s">
        <v>1948</v>
      </c>
      <c r="F52" s="849">
        <v>0.33</v>
      </c>
      <c r="G52" s="849">
        <v>293.73</v>
      </c>
      <c r="H52" s="849">
        <v>1.3000354076303444</v>
      </c>
      <c r="I52" s="849">
        <v>890.09090909090912</v>
      </c>
      <c r="J52" s="849">
        <v>0.26</v>
      </c>
      <c r="K52" s="849">
        <v>225.94</v>
      </c>
      <c r="L52" s="849">
        <v>1</v>
      </c>
      <c r="M52" s="849">
        <v>869</v>
      </c>
      <c r="N52" s="849"/>
      <c r="O52" s="849"/>
      <c r="P52" s="837"/>
      <c r="Q52" s="850"/>
    </row>
    <row r="53" spans="1:17" ht="14.4" customHeight="1" x14ac:dyDescent="0.3">
      <c r="A53" s="831" t="s">
        <v>1994</v>
      </c>
      <c r="B53" s="832" t="s">
        <v>1765</v>
      </c>
      <c r="C53" s="832" t="s">
        <v>1766</v>
      </c>
      <c r="D53" s="832" t="s">
        <v>1769</v>
      </c>
      <c r="E53" s="832" t="s">
        <v>1770</v>
      </c>
      <c r="F53" s="849">
        <v>300</v>
      </c>
      <c r="G53" s="849">
        <v>777</v>
      </c>
      <c r="H53" s="849"/>
      <c r="I53" s="849">
        <v>2.59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1994</v>
      </c>
      <c r="B54" s="832" t="s">
        <v>1765</v>
      </c>
      <c r="C54" s="832" t="s">
        <v>1766</v>
      </c>
      <c r="D54" s="832" t="s">
        <v>1771</v>
      </c>
      <c r="E54" s="832" t="s">
        <v>1772</v>
      </c>
      <c r="F54" s="849">
        <v>4260</v>
      </c>
      <c r="G54" s="849">
        <v>22953</v>
      </c>
      <c r="H54" s="849">
        <v>0.4994657829054881</v>
      </c>
      <c r="I54" s="849">
        <v>5.3880281690140848</v>
      </c>
      <c r="J54" s="849">
        <v>6415</v>
      </c>
      <c r="K54" s="849">
        <v>45955.100000000006</v>
      </c>
      <c r="L54" s="849">
        <v>1</v>
      </c>
      <c r="M54" s="849">
        <v>7.163694466095091</v>
      </c>
      <c r="N54" s="849">
        <v>3840</v>
      </c>
      <c r="O54" s="849">
        <v>27667.200000000008</v>
      </c>
      <c r="P54" s="837">
        <v>0.6020485212740263</v>
      </c>
      <c r="Q54" s="850">
        <v>7.2050000000000018</v>
      </c>
    </row>
    <row r="55" spans="1:17" ht="14.4" customHeight="1" x14ac:dyDescent="0.3">
      <c r="A55" s="831" t="s">
        <v>1994</v>
      </c>
      <c r="B55" s="832" t="s">
        <v>1765</v>
      </c>
      <c r="C55" s="832" t="s">
        <v>1766</v>
      </c>
      <c r="D55" s="832" t="s">
        <v>1778</v>
      </c>
      <c r="E55" s="832" t="s">
        <v>1779</v>
      </c>
      <c r="F55" s="849">
        <v>2499</v>
      </c>
      <c r="G55" s="849">
        <v>15125.27</v>
      </c>
      <c r="H55" s="849">
        <v>0.98729947571253995</v>
      </c>
      <c r="I55" s="849">
        <v>6.0525290116046424</v>
      </c>
      <c r="J55" s="849">
        <v>2896</v>
      </c>
      <c r="K55" s="849">
        <v>15319.840000000002</v>
      </c>
      <c r="L55" s="849">
        <v>1</v>
      </c>
      <c r="M55" s="849">
        <v>5.2900000000000009</v>
      </c>
      <c r="N55" s="849">
        <v>1206</v>
      </c>
      <c r="O55" s="849">
        <v>6427.9800000000005</v>
      </c>
      <c r="P55" s="837">
        <v>0.41958532203991683</v>
      </c>
      <c r="Q55" s="850">
        <v>5.33</v>
      </c>
    </row>
    <row r="56" spans="1:17" ht="14.4" customHeight="1" x14ac:dyDescent="0.3">
      <c r="A56" s="831" t="s">
        <v>1994</v>
      </c>
      <c r="B56" s="832" t="s">
        <v>1765</v>
      </c>
      <c r="C56" s="832" t="s">
        <v>1766</v>
      </c>
      <c r="D56" s="832" t="s">
        <v>1786</v>
      </c>
      <c r="E56" s="832" t="s">
        <v>1787</v>
      </c>
      <c r="F56" s="849"/>
      <c r="G56" s="849"/>
      <c r="H56" s="849"/>
      <c r="I56" s="849"/>
      <c r="J56" s="849">
        <v>700</v>
      </c>
      <c r="K56" s="849">
        <v>18340</v>
      </c>
      <c r="L56" s="849">
        <v>1</v>
      </c>
      <c r="M56" s="849">
        <v>26.2</v>
      </c>
      <c r="N56" s="849"/>
      <c r="O56" s="849"/>
      <c r="P56" s="837"/>
      <c r="Q56" s="850"/>
    </row>
    <row r="57" spans="1:17" ht="14.4" customHeight="1" x14ac:dyDescent="0.3">
      <c r="A57" s="831" t="s">
        <v>1994</v>
      </c>
      <c r="B57" s="832" t="s">
        <v>1765</v>
      </c>
      <c r="C57" s="832" t="s">
        <v>1766</v>
      </c>
      <c r="D57" s="832" t="s">
        <v>1792</v>
      </c>
      <c r="E57" s="832" t="s">
        <v>1793</v>
      </c>
      <c r="F57" s="849"/>
      <c r="G57" s="849"/>
      <c r="H57" s="849"/>
      <c r="I57" s="849"/>
      <c r="J57" s="849"/>
      <c r="K57" s="849"/>
      <c r="L57" s="849"/>
      <c r="M57" s="849"/>
      <c r="N57" s="849">
        <v>440</v>
      </c>
      <c r="O57" s="849">
        <v>9196</v>
      </c>
      <c r="P57" s="837"/>
      <c r="Q57" s="850">
        <v>20.9</v>
      </c>
    </row>
    <row r="58" spans="1:17" ht="14.4" customHeight="1" x14ac:dyDescent="0.3">
      <c r="A58" s="831" t="s">
        <v>1994</v>
      </c>
      <c r="B58" s="832" t="s">
        <v>1765</v>
      </c>
      <c r="C58" s="832" t="s">
        <v>1766</v>
      </c>
      <c r="D58" s="832" t="s">
        <v>1798</v>
      </c>
      <c r="E58" s="832" t="s">
        <v>1799</v>
      </c>
      <c r="F58" s="849">
        <v>18</v>
      </c>
      <c r="G58" s="849">
        <v>38949.359999999993</v>
      </c>
      <c r="H58" s="849">
        <v>1.0307447497974862</v>
      </c>
      <c r="I58" s="849">
        <v>2163.853333333333</v>
      </c>
      <c r="J58" s="849">
        <v>19</v>
      </c>
      <c r="K58" s="849">
        <v>37787.590000000004</v>
      </c>
      <c r="L58" s="849">
        <v>1</v>
      </c>
      <c r="M58" s="849">
        <v>1988.8205263157897</v>
      </c>
      <c r="N58" s="849">
        <v>18</v>
      </c>
      <c r="O58" s="849">
        <v>35451.519999999997</v>
      </c>
      <c r="P58" s="837">
        <v>0.93817891006015453</v>
      </c>
      <c r="Q58" s="850">
        <v>1969.5288888888888</v>
      </c>
    </row>
    <row r="59" spans="1:17" ht="14.4" customHeight="1" x14ac:dyDescent="0.3">
      <c r="A59" s="831" t="s">
        <v>1994</v>
      </c>
      <c r="B59" s="832" t="s">
        <v>1765</v>
      </c>
      <c r="C59" s="832" t="s">
        <v>1766</v>
      </c>
      <c r="D59" s="832" t="s">
        <v>1802</v>
      </c>
      <c r="E59" s="832" t="s">
        <v>1803</v>
      </c>
      <c r="F59" s="849">
        <v>1326</v>
      </c>
      <c r="G59" s="849">
        <v>5509.33</v>
      </c>
      <c r="H59" s="849"/>
      <c r="I59" s="849">
        <v>4.154849170437406</v>
      </c>
      <c r="J59" s="849"/>
      <c r="K59" s="849"/>
      <c r="L59" s="849"/>
      <c r="M59" s="849"/>
      <c r="N59" s="849">
        <v>600</v>
      </c>
      <c r="O59" s="849">
        <v>2250</v>
      </c>
      <c r="P59" s="837"/>
      <c r="Q59" s="850">
        <v>3.75</v>
      </c>
    </row>
    <row r="60" spans="1:17" ht="14.4" customHeight="1" x14ac:dyDescent="0.3">
      <c r="A60" s="831" t="s">
        <v>1994</v>
      </c>
      <c r="B60" s="832" t="s">
        <v>1765</v>
      </c>
      <c r="C60" s="832" t="s">
        <v>1766</v>
      </c>
      <c r="D60" s="832" t="s">
        <v>1949</v>
      </c>
      <c r="E60" s="832" t="s">
        <v>1950</v>
      </c>
      <c r="F60" s="849">
        <v>5416</v>
      </c>
      <c r="G60" s="849">
        <v>178804.50999999998</v>
      </c>
      <c r="H60" s="849">
        <v>1.3898200889073777</v>
      </c>
      <c r="I60" s="849">
        <v>33.014126661742978</v>
      </c>
      <c r="J60" s="849">
        <v>3806</v>
      </c>
      <c r="K60" s="849">
        <v>128652.99</v>
      </c>
      <c r="L60" s="849">
        <v>1</v>
      </c>
      <c r="M60" s="849">
        <v>33.802677351550187</v>
      </c>
      <c r="N60" s="849">
        <v>3791</v>
      </c>
      <c r="O60" s="849">
        <v>129099.15999999999</v>
      </c>
      <c r="P60" s="837">
        <v>1.0034680111204566</v>
      </c>
      <c r="Q60" s="850">
        <v>34.054117647058824</v>
      </c>
    </row>
    <row r="61" spans="1:17" ht="14.4" customHeight="1" x14ac:dyDescent="0.3">
      <c r="A61" s="831" t="s">
        <v>1994</v>
      </c>
      <c r="B61" s="832" t="s">
        <v>1765</v>
      </c>
      <c r="C61" s="832" t="s">
        <v>874</v>
      </c>
      <c r="D61" s="832" t="s">
        <v>1831</v>
      </c>
      <c r="E61" s="832" t="s">
        <v>1832</v>
      </c>
      <c r="F61" s="849">
        <v>1</v>
      </c>
      <c r="G61" s="849">
        <v>443</v>
      </c>
      <c r="H61" s="849"/>
      <c r="I61" s="849">
        <v>443</v>
      </c>
      <c r="J61" s="849"/>
      <c r="K61" s="849"/>
      <c r="L61" s="849"/>
      <c r="M61" s="849"/>
      <c r="N61" s="849"/>
      <c r="O61" s="849"/>
      <c r="P61" s="837"/>
      <c r="Q61" s="850"/>
    </row>
    <row r="62" spans="1:17" ht="14.4" customHeight="1" x14ac:dyDescent="0.3">
      <c r="A62" s="831" t="s">
        <v>1994</v>
      </c>
      <c r="B62" s="832" t="s">
        <v>1765</v>
      </c>
      <c r="C62" s="832" t="s">
        <v>874</v>
      </c>
      <c r="D62" s="832" t="s">
        <v>1854</v>
      </c>
      <c r="E62" s="832" t="s">
        <v>1855</v>
      </c>
      <c r="F62" s="849">
        <v>1</v>
      </c>
      <c r="G62" s="849">
        <v>1348</v>
      </c>
      <c r="H62" s="849"/>
      <c r="I62" s="849">
        <v>1348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1994</v>
      </c>
      <c r="B63" s="832" t="s">
        <v>1765</v>
      </c>
      <c r="C63" s="832" t="s">
        <v>874</v>
      </c>
      <c r="D63" s="832" t="s">
        <v>1868</v>
      </c>
      <c r="E63" s="832" t="s">
        <v>1869</v>
      </c>
      <c r="F63" s="849">
        <v>10</v>
      </c>
      <c r="G63" s="849">
        <v>6810</v>
      </c>
      <c r="H63" s="849">
        <v>1.2481671554252198</v>
      </c>
      <c r="I63" s="849">
        <v>681</v>
      </c>
      <c r="J63" s="849">
        <v>8</v>
      </c>
      <c r="K63" s="849">
        <v>5456</v>
      </c>
      <c r="L63" s="849">
        <v>1</v>
      </c>
      <c r="M63" s="849">
        <v>682</v>
      </c>
      <c r="N63" s="849">
        <v>8</v>
      </c>
      <c r="O63" s="849">
        <v>5456</v>
      </c>
      <c r="P63" s="837">
        <v>1</v>
      </c>
      <c r="Q63" s="850">
        <v>682</v>
      </c>
    </row>
    <row r="64" spans="1:17" ht="14.4" customHeight="1" x14ac:dyDescent="0.3">
      <c r="A64" s="831" t="s">
        <v>1994</v>
      </c>
      <c r="B64" s="832" t="s">
        <v>1765</v>
      </c>
      <c r="C64" s="832" t="s">
        <v>874</v>
      </c>
      <c r="D64" s="832" t="s">
        <v>1868</v>
      </c>
      <c r="E64" s="832" t="s">
        <v>1870</v>
      </c>
      <c r="F64" s="849">
        <v>8</v>
      </c>
      <c r="G64" s="849">
        <v>5448</v>
      </c>
      <c r="H64" s="849">
        <v>0.7262063449746734</v>
      </c>
      <c r="I64" s="849">
        <v>681</v>
      </c>
      <c r="J64" s="849">
        <v>11</v>
      </c>
      <c r="K64" s="849">
        <v>7502</v>
      </c>
      <c r="L64" s="849">
        <v>1</v>
      </c>
      <c r="M64" s="849">
        <v>682</v>
      </c>
      <c r="N64" s="849">
        <v>10</v>
      </c>
      <c r="O64" s="849">
        <v>6820</v>
      </c>
      <c r="P64" s="837">
        <v>0.90909090909090906</v>
      </c>
      <c r="Q64" s="850">
        <v>682</v>
      </c>
    </row>
    <row r="65" spans="1:17" ht="14.4" customHeight="1" x14ac:dyDescent="0.3">
      <c r="A65" s="831" t="s">
        <v>1994</v>
      </c>
      <c r="B65" s="832" t="s">
        <v>1765</v>
      </c>
      <c r="C65" s="832" t="s">
        <v>874</v>
      </c>
      <c r="D65" s="832" t="s">
        <v>1874</v>
      </c>
      <c r="E65" s="832" t="s">
        <v>1876</v>
      </c>
      <c r="F65" s="849"/>
      <c r="G65" s="849"/>
      <c r="H65" s="849"/>
      <c r="I65" s="849"/>
      <c r="J65" s="849">
        <v>1</v>
      </c>
      <c r="K65" s="849">
        <v>2638</v>
      </c>
      <c r="L65" s="849">
        <v>1</v>
      </c>
      <c r="M65" s="849">
        <v>2638</v>
      </c>
      <c r="N65" s="849"/>
      <c r="O65" s="849"/>
      <c r="P65" s="837"/>
      <c r="Q65" s="850"/>
    </row>
    <row r="66" spans="1:17" ht="14.4" customHeight="1" x14ac:dyDescent="0.3">
      <c r="A66" s="831" t="s">
        <v>1994</v>
      </c>
      <c r="B66" s="832" t="s">
        <v>1765</v>
      </c>
      <c r="C66" s="832" t="s">
        <v>874</v>
      </c>
      <c r="D66" s="832" t="s">
        <v>1877</v>
      </c>
      <c r="E66" s="832" t="s">
        <v>1878</v>
      </c>
      <c r="F66" s="849">
        <v>2</v>
      </c>
      <c r="G66" s="849">
        <v>3650</v>
      </c>
      <c r="H66" s="849">
        <v>9.5238095238095233E-2</v>
      </c>
      <c r="I66" s="849">
        <v>1825</v>
      </c>
      <c r="J66" s="849">
        <v>21</v>
      </c>
      <c r="K66" s="849">
        <v>38325</v>
      </c>
      <c r="L66" s="849">
        <v>1</v>
      </c>
      <c r="M66" s="849">
        <v>1825</v>
      </c>
      <c r="N66" s="849">
        <v>11</v>
      </c>
      <c r="O66" s="849">
        <v>20086</v>
      </c>
      <c r="P66" s="837">
        <v>0.52409654272667971</v>
      </c>
      <c r="Q66" s="850">
        <v>1826</v>
      </c>
    </row>
    <row r="67" spans="1:17" ht="14.4" customHeight="1" x14ac:dyDescent="0.3">
      <c r="A67" s="831" t="s">
        <v>1994</v>
      </c>
      <c r="B67" s="832" t="s">
        <v>1765</v>
      </c>
      <c r="C67" s="832" t="s">
        <v>874</v>
      </c>
      <c r="D67" s="832" t="s">
        <v>1877</v>
      </c>
      <c r="E67" s="832" t="s">
        <v>1879</v>
      </c>
      <c r="F67" s="849">
        <v>23</v>
      </c>
      <c r="G67" s="849">
        <v>41975</v>
      </c>
      <c r="H67" s="849">
        <v>1.2105263157894737</v>
      </c>
      <c r="I67" s="849">
        <v>1825</v>
      </c>
      <c r="J67" s="849">
        <v>19</v>
      </c>
      <c r="K67" s="849">
        <v>34675</v>
      </c>
      <c r="L67" s="849">
        <v>1</v>
      </c>
      <c r="M67" s="849">
        <v>1825</v>
      </c>
      <c r="N67" s="849">
        <v>14</v>
      </c>
      <c r="O67" s="849">
        <v>25564</v>
      </c>
      <c r="P67" s="837">
        <v>0.73724585436193224</v>
      </c>
      <c r="Q67" s="850">
        <v>1826</v>
      </c>
    </row>
    <row r="68" spans="1:17" ht="14.4" customHeight="1" x14ac:dyDescent="0.3">
      <c r="A68" s="831" t="s">
        <v>1994</v>
      </c>
      <c r="B68" s="832" t="s">
        <v>1765</v>
      </c>
      <c r="C68" s="832" t="s">
        <v>874</v>
      </c>
      <c r="D68" s="832" t="s">
        <v>1880</v>
      </c>
      <c r="E68" s="832" t="s">
        <v>1881</v>
      </c>
      <c r="F68" s="849">
        <v>5</v>
      </c>
      <c r="G68" s="849">
        <v>2145</v>
      </c>
      <c r="H68" s="849">
        <v>1</v>
      </c>
      <c r="I68" s="849">
        <v>429</v>
      </c>
      <c r="J68" s="849">
        <v>5</v>
      </c>
      <c r="K68" s="849">
        <v>2145</v>
      </c>
      <c r="L68" s="849">
        <v>1</v>
      </c>
      <c r="M68" s="849">
        <v>429</v>
      </c>
      <c r="N68" s="849">
        <v>3</v>
      </c>
      <c r="O68" s="849">
        <v>1290</v>
      </c>
      <c r="P68" s="837">
        <v>0.60139860139860135</v>
      </c>
      <c r="Q68" s="850">
        <v>430</v>
      </c>
    </row>
    <row r="69" spans="1:17" ht="14.4" customHeight="1" x14ac:dyDescent="0.3">
      <c r="A69" s="831" t="s">
        <v>1994</v>
      </c>
      <c r="B69" s="832" t="s">
        <v>1765</v>
      </c>
      <c r="C69" s="832" t="s">
        <v>874</v>
      </c>
      <c r="D69" s="832" t="s">
        <v>1960</v>
      </c>
      <c r="E69" s="832" t="s">
        <v>1961</v>
      </c>
      <c r="F69" s="849">
        <v>22</v>
      </c>
      <c r="G69" s="849">
        <v>319132</v>
      </c>
      <c r="H69" s="849">
        <v>1.2940284406310949</v>
      </c>
      <c r="I69" s="849">
        <v>14506</v>
      </c>
      <c r="J69" s="849">
        <v>17</v>
      </c>
      <c r="K69" s="849">
        <v>246619</v>
      </c>
      <c r="L69" s="849">
        <v>1</v>
      </c>
      <c r="M69" s="849">
        <v>14507</v>
      </c>
      <c r="N69" s="849">
        <v>14</v>
      </c>
      <c r="O69" s="849">
        <v>203119</v>
      </c>
      <c r="P69" s="837">
        <v>0.82361456335481043</v>
      </c>
      <c r="Q69" s="850">
        <v>14508.5</v>
      </c>
    </row>
    <row r="70" spans="1:17" ht="14.4" customHeight="1" x14ac:dyDescent="0.3">
      <c r="A70" s="831" t="s">
        <v>1994</v>
      </c>
      <c r="B70" s="832" t="s">
        <v>1765</v>
      </c>
      <c r="C70" s="832" t="s">
        <v>874</v>
      </c>
      <c r="D70" s="832" t="s">
        <v>1892</v>
      </c>
      <c r="E70" s="832" t="s">
        <v>1894</v>
      </c>
      <c r="F70" s="849">
        <v>1</v>
      </c>
      <c r="G70" s="849">
        <v>609</v>
      </c>
      <c r="H70" s="849"/>
      <c r="I70" s="849">
        <v>609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1994</v>
      </c>
      <c r="B71" s="832" t="s">
        <v>1765</v>
      </c>
      <c r="C71" s="832" t="s">
        <v>874</v>
      </c>
      <c r="D71" s="832" t="s">
        <v>1900</v>
      </c>
      <c r="E71" s="832" t="s">
        <v>1902</v>
      </c>
      <c r="F71" s="849">
        <v>2</v>
      </c>
      <c r="G71" s="849">
        <v>2684</v>
      </c>
      <c r="H71" s="849"/>
      <c r="I71" s="849">
        <v>1342</v>
      </c>
      <c r="J71" s="849"/>
      <c r="K71" s="849"/>
      <c r="L71" s="849"/>
      <c r="M71" s="849"/>
      <c r="N71" s="849">
        <v>1</v>
      </c>
      <c r="O71" s="849">
        <v>1342</v>
      </c>
      <c r="P71" s="837"/>
      <c r="Q71" s="850">
        <v>1342</v>
      </c>
    </row>
    <row r="72" spans="1:17" ht="14.4" customHeight="1" x14ac:dyDescent="0.3">
      <c r="A72" s="831" t="s">
        <v>1994</v>
      </c>
      <c r="B72" s="832" t="s">
        <v>1765</v>
      </c>
      <c r="C72" s="832" t="s">
        <v>874</v>
      </c>
      <c r="D72" s="832" t="s">
        <v>1903</v>
      </c>
      <c r="E72" s="832" t="s">
        <v>1904</v>
      </c>
      <c r="F72" s="849">
        <v>13</v>
      </c>
      <c r="G72" s="849">
        <v>6617</v>
      </c>
      <c r="H72" s="849">
        <v>0.76470588235294112</v>
      </c>
      <c r="I72" s="849">
        <v>509</v>
      </c>
      <c r="J72" s="849">
        <v>17</v>
      </c>
      <c r="K72" s="849">
        <v>8653</v>
      </c>
      <c r="L72" s="849">
        <v>1</v>
      </c>
      <c r="M72" s="849">
        <v>509</v>
      </c>
      <c r="N72" s="849">
        <v>15</v>
      </c>
      <c r="O72" s="849">
        <v>7653</v>
      </c>
      <c r="P72" s="837">
        <v>0.88443314457413613</v>
      </c>
      <c r="Q72" s="850">
        <v>510.2</v>
      </c>
    </row>
    <row r="73" spans="1:17" ht="14.4" customHeight="1" x14ac:dyDescent="0.3">
      <c r="A73" s="831" t="s">
        <v>1994</v>
      </c>
      <c r="B73" s="832" t="s">
        <v>1765</v>
      </c>
      <c r="C73" s="832" t="s">
        <v>874</v>
      </c>
      <c r="D73" s="832" t="s">
        <v>1903</v>
      </c>
      <c r="E73" s="832" t="s">
        <v>1905</v>
      </c>
      <c r="F73" s="849">
        <v>12</v>
      </c>
      <c r="G73" s="849">
        <v>6108</v>
      </c>
      <c r="H73" s="849">
        <v>0.70588235294117652</v>
      </c>
      <c r="I73" s="849">
        <v>509</v>
      </c>
      <c r="J73" s="849">
        <v>17</v>
      </c>
      <c r="K73" s="849">
        <v>8653</v>
      </c>
      <c r="L73" s="849">
        <v>1</v>
      </c>
      <c r="M73" s="849">
        <v>509</v>
      </c>
      <c r="N73" s="849">
        <v>7</v>
      </c>
      <c r="O73" s="849">
        <v>3570</v>
      </c>
      <c r="P73" s="837">
        <v>0.412573673870334</v>
      </c>
      <c r="Q73" s="850">
        <v>510</v>
      </c>
    </row>
    <row r="74" spans="1:17" ht="14.4" customHeight="1" x14ac:dyDescent="0.3">
      <c r="A74" s="831" t="s">
        <v>1994</v>
      </c>
      <c r="B74" s="832" t="s">
        <v>1765</v>
      </c>
      <c r="C74" s="832" t="s">
        <v>874</v>
      </c>
      <c r="D74" s="832" t="s">
        <v>1906</v>
      </c>
      <c r="E74" s="832" t="s">
        <v>1907</v>
      </c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2333</v>
      </c>
      <c r="P74" s="837"/>
      <c r="Q74" s="850">
        <v>2333</v>
      </c>
    </row>
    <row r="75" spans="1:17" ht="14.4" customHeight="1" x14ac:dyDescent="0.3">
      <c r="A75" s="831" t="s">
        <v>1994</v>
      </c>
      <c r="B75" s="832" t="s">
        <v>1765</v>
      </c>
      <c r="C75" s="832" t="s">
        <v>874</v>
      </c>
      <c r="D75" s="832" t="s">
        <v>1929</v>
      </c>
      <c r="E75" s="832" t="s">
        <v>1930</v>
      </c>
      <c r="F75" s="849"/>
      <c r="G75" s="849"/>
      <c r="H75" s="849"/>
      <c r="I75" s="849"/>
      <c r="J75" s="849">
        <v>1</v>
      </c>
      <c r="K75" s="849">
        <v>719</v>
      </c>
      <c r="L75" s="849">
        <v>1</v>
      </c>
      <c r="M75" s="849">
        <v>719</v>
      </c>
      <c r="N75" s="849">
        <v>1</v>
      </c>
      <c r="O75" s="849">
        <v>719</v>
      </c>
      <c r="P75" s="837">
        <v>1</v>
      </c>
      <c r="Q75" s="850">
        <v>719</v>
      </c>
    </row>
    <row r="76" spans="1:17" ht="14.4" customHeight="1" x14ac:dyDescent="0.3">
      <c r="A76" s="831" t="s">
        <v>1995</v>
      </c>
      <c r="B76" s="832" t="s">
        <v>1765</v>
      </c>
      <c r="C76" s="832" t="s">
        <v>1939</v>
      </c>
      <c r="D76" s="832" t="s">
        <v>1940</v>
      </c>
      <c r="E76" s="832" t="s">
        <v>1941</v>
      </c>
      <c r="F76" s="849">
        <v>0.46</v>
      </c>
      <c r="G76" s="849">
        <v>924.43000000000006</v>
      </c>
      <c r="H76" s="849">
        <v>1.0222150960921779</v>
      </c>
      <c r="I76" s="849">
        <v>2009.6304347826087</v>
      </c>
      <c r="J76" s="849">
        <v>0.45</v>
      </c>
      <c r="K76" s="849">
        <v>904.34</v>
      </c>
      <c r="L76" s="849">
        <v>1</v>
      </c>
      <c r="M76" s="849">
        <v>2009.6444444444444</v>
      </c>
      <c r="N76" s="849"/>
      <c r="O76" s="849"/>
      <c r="P76" s="837"/>
      <c r="Q76" s="850"/>
    </row>
    <row r="77" spans="1:17" ht="14.4" customHeight="1" x14ac:dyDescent="0.3">
      <c r="A77" s="831" t="s">
        <v>1995</v>
      </c>
      <c r="B77" s="832" t="s">
        <v>1765</v>
      </c>
      <c r="C77" s="832" t="s">
        <v>1939</v>
      </c>
      <c r="D77" s="832" t="s">
        <v>1945</v>
      </c>
      <c r="E77" s="832" t="s">
        <v>931</v>
      </c>
      <c r="F77" s="849">
        <v>0.02</v>
      </c>
      <c r="G77" s="849">
        <v>177.08</v>
      </c>
      <c r="H77" s="849"/>
      <c r="I77" s="849">
        <v>8854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1995</v>
      </c>
      <c r="B78" s="832" t="s">
        <v>1765</v>
      </c>
      <c r="C78" s="832" t="s">
        <v>1939</v>
      </c>
      <c r="D78" s="832" t="s">
        <v>1946</v>
      </c>
      <c r="E78" s="832" t="s">
        <v>931</v>
      </c>
      <c r="F78" s="849">
        <v>15.8</v>
      </c>
      <c r="G78" s="849">
        <v>28207.79</v>
      </c>
      <c r="H78" s="849">
        <v>1.8796296419694676</v>
      </c>
      <c r="I78" s="849">
        <v>1785.303164556962</v>
      </c>
      <c r="J78" s="849">
        <v>8.2500000000000018</v>
      </c>
      <c r="K78" s="849">
        <v>15007.100000000002</v>
      </c>
      <c r="L78" s="849">
        <v>1</v>
      </c>
      <c r="M78" s="849">
        <v>1819.0424242424242</v>
      </c>
      <c r="N78" s="849">
        <v>17.7</v>
      </c>
      <c r="O78" s="849">
        <v>21841.679999999997</v>
      </c>
      <c r="P78" s="837">
        <v>1.4554230997327926</v>
      </c>
      <c r="Q78" s="850">
        <v>1233.9932203389828</v>
      </c>
    </row>
    <row r="79" spans="1:17" ht="14.4" customHeight="1" x14ac:dyDescent="0.3">
      <c r="A79" s="831" t="s">
        <v>1995</v>
      </c>
      <c r="B79" s="832" t="s">
        <v>1765</v>
      </c>
      <c r="C79" s="832" t="s">
        <v>1939</v>
      </c>
      <c r="D79" s="832" t="s">
        <v>1947</v>
      </c>
      <c r="E79" s="832" t="s">
        <v>1948</v>
      </c>
      <c r="F79" s="849">
        <v>0.44999999999999996</v>
      </c>
      <c r="G79" s="849">
        <v>406.71</v>
      </c>
      <c r="H79" s="849">
        <v>3.6001593343365492</v>
      </c>
      <c r="I79" s="849">
        <v>903.80000000000007</v>
      </c>
      <c r="J79" s="849">
        <v>0.13</v>
      </c>
      <c r="K79" s="849">
        <v>112.97</v>
      </c>
      <c r="L79" s="849">
        <v>1</v>
      </c>
      <c r="M79" s="849">
        <v>869</v>
      </c>
      <c r="N79" s="849"/>
      <c r="O79" s="849"/>
      <c r="P79" s="837"/>
      <c r="Q79" s="850"/>
    </row>
    <row r="80" spans="1:17" ht="14.4" customHeight="1" x14ac:dyDescent="0.3">
      <c r="A80" s="831" t="s">
        <v>1995</v>
      </c>
      <c r="B80" s="832" t="s">
        <v>1765</v>
      </c>
      <c r="C80" s="832" t="s">
        <v>1766</v>
      </c>
      <c r="D80" s="832" t="s">
        <v>1767</v>
      </c>
      <c r="E80" s="832" t="s">
        <v>1768</v>
      </c>
      <c r="F80" s="849">
        <v>380</v>
      </c>
      <c r="G80" s="849">
        <v>7383.4</v>
      </c>
      <c r="H80" s="849"/>
      <c r="I80" s="849">
        <v>19.43</v>
      </c>
      <c r="J80" s="849"/>
      <c r="K80" s="849"/>
      <c r="L80" s="849"/>
      <c r="M80" s="849"/>
      <c r="N80" s="849"/>
      <c r="O80" s="849"/>
      <c r="P80" s="837"/>
      <c r="Q80" s="850"/>
    </row>
    <row r="81" spans="1:17" ht="14.4" customHeight="1" x14ac:dyDescent="0.3">
      <c r="A81" s="831" t="s">
        <v>1995</v>
      </c>
      <c r="B81" s="832" t="s">
        <v>1765</v>
      </c>
      <c r="C81" s="832" t="s">
        <v>1766</v>
      </c>
      <c r="D81" s="832" t="s">
        <v>1769</v>
      </c>
      <c r="E81" s="832" t="s">
        <v>1770</v>
      </c>
      <c r="F81" s="849">
        <v>930</v>
      </c>
      <c r="G81" s="849">
        <v>2483.1</v>
      </c>
      <c r="H81" s="849">
        <v>1.9621183387066186</v>
      </c>
      <c r="I81" s="849">
        <v>2.67</v>
      </c>
      <c r="J81" s="849">
        <v>489</v>
      </c>
      <c r="K81" s="849">
        <v>1265.52</v>
      </c>
      <c r="L81" s="849">
        <v>1</v>
      </c>
      <c r="M81" s="849">
        <v>2.5879754601226992</v>
      </c>
      <c r="N81" s="849">
        <v>220</v>
      </c>
      <c r="O81" s="849">
        <v>567.6</v>
      </c>
      <c r="P81" s="837">
        <v>0.44851128389910871</v>
      </c>
      <c r="Q81" s="850">
        <v>2.58</v>
      </c>
    </row>
    <row r="82" spans="1:17" ht="14.4" customHeight="1" x14ac:dyDescent="0.3">
      <c r="A82" s="831" t="s">
        <v>1995</v>
      </c>
      <c r="B82" s="832" t="s">
        <v>1765</v>
      </c>
      <c r="C82" s="832" t="s">
        <v>1766</v>
      </c>
      <c r="D82" s="832" t="s">
        <v>1771</v>
      </c>
      <c r="E82" s="832" t="s">
        <v>1772</v>
      </c>
      <c r="F82" s="849">
        <v>13029</v>
      </c>
      <c r="G82" s="849">
        <v>69411.75</v>
      </c>
      <c r="H82" s="849">
        <v>0.90519669698257954</v>
      </c>
      <c r="I82" s="849">
        <v>5.327481003914345</v>
      </c>
      <c r="J82" s="849">
        <v>10990</v>
      </c>
      <c r="K82" s="849">
        <v>76681.400000000023</v>
      </c>
      <c r="L82" s="849">
        <v>1</v>
      </c>
      <c r="M82" s="849">
        <v>6.9773794358507759</v>
      </c>
      <c r="N82" s="849">
        <v>17429</v>
      </c>
      <c r="O82" s="849">
        <v>125404.10999999994</v>
      </c>
      <c r="P82" s="837">
        <v>1.6353915030242001</v>
      </c>
      <c r="Q82" s="850">
        <v>7.1951408571920332</v>
      </c>
    </row>
    <row r="83" spans="1:17" ht="14.4" customHeight="1" x14ac:dyDescent="0.3">
      <c r="A83" s="831" t="s">
        <v>1995</v>
      </c>
      <c r="B83" s="832" t="s">
        <v>1765</v>
      </c>
      <c r="C83" s="832" t="s">
        <v>1766</v>
      </c>
      <c r="D83" s="832" t="s">
        <v>1773</v>
      </c>
      <c r="E83" s="832" t="s">
        <v>1774</v>
      </c>
      <c r="F83" s="849">
        <v>1</v>
      </c>
      <c r="G83" s="849">
        <v>10.29</v>
      </c>
      <c r="H83" s="849">
        <v>1.0228628230616301</v>
      </c>
      <c r="I83" s="849">
        <v>10.29</v>
      </c>
      <c r="J83" s="849">
        <v>1</v>
      </c>
      <c r="K83" s="849">
        <v>10.06</v>
      </c>
      <c r="L83" s="849">
        <v>1</v>
      </c>
      <c r="M83" s="849">
        <v>10.06</v>
      </c>
      <c r="N83" s="849">
        <v>2</v>
      </c>
      <c r="O83" s="849">
        <v>20.2</v>
      </c>
      <c r="P83" s="837">
        <v>2.0079522862823058</v>
      </c>
      <c r="Q83" s="850">
        <v>10.1</v>
      </c>
    </row>
    <row r="84" spans="1:17" ht="14.4" customHeight="1" x14ac:dyDescent="0.3">
      <c r="A84" s="831" t="s">
        <v>1995</v>
      </c>
      <c r="B84" s="832" t="s">
        <v>1765</v>
      </c>
      <c r="C84" s="832" t="s">
        <v>1766</v>
      </c>
      <c r="D84" s="832" t="s">
        <v>1778</v>
      </c>
      <c r="E84" s="832" t="s">
        <v>1779</v>
      </c>
      <c r="F84" s="849">
        <v>16209</v>
      </c>
      <c r="G84" s="849">
        <v>98803.599999999991</v>
      </c>
      <c r="H84" s="849">
        <v>1.1555548174412713</v>
      </c>
      <c r="I84" s="849">
        <v>6.0956012092047622</v>
      </c>
      <c r="J84" s="849">
        <v>16161</v>
      </c>
      <c r="K84" s="849">
        <v>85503.170000000013</v>
      </c>
      <c r="L84" s="849">
        <v>1</v>
      </c>
      <c r="M84" s="849">
        <v>5.2907103520821739</v>
      </c>
      <c r="N84" s="849">
        <v>4722</v>
      </c>
      <c r="O84" s="849">
        <v>25188.5</v>
      </c>
      <c r="P84" s="837">
        <v>0.29459141690302237</v>
      </c>
      <c r="Q84" s="850">
        <v>5.3342863193562051</v>
      </c>
    </row>
    <row r="85" spans="1:17" ht="14.4" customHeight="1" x14ac:dyDescent="0.3">
      <c r="A85" s="831" t="s">
        <v>1995</v>
      </c>
      <c r="B85" s="832" t="s">
        <v>1765</v>
      </c>
      <c r="C85" s="832" t="s">
        <v>1766</v>
      </c>
      <c r="D85" s="832" t="s">
        <v>1780</v>
      </c>
      <c r="E85" s="832" t="s">
        <v>1781</v>
      </c>
      <c r="F85" s="849">
        <v>520</v>
      </c>
      <c r="G85" s="849">
        <v>4758</v>
      </c>
      <c r="H85" s="849"/>
      <c r="I85" s="849">
        <v>9.15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" customHeight="1" x14ac:dyDescent="0.3">
      <c r="A86" s="831" t="s">
        <v>1995</v>
      </c>
      <c r="B86" s="832" t="s">
        <v>1765</v>
      </c>
      <c r="C86" s="832" t="s">
        <v>1766</v>
      </c>
      <c r="D86" s="832" t="s">
        <v>1782</v>
      </c>
      <c r="E86" s="832" t="s">
        <v>1783</v>
      </c>
      <c r="F86" s="849">
        <v>634</v>
      </c>
      <c r="G86" s="849">
        <v>5754.16</v>
      </c>
      <c r="H86" s="849">
        <v>0.56065725833167701</v>
      </c>
      <c r="I86" s="849">
        <v>9.0759621451104096</v>
      </c>
      <c r="J86" s="849">
        <v>1118</v>
      </c>
      <c r="K86" s="849">
        <v>10263.239999999998</v>
      </c>
      <c r="L86" s="849">
        <v>1</v>
      </c>
      <c r="M86" s="849">
        <v>9.1799999999999979</v>
      </c>
      <c r="N86" s="849">
        <v>772</v>
      </c>
      <c r="O86" s="849">
        <v>7094</v>
      </c>
      <c r="P86" s="837">
        <v>0.69120472677244238</v>
      </c>
      <c r="Q86" s="850">
        <v>9.1891191709844566</v>
      </c>
    </row>
    <row r="87" spans="1:17" ht="14.4" customHeight="1" x14ac:dyDescent="0.3">
      <c r="A87" s="831" t="s">
        <v>1995</v>
      </c>
      <c r="B87" s="832" t="s">
        <v>1765</v>
      </c>
      <c r="C87" s="832" t="s">
        <v>1766</v>
      </c>
      <c r="D87" s="832" t="s">
        <v>1784</v>
      </c>
      <c r="E87" s="832" t="s">
        <v>1785</v>
      </c>
      <c r="F87" s="849">
        <v>230</v>
      </c>
      <c r="G87" s="849">
        <v>2355.1999999999998</v>
      </c>
      <c r="H87" s="849"/>
      <c r="I87" s="849">
        <v>10.239999999999998</v>
      </c>
      <c r="J87" s="849"/>
      <c r="K87" s="849"/>
      <c r="L87" s="849"/>
      <c r="M87" s="849"/>
      <c r="N87" s="849">
        <v>290</v>
      </c>
      <c r="O87" s="849">
        <v>2931.8999999999996</v>
      </c>
      <c r="P87" s="837"/>
      <c r="Q87" s="850">
        <v>10.11</v>
      </c>
    </row>
    <row r="88" spans="1:17" ht="14.4" customHeight="1" x14ac:dyDescent="0.3">
      <c r="A88" s="831" t="s">
        <v>1995</v>
      </c>
      <c r="B88" s="832" t="s">
        <v>1765</v>
      </c>
      <c r="C88" s="832" t="s">
        <v>1766</v>
      </c>
      <c r="D88" s="832" t="s">
        <v>1792</v>
      </c>
      <c r="E88" s="832" t="s">
        <v>1793</v>
      </c>
      <c r="F88" s="849">
        <v>1670</v>
      </c>
      <c r="G88" s="849">
        <v>34069.4</v>
      </c>
      <c r="H88" s="849">
        <v>1.7931357533460701</v>
      </c>
      <c r="I88" s="849">
        <v>20.400838323353295</v>
      </c>
      <c r="J88" s="849">
        <v>930</v>
      </c>
      <c r="K88" s="849">
        <v>18999.900000000001</v>
      </c>
      <c r="L88" s="849">
        <v>1</v>
      </c>
      <c r="M88" s="849">
        <v>20.430000000000003</v>
      </c>
      <c r="N88" s="849">
        <v>2113</v>
      </c>
      <c r="O88" s="849">
        <v>42790.65</v>
      </c>
      <c r="P88" s="837">
        <v>2.252151327112248</v>
      </c>
      <c r="Q88" s="850">
        <v>20.251135825840038</v>
      </c>
    </row>
    <row r="89" spans="1:17" ht="14.4" customHeight="1" x14ac:dyDescent="0.3">
      <c r="A89" s="831" t="s">
        <v>1995</v>
      </c>
      <c r="B89" s="832" t="s">
        <v>1765</v>
      </c>
      <c r="C89" s="832" t="s">
        <v>1766</v>
      </c>
      <c r="D89" s="832" t="s">
        <v>1798</v>
      </c>
      <c r="E89" s="832" t="s">
        <v>1799</v>
      </c>
      <c r="F89" s="849">
        <v>37</v>
      </c>
      <c r="G89" s="849">
        <v>80061.780000000013</v>
      </c>
      <c r="H89" s="849">
        <v>1.4914419105978136</v>
      </c>
      <c r="I89" s="849">
        <v>2163.8318918918922</v>
      </c>
      <c r="J89" s="849">
        <v>27</v>
      </c>
      <c r="K89" s="849">
        <v>53680.79</v>
      </c>
      <c r="L89" s="849">
        <v>1</v>
      </c>
      <c r="M89" s="849">
        <v>1988.1774074074074</v>
      </c>
      <c r="N89" s="849">
        <v>51</v>
      </c>
      <c r="O89" s="849">
        <v>100691.08999999998</v>
      </c>
      <c r="P89" s="837">
        <v>1.8757378570620884</v>
      </c>
      <c r="Q89" s="850">
        <v>1974.3350980392154</v>
      </c>
    </row>
    <row r="90" spans="1:17" ht="14.4" customHeight="1" x14ac:dyDescent="0.3">
      <c r="A90" s="831" t="s">
        <v>1995</v>
      </c>
      <c r="B90" s="832" t="s">
        <v>1765</v>
      </c>
      <c r="C90" s="832" t="s">
        <v>1766</v>
      </c>
      <c r="D90" s="832" t="s">
        <v>1800</v>
      </c>
      <c r="E90" s="832" t="s">
        <v>1801</v>
      </c>
      <c r="F90" s="849">
        <v>400</v>
      </c>
      <c r="G90" s="849">
        <v>98432</v>
      </c>
      <c r="H90" s="849"/>
      <c r="I90" s="849">
        <v>246.08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" customHeight="1" x14ac:dyDescent="0.3">
      <c r="A91" s="831" t="s">
        <v>1995</v>
      </c>
      <c r="B91" s="832" t="s">
        <v>1765</v>
      </c>
      <c r="C91" s="832" t="s">
        <v>1766</v>
      </c>
      <c r="D91" s="832" t="s">
        <v>1802</v>
      </c>
      <c r="E91" s="832" t="s">
        <v>1803</v>
      </c>
      <c r="F91" s="849">
        <v>6344</v>
      </c>
      <c r="G91" s="849">
        <v>25751.100000000002</v>
      </c>
      <c r="H91" s="849">
        <v>0.92503379372304273</v>
      </c>
      <c r="I91" s="849">
        <v>4.0591267339218167</v>
      </c>
      <c r="J91" s="849">
        <v>7395</v>
      </c>
      <c r="K91" s="849">
        <v>27838.010000000002</v>
      </c>
      <c r="L91" s="849">
        <v>1</v>
      </c>
      <c r="M91" s="849">
        <v>3.7644367816091955</v>
      </c>
      <c r="N91" s="849">
        <v>8654</v>
      </c>
      <c r="O91" s="849">
        <v>32452.5</v>
      </c>
      <c r="P91" s="837">
        <v>1.1657622078589669</v>
      </c>
      <c r="Q91" s="850">
        <v>3.75</v>
      </c>
    </row>
    <row r="92" spans="1:17" ht="14.4" customHeight="1" x14ac:dyDescent="0.3">
      <c r="A92" s="831" t="s">
        <v>1995</v>
      </c>
      <c r="B92" s="832" t="s">
        <v>1765</v>
      </c>
      <c r="C92" s="832" t="s">
        <v>1766</v>
      </c>
      <c r="D92" s="832" t="s">
        <v>1804</v>
      </c>
      <c r="E92" s="832" t="s">
        <v>1805</v>
      </c>
      <c r="F92" s="849"/>
      <c r="G92" s="849"/>
      <c r="H92" s="849"/>
      <c r="I92" s="849"/>
      <c r="J92" s="849">
        <v>544</v>
      </c>
      <c r="K92" s="849">
        <v>3378.24</v>
      </c>
      <c r="L92" s="849">
        <v>1</v>
      </c>
      <c r="M92" s="849">
        <v>6.21</v>
      </c>
      <c r="N92" s="849"/>
      <c r="O92" s="849"/>
      <c r="P92" s="837"/>
      <c r="Q92" s="850"/>
    </row>
    <row r="93" spans="1:17" ht="14.4" customHeight="1" x14ac:dyDescent="0.3">
      <c r="A93" s="831" t="s">
        <v>1995</v>
      </c>
      <c r="B93" s="832" t="s">
        <v>1765</v>
      </c>
      <c r="C93" s="832" t="s">
        <v>1766</v>
      </c>
      <c r="D93" s="832" t="s">
        <v>1949</v>
      </c>
      <c r="E93" s="832" t="s">
        <v>1950</v>
      </c>
      <c r="F93" s="849">
        <v>8886</v>
      </c>
      <c r="G93" s="849">
        <v>293352.99</v>
      </c>
      <c r="H93" s="849">
        <v>1.4163153031900155</v>
      </c>
      <c r="I93" s="849">
        <v>33.012940580688721</v>
      </c>
      <c r="J93" s="849">
        <v>6120</v>
      </c>
      <c r="K93" s="849">
        <v>207124.07</v>
      </c>
      <c r="L93" s="849">
        <v>1</v>
      </c>
      <c r="M93" s="849">
        <v>33.843802287581703</v>
      </c>
      <c r="N93" s="849">
        <v>10391</v>
      </c>
      <c r="O93" s="849">
        <v>354605.11</v>
      </c>
      <c r="P93" s="837">
        <v>1.7120420142381325</v>
      </c>
      <c r="Q93" s="850">
        <v>34.126177461264554</v>
      </c>
    </row>
    <row r="94" spans="1:17" ht="14.4" customHeight="1" x14ac:dyDescent="0.3">
      <c r="A94" s="831" t="s">
        <v>1995</v>
      </c>
      <c r="B94" s="832" t="s">
        <v>1765</v>
      </c>
      <c r="C94" s="832" t="s">
        <v>1766</v>
      </c>
      <c r="D94" s="832" t="s">
        <v>1810</v>
      </c>
      <c r="E94" s="832" t="s">
        <v>1811</v>
      </c>
      <c r="F94" s="849">
        <v>150</v>
      </c>
      <c r="G94" s="849">
        <v>3016.5</v>
      </c>
      <c r="H94" s="849"/>
      <c r="I94" s="849">
        <v>20.11</v>
      </c>
      <c r="J94" s="849"/>
      <c r="K94" s="849"/>
      <c r="L94" s="849"/>
      <c r="M94" s="849"/>
      <c r="N94" s="849">
        <v>32</v>
      </c>
      <c r="O94" s="849">
        <v>663.68</v>
      </c>
      <c r="P94" s="837"/>
      <c r="Q94" s="850">
        <v>20.74</v>
      </c>
    </row>
    <row r="95" spans="1:17" ht="14.4" customHeight="1" x14ac:dyDescent="0.3">
      <c r="A95" s="831" t="s">
        <v>1995</v>
      </c>
      <c r="B95" s="832" t="s">
        <v>1765</v>
      </c>
      <c r="C95" s="832" t="s">
        <v>1766</v>
      </c>
      <c r="D95" s="832" t="s">
        <v>1951</v>
      </c>
      <c r="E95" s="832" t="s">
        <v>1952</v>
      </c>
      <c r="F95" s="849"/>
      <c r="G95" s="849"/>
      <c r="H95" s="849"/>
      <c r="I95" s="849"/>
      <c r="J95" s="849">
        <v>1</v>
      </c>
      <c r="K95" s="849">
        <v>56.62</v>
      </c>
      <c r="L95" s="849">
        <v>1</v>
      </c>
      <c r="M95" s="849">
        <v>56.62</v>
      </c>
      <c r="N95" s="849"/>
      <c r="O95" s="849"/>
      <c r="P95" s="837"/>
      <c r="Q95" s="850"/>
    </row>
    <row r="96" spans="1:17" ht="14.4" customHeight="1" x14ac:dyDescent="0.3">
      <c r="A96" s="831" t="s">
        <v>1995</v>
      </c>
      <c r="B96" s="832" t="s">
        <v>1765</v>
      </c>
      <c r="C96" s="832" t="s">
        <v>874</v>
      </c>
      <c r="D96" s="832" t="s">
        <v>1831</v>
      </c>
      <c r="E96" s="832" t="s">
        <v>1832</v>
      </c>
      <c r="F96" s="849">
        <v>4</v>
      </c>
      <c r="G96" s="849">
        <v>1772</v>
      </c>
      <c r="H96" s="849">
        <v>1.3303303303303304</v>
      </c>
      <c r="I96" s="849">
        <v>443</v>
      </c>
      <c r="J96" s="849">
        <v>3</v>
      </c>
      <c r="K96" s="849">
        <v>1332</v>
      </c>
      <c r="L96" s="849">
        <v>1</v>
      </c>
      <c r="M96" s="849">
        <v>444</v>
      </c>
      <c r="N96" s="849"/>
      <c r="O96" s="849"/>
      <c r="P96" s="837"/>
      <c r="Q96" s="850"/>
    </row>
    <row r="97" spans="1:17" ht="14.4" customHeight="1" x14ac:dyDescent="0.3">
      <c r="A97" s="831" t="s">
        <v>1995</v>
      </c>
      <c r="B97" s="832" t="s">
        <v>1765</v>
      </c>
      <c r="C97" s="832" t="s">
        <v>874</v>
      </c>
      <c r="D97" s="832" t="s">
        <v>1838</v>
      </c>
      <c r="E97" s="832" t="s">
        <v>1839</v>
      </c>
      <c r="F97" s="849">
        <v>2</v>
      </c>
      <c r="G97" s="849">
        <v>636</v>
      </c>
      <c r="H97" s="849"/>
      <c r="I97" s="849">
        <v>318</v>
      </c>
      <c r="J97" s="849"/>
      <c r="K97" s="849"/>
      <c r="L97" s="849"/>
      <c r="M97" s="849"/>
      <c r="N97" s="849"/>
      <c r="O97" s="849"/>
      <c r="P97" s="837"/>
      <c r="Q97" s="850"/>
    </row>
    <row r="98" spans="1:17" ht="14.4" customHeight="1" x14ac:dyDescent="0.3">
      <c r="A98" s="831" t="s">
        <v>1995</v>
      </c>
      <c r="B98" s="832" t="s">
        <v>1765</v>
      </c>
      <c r="C98" s="832" t="s">
        <v>874</v>
      </c>
      <c r="D98" s="832" t="s">
        <v>1845</v>
      </c>
      <c r="E98" s="832" t="s">
        <v>1846</v>
      </c>
      <c r="F98" s="849">
        <v>4</v>
      </c>
      <c r="G98" s="849">
        <v>8152</v>
      </c>
      <c r="H98" s="849">
        <v>1.9990191270230506</v>
      </c>
      <c r="I98" s="849">
        <v>2038</v>
      </c>
      <c r="J98" s="849">
        <v>2</v>
      </c>
      <c r="K98" s="849">
        <v>4078</v>
      </c>
      <c r="L98" s="849">
        <v>1</v>
      </c>
      <c r="M98" s="849">
        <v>2039</v>
      </c>
      <c r="N98" s="849"/>
      <c r="O98" s="849"/>
      <c r="P98" s="837"/>
      <c r="Q98" s="850"/>
    </row>
    <row r="99" spans="1:17" ht="14.4" customHeight="1" x14ac:dyDescent="0.3">
      <c r="A99" s="831" t="s">
        <v>1995</v>
      </c>
      <c r="B99" s="832" t="s">
        <v>1765</v>
      </c>
      <c r="C99" s="832" t="s">
        <v>874</v>
      </c>
      <c r="D99" s="832" t="s">
        <v>1845</v>
      </c>
      <c r="E99" s="832" t="s">
        <v>1847</v>
      </c>
      <c r="F99" s="849">
        <v>1</v>
      </c>
      <c r="G99" s="849">
        <v>2038</v>
      </c>
      <c r="H99" s="849">
        <v>0.33316985450384173</v>
      </c>
      <c r="I99" s="849">
        <v>2038</v>
      </c>
      <c r="J99" s="849">
        <v>3</v>
      </c>
      <c r="K99" s="849">
        <v>6117</v>
      </c>
      <c r="L99" s="849">
        <v>1</v>
      </c>
      <c r="M99" s="849">
        <v>2039</v>
      </c>
      <c r="N99" s="849"/>
      <c r="O99" s="849"/>
      <c r="P99" s="837"/>
      <c r="Q99" s="850"/>
    </row>
    <row r="100" spans="1:17" ht="14.4" customHeight="1" x14ac:dyDescent="0.3">
      <c r="A100" s="831" t="s">
        <v>1995</v>
      </c>
      <c r="B100" s="832" t="s">
        <v>1765</v>
      </c>
      <c r="C100" s="832" t="s">
        <v>874</v>
      </c>
      <c r="D100" s="832" t="s">
        <v>1848</v>
      </c>
      <c r="E100" s="832" t="s">
        <v>1849</v>
      </c>
      <c r="F100" s="849"/>
      <c r="G100" s="849"/>
      <c r="H100" s="849"/>
      <c r="I100" s="849"/>
      <c r="J100" s="849">
        <v>1</v>
      </c>
      <c r="K100" s="849">
        <v>3059</v>
      </c>
      <c r="L100" s="849">
        <v>1</v>
      </c>
      <c r="M100" s="849">
        <v>3059</v>
      </c>
      <c r="N100" s="849"/>
      <c r="O100" s="849"/>
      <c r="P100" s="837"/>
      <c r="Q100" s="850"/>
    </row>
    <row r="101" spans="1:17" ht="14.4" customHeight="1" x14ac:dyDescent="0.3">
      <c r="A101" s="831" t="s">
        <v>1995</v>
      </c>
      <c r="B101" s="832" t="s">
        <v>1765</v>
      </c>
      <c r="C101" s="832" t="s">
        <v>874</v>
      </c>
      <c r="D101" s="832" t="s">
        <v>1851</v>
      </c>
      <c r="E101" s="832" t="s">
        <v>1852</v>
      </c>
      <c r="F101" s="849">
        <v>2</v>
      </c>
      <c r="G101" s="849">
        <v>1332</v>
      </c>
      <c r="H101" s="849"/>
      <c r="I101" s="849">
        <v>666</v>
      </c>
      <c r="J101" s="849"/>
      <c r="K101" s="849"/>
      <c r="L101" s="849"/>
      <c r="M101" s="849"/>
      <c r="N101" s="849">
        <v>10</v>
      </c>
      <c r="O101" s="849">
        <v>6672</v>
      </c>
      <c r="P101" s="837"/>
      <c r="Q101" s="850">
        <v>667.2</v>
      </c>
    </row>
    <row r="102" spans="1:17" ht="14.4" customHeight="1" x14ac:dyDescent="0.3">
      <c r="A102" s="831" t="s">
        <v>1995</v>
      </c>
      <c r="B102" s="832" t="s">
        <v>1765</v>
      </c>
      <c r="C102" s="832" t="s">
        <v>874</v>
      </c>
      <c r="D102" s="832" t="s">
        <v>1851</v>
      </c>
      <c r="E102" s="832" t="s">
        <v>1853</v>
      </c>
      <c r="F102" s="849">
        <v>4</v>
      </c>
      <c r="G102" s="849">
        <v>2664</v>
      </c>
      <c r="H102" s="849">
        <v>0.57057185692867851</v>
      </c>
      <c r="I102" s="849">
        <v>666</v>
      </c>
      <c r="J102" s="849">
        <v>7</v>
      </c>
      <c r="K102" s="849">
        <v>4669</v>
      </c>
      <c r="L102" s="849">
        <v>1</v>
      </c>
      <c r="M102" s="849">
        <v>667</v>
      </c>
      <c r="N102" s="849">
        <v>5</v>
      </c>
      <c r="O102" s="849">
        <v>3336</v>
      </c>
      <c r="P102" s="837">
        <v>0.7144998929106875</v>
      </c>
      <c r="Q102" s="850">
        <v>667.2</v>
      </c>
    </row>
    <row r="103" spans="1:17" ht="14.4" customHeight="1" x14ac:dyDescent="0.3">
      <c r="A103" s="831" t="s">
        <v>1995</v>
      </c>
      <c r="B103" s="832" t="s">
        <v>1765</v>
      </c>
      <c r="C103" s="832" t="s">
        <v>874</v>
      </c>
      <c r="D103" s="832" t="s">
        <v>1856</v>
      </c>
      <c r="E103" s="832" t="s">
        <v>1858</v>
      </c>
      <c r="F103" s="849">
        <v>3</v>
      </c>
      <c r="G103" s="849">
        <v>4293</v>
      </c>
      <c r="H103" s="849"/>
      <c r="I103" s="849">
        <v>1431</v>
      </c>
      <c r="J103" s="849"/>
      <c r="K103" s="849"/>
      <c r="L103" s="849"/>
      <c r="M103" s="849"/>
      <c r="N103" s="849"/>
      <c r="O103" s="849"/>
      <c r="P103" s="837"/>
      <c r="Q103" s="850"/>
    </row>
    <row r="104" spans="1:17" ht="14.4" customHeight="1" x14ac:dyDescent="0.3">
      <c r="A104" s="831" t="s">
        <v>1995</v>
      </c>
      <c r="B104" s="832" t="s">
        <v>1765</v>
      </c>
      <c r="C104" s="832" t="s">
        <v>874</v>
      </c>
      <c r="D104" s="832" t="s">
        <v>1859</v>
      </c>
      <c r="E104" s="832" t="s">
        <v>1860</v>
      </c>
      <c r="F104" s="849">
        <v>2</v>
      </c>
      <c r="G104" s="849">
        <v>3824</v>
      </c>
      <c r="H104" s="849">
        <v>2</v>
      </c>
      <c r="I104" s="849">
        <v>1912</v>
      </c>
      <c r="J104" s="849">
        <v>1</v>
      </c>
      <c r="K104" s="849">
        <v>1912</v>
      </c>
      <c r="L104" s="849">
        <v>1</v>
      </c>
      <c r="M104" s="849">
        <v>1912</v>
      </c>
      <c r="N104" s="849">
        <v>3</v>
      </c>
      <c r="O104" s="849">
        <v>5742</v>
      </c>
      <c r="P104" s="837">
        <v>3.0031380753138075</v>
      </c>
      <c r="Q104" s="850">
        <v>1914</v>
      </c>
    </row>
    <row r="105" spans="1:17" ht="14.4" customHeight="1" x14ac:dyDescent="0.3">
      <c r="A105" s="831" t="s">
        <v>1995</v>
      </c>
      <c r="B105" s="832" t="s">
        <v>1765</v>
      </c>
      <c r="C105" s="832" t="s">
        <v>874</v>
      </c>
      <c r="D105" s="832" t="s">
        <v>1863</v>
      </c>
      <c r="E105" s="832" t="s">
        <v>1864</v>
      </c>
      <c r="F105" s="849">
        <v>1</v>
      </c>
      <c r="G105" s="849">
        <v>1213</v>
      </c>
      <c r="H105" s="849">
        <v>0.5</v>
      </c>
      <c r="I105" s="849">
        <v>1213</v>
      </c>
      <c r="J105" s="849">
        <v>2</v>
      </c>
      <c r="K105" s="849">
        <v>2426</v>
      </c>
      <c r="L105" s="849">
        <v>1</v>
      </c>
      <c r="M105" s="849">
        <v>1213</v>
      </c>
      <c r="N105" s="849">
        <v>5</v>
      </c>
      <c r="O105" s="849">
        <v>6070</v>
      </c>
      <c r="P105" s="837">
        <v>2.5020610057708161</v>
      </c>
      <c r="Q105" s="850">
        <v>1214</v>
      </c>
    </row>
    <row r="106" spans="1:17" ht="14.4" customHeight="1" x14ac:dyDescent="0.3">
      <c r="A106" s="831" t="s">
        <v>1995</v>
      </c>
      <c r="B106" s="832" t="s">
        <v>1765</v>
      </c>
      <c r="C106" s="832" t="s">
        <v>874</v>
      </c>
      <c r="D106" s="832" t="s">
        <v>1863</v>
      </c>
      <c r="E106" s="832" t="s">
        <v>1865</v>
      </c>
      <c r="F106" s="849">
        <v>3</v>
      </c>
      <c r="G106" s="849">
        <v>3639</v>
      </c>
      <c r="H106" s="849">
        <v>1</v>
      </c>
      <c r="I106" s="849">
        <v>1213</v>
      </c>
      <c r="J106" s="849">
        <v>3</v>
      </c>
      <c r="K106" s="849">
        <v>3639</v>
      </c>
      <c r="L106" s="849">
        <v>1</v>
      </c>
      <c r="M106" s="849">
        <v>1213</v>
      </c>
      <c r="N106" s="849">
        <v>1</v>
      </c>
      <c r="O106" s="849">
        <v>1214</v>
      </c>
      <c r="P106" s="837">
        <v>0.33360813410277551</v>
      </c>
      <c r="Q106" s="850">
        <v>1214</v>
      </c>
    </row>
    <row r="107" spans="1:17" ht="14.4" customHeight="1" x14ac:dyDescent="0.3">
      <c r="A107" s="831" t="s">
        <v>1995</v>
      </c>
      <c r="B107" s="832" t="s">
        <v>1765</v>
      </c>
      <c r="C107" s="832" t="s">
        <v>874</v>
      </c>
      <c r="D107" s="832" t="s">
        <v>1868</v>
      </c>
      <c r="E107" s="832" t="s">
        <v>1869</v>
      </c>
      <c r="F107" s="849">
        <v>30</v>
      </c>
      <c r="G107" s="849">
        <v>20430</v>
      </c>
      <c r="H107" s="849">
        <v>1.5766321963265937</v>
      </c>
      <c r="I107" s="849">
        <v>681</v>
      </c>
      <c r="J107" s="849">
        <v>19</v>
      </c>
      <c r="K107" s="849">
        <v>12958</v>
      </c>
      <c r="L107" s="849">
        <v>1</v>
      </c>
      <c r="M107" s="849">
        <v>682</v>
      </c>
      <c r="N107" s="849">
        <v>39</v>
      </c>
      <c r="O107" s="849">
        <v>26598</v>
      </c>
      <c r="P107" s="837">
        <v>2.0526315789473686</v>
      </c>
      <c r="Q107" s="850">
        <v>682</v>
      </c>
    </row>
    <row r="108" spans="1:17" ht="14.4" customHeight="1" x14ac:dyDescent="0.3">
      <c r="A108" s="831" t="s">
        <v>1995</v>
      </c>
      <c r="B108" s="832" t="s">
        <v>1765</v>
      </c>
      <c r="C108" s="832" t="s">
        <v>874</v>
      </c>
      <c r="D108" s="832" t="s">
        <v>1868</v>
      </c>
      <c r="E108" s="832" t="s">
        <v>1870</v>
      </c>
      <c r="F108" s="849">
        <v>7</v>
      </c>
      <c r="G108" s="849">
        <v>4767</v>
      </c>
      <c r="H108" s="849">
        <v>0.8737170087976539</v>
      </c>
      <c r="I108" s="849">
        <v>681</v>
      </c>
      <c r="J108" s="849">
        <v>8</v>
      </c>
      <c r="K108" s="849">
        <v>5456</v>
      </c>
      <c r="L108" s="849">
        <v>1</v>
      </c>
      <c r="M108" s="849">
        <v>682</v>
      </c>
      <c r="N108" s="849">
        <v>11</v>
      </c>
      <c r="O108" s="849">
        <v>7502</v>
      </c>
      <c r="P108" s="837">
        <v>1.375</v>
      </c>
      <c r="Q108" s="850">
        <v>682</v>
      </c>
    </row>
    <row r="109" spans="1:17" ht="14.4" customHeight="1" x14ac:dyDescent="0.3">
      <c r="A109" s="831" t="s">
        <v>1995</v>
      </c>
      <c r="B109" s="832" t="s">
        <v>1765</v>
      </c>
      <c r="C109" s="832" t="s">
        <v>874</v>
      </c>
      <c r="D109" s="832" t="s">
        <v>1871</v>
      </c>
      <c r="E109" s="832" t="s">
        <v>1873</v>
      </c>
      <c r="F109" s="849">
        <v>1</v>
      </c>
      <c r="G109" s="849">
        <v>716</v>
      </c>
      <c r="H109" s="849"/>
      <c r="I109" s="849">
        <v>716</v>
      </c>
      <c r="J109" s="849"/>
      <c r="K109" s="849"/>
      <c r="L109" s="849"/>
      <c r="M109" s="849"/>
      <c r="N109" s="849"/>
      <c r="O109" s="849"/>
      <c r="P109" s="837"/>
      <c r="Q109" s="850"/>
    </row>
    <row r="110" spans="1:17" ht="14.4" customHeight="1" x14ac:dyDescent="0.3">
      <c r="A110" s="831" t="s">
        <v>1995</v>
      </c>
      <c r="B110" s="832" t="s">
        <v>1765</v>
      </c>
      <c r="C110" s="832" t="s">
        <v>874</v>
      </c>
      <c r="D110" s="832" t="s">
        <v>1874</v>
      </c>
      <c r="E110" s="832" t="s">
        <v>1875</v>
      </c>
      <c r="F110" s="849"/>
      <c r="G110" s="849"/>
      <c r="H110" s="849"/>
      <c r="I110" s="849"/>
      <c r="J110" s="849">
        <v>2</v>
      </c>
      <c r="K110" s="849">
        <v>5276</v>
      </c>
      <c r="L110" s="849">
        <v>1</v>
      </c>
      <c r="M110" s="849">
        <v>2638</v>
      </c>
      <c r="N110" s="849"/>
      <c r="O110" s="849"/>
      <c r="P110" s="837"/>
      <c r="Q110" s="850"/>
    </row>
    <row r="111" spans="1:17" ht="14.4" customHeight="1" x14ac:dyDescent="0.3">
      <c r="A111" s="831" t="s">
        <v>1995</v>
      </c>
      <c r="B111" s="832" t="s">
        <v>1765</v>
      </c>
      <c r="C111" s="832" t="s">
        <v>874</v>
      </c>
      <c r="D111" s="832" t="s">
        <v>1877</v>
      </c>
      <c r="E111" s="832" t="s">
        <v>1878</v>
      </c>
      <c r="F111" s="849">
        <v>85</v>
      </c>
      <c r="G111" s="849">
        <v>155125</v>
      </c>
      <c r="H111" s="849">
        <v>0.82524271844660191</v>
      </c>
      <c r="I111" s="849">
        <v>1825</v>
      </c>
      <c r="J111" s="849">
        <v>103</v>
      </c>
      <c r="K111" s="849">
        <v>187975</v>
      </c>
      <c r="L111" s="849">
        <v>1</v>
      </c>
      <c r="M111" s="849">
        <v>1825</v>
      </c>
      <c r="N111" s="849">
        <v>88</v>
      </c>
      <c r="O111" s="849">
        <v>160688</v>
      </c>
      <c r="P111" s="837">
        <v>0.85483707939885623</v>
      </c>
      <c r="Q111" s="850">
        <v>1826</v>
      </c>
    </row>
    <row r="112" spans="1:17" ht="14.4" customHeight="1" x14ac:dyDescent="0.3">
      <c r="A112" s="831" t="s">
        <v>1995</v>
      </c>
      <c r="B112" s="832" t="s">
        <v>1765</v>
      </c>
      <c r="C112" s="832" t="s">
        <v>874</v>
      </c>
      <c r="D112" s="832" t="s">
        <v>1877</v>
      </c>
      <c r="E112" s="832" t="s">
        <v>1879</v>
      </c>
      <c r="F112" s="849">
        <v>23</v>
      </c>
      <c r="G112" s="849">
        <v>41975</v>
      </c>
      <c r="H112" s="849">
        <v>0.88461538461538458</v>
      </c>
      <c r="I112" s="849">
        <v>1825</v>
      </c>
      <c r="J112" s="849">
        <v>26</v>
      </c>
      <c r="K112" s="849">
        <v>47450</v>
      </c>
      <c r="L112" s="849">
        <v>1</v>
      </c>
      <c r="M112" s="849">
        <v>1825</v>
      </c>
      <c r="N112" s="849">
        <v>33</v>
      </c>
      <c r="O112" s="849">
        <v>60258</v>
      </c>
      <c r="P112" s="837">
        <v>1.2699262381454162</v>
      </c>
      <c r="Q112" s="850">
        <v>1826</v>
      </c>
    </row>
    <row r="113" spans="1:17" ht="14.4" customHeight="1" x14ac:dyDescent="0.3">
      <c r="A113" s="831" t="s">
        <v>1995</v>
      </c>
      <c r="B113" s="832" t="s">
        <v>1765</v>
      </c>
      <c r="C113" s="832" t="s">
        <v>874</v>
      </c>
      <c r="D113" s="832" t="s">
        <v>1880</v>
      </c>
      <c r="E113" s="832" t="s">
        <v>1881</v>
      </c>
      <c r="F113" s="849">
        <v>28</v>
      </c>
      <c r="G113" s="849">
        <v>12012</v>
      </c>
      <c r="H113" s="849">
        <v>0.71794871794871795</v>
      </c>
      <c r="I113" s="849">
        <v>429</v>
      </c>
      <c r="J113" s="849">
        <v>39</v>
      </c>
      <c r="K113" s="849">
        <v>16731</v>
      </c>
      <c r="L113" s="849">
        <v>1</v>
      </c>
      <c r="M113" s="849">
        <v>429</v>
      </c>
      <c r="N113" s="849">
        <v>18</v>
      </c>
      <c r="O113" s="849">
        <v>7740</v>
      </c>
      <c r="P113" s="837">
        <v>0.4626143087681549</v>
      </c>
      <c r="Q113" s="850">
        <v>430</v>
      </c>
    </row>
    <row r="114" spans="1:17" ht="14.4" customHeight="1" x14ac:dyDescent="0.3">
      <c r="A114" s="831" t="s">
        <v>1995</v>
      </c>
      <c r="B114" s="832" t="s">
        <v>1765</v>
      </c>
      <c r="C114" s="832" t="s">
        <v>874</v>
      </c>
      <c r="D114" s="832" t="s">
        <v>1960</v>
      </c>
      <c r="E114" s="832" t="s">
        <v>1961</v>
      </c>
      <c r="F114" s="849">
        <v>35</v>
      </c>
      <c r="G114" s="849">
        <v>507710</v>
      </c>
      <c r="H114" s="849">
        <v>1.3999034948645481</v>
      </c>
      <c r="I114" s="849">
        <v>14506</v>
      </c>
      <c r="J114" s="849">
        <v>25</v>
      </c>
      <c r="K114" s="849">
        <v>362675</v>
      </c>
      <c r="L114" s="849">
        <v>1</v>
      </c>
      <c r="M114" s="849">
        <v>14507</v>
      </c>
      <c r="N114" s="849">
        <v>41</v>
      </c>
      <c r="O114" s="849">
        <v>594861</v>
      </c>
      <c r="P114" s="837">
        <v>1.640204039429241</v>
      </c>
      <c r="Q114" s="850">
        <v>14508.804878048781</v>
      </c>
    </row>
    <row r="115" spans="1:17" ht="14.4" customHeight="1" x14ac:dyDescent="0.3">
      <c r="A115" s="831" t="s">
        <v>1995</v>
      </c>
      <c r="B115" s="832" t="s">
        <v>1765</v>
      </c>
      <c r="C115" s="832" t="s">
        <v>874</v>
      </c>
      <c r="D115" s="832" t="s">
        <v>1892</v>
      </c>
      <c r="E115" s="832" t="s">
        <v>1893</v>
      </c>
      <c r="F115" s="849"/>
      <c r="G115" s="849"/>
      <c r="H115" s="849"/>
      <c r="I115" s="849"/>
      <c r="J115" s="849">
        <v>6</v>
      </c>
      <c r="K115" s="849">
        <v>3660</v>
      </c>
      <c r="L115" s="849">
        <v>1</v>
      </c>
      <c r="M115" s="849">
        <v>610</v>
      </c>
      <c r="N115" s="849"/>
      <c r="O115" s="849"/>
      <c r="P115" s="837"/>
      <c r="Q115" s="850"/>
    </row>
    <row r="116" spans="1:17" ht="14.4" customHeight="1" x14ac:dyDescent="0.3">
      <c r="A116" s="831" t="s">
        <v>1995</v>
      </c>
      <c r="B116" s="832" t="s">
        <v>1765</v>
      </c>
      <c r="C116" s="832" t="s">
        <v>874</v>
      </c>
      <c r="D116" s="832" t="s">
        <v>1892</v>
      </c>
      <c r="E116" s="832" t="s">
        <v>1894</v>
      </c>
      <c r="F116" s="849">
        <v>5</v>
      </c>
      <c r="G116" s="849">
        <v>3045</v>
      </c>
      <c r="H116" s="849">
        <v>1.6639344262295082</v>
      </c>
      <c r="I116" s="849">
        <v>609</v>
      </c>
      <c r="J116" s="849">
        <v>3</v>
      </c>
      <c r="K116" s="849">
        <v>1830</v>
      </c>
      <c r="L116" s="849">
        <v>1</v>
      </c>
      <c r="M116" s="849">
        <v>610</v>
      </c>
      <c r="N116" s="849">
        <v>2</v>
      </c>
      <c r="O116" s="849">
        <v>1222</v>
      </c>
      <c r="P116" s="837">
        <v>0.66775956284153004</v>
      </c>
      <c r="Q116" s="850">
        <v>611</v>
      </c>
    </row>
    <row r="117" spans="1:17" ht="14.4" customHeight="1" x14ac:dyDescent="0.3">
      <c r="A117" s="831" t="s">
        <v>1995</v>
      </c>
      <c r="B117" s="832" t="s">
        <v>1765</v>
      </c>
      <c r="C117" s="832" t="s">
        <v>874</v>
      </c>
      <c r="D117" s="832" t="s">
        <v>1897</v>
      </c>
      <c r="E117" s="832" t="s">
        <v>1898</v>
      </c>
      <c r="F117" s="849">
        <v>2</v>
      </c>
      <c r="G117" s="849">
        <v>874</v>
      </c>
      <c r="H117" s="849"/>
      <c r="I117" s="849">
        <v>437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1995</v>
      </c>
      <c r="B118" s="832" t="s">
        <v>1765</v>
      </c>
      <c r="C118" s="832" t="s">
        <v>874</v>
      </c>
      <c r="D118" s="832" t="s">
        <v>1897</v>
      </c>
      <c r="E118" s="832" t="s">
        <v>1899</v>
      </c>
      <c r="F118" s="849"/>
      <c r="G118" s="849"/>
      <c r="H118" s="849"/>
      <c r="I118" s="849"/>
      <c r="J118" s="849"/>
      <c r="K118" s="849"/>
      <c r="L118" s="849"/>
      <c r="M118" s="849"/>
      <c r="N118" s="849">
        <v>1</v>
      </c>
      <c r="O118" s="849">
        <v>438</v>
      </c>
      <c r="P118" s="837"/>
      <c r="Q118" s="850">
        <v>438</v>
      </c>
    </row>
    <row r="119" spans="1:17" ht="14.4" customHeight="1" x14ac:dyDescent="0.3">
      <c r="A119" s="831" t="s">
        <v>1995</v>
      </c>
      <c r="B119" s="832" t="s">
        <v>1765</v>
      </c>
      <c r="C119" s="832" t="s">
        <v>874</v>
      </c>
      <c r="D119" s="832" t="s">
        <v>1996</v>
      </c>
      <c r="E119" s="832" t="s">
        <v>1997</v>
      </c>
      <c r="F119" s="849"/>
      <c r="G119" s="849"/>
      <c r="H119" s="849"/>
      <c r="I119" s="849"/>
      <c r="J119" s="849">
        <v>0</v>
      </c>
      <c r="K119" s="849">
        <v>0</v>
      </c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1995</v>
      </c>
      <c r="B120" s="832" t="s">
        <v>1765</v>
      </c>
      <c r="C120" s="832" t="s">
        <v>874</v>
      </c>
      <c r="D120" s="832" t="s">
        <v>1900</v>
      </c>
      <c r="E120" s="832" t="s">
        <v>1901</v>
      </c>
      <c r="F120" s="849">
        <v>7</v>
      </c>
      <c r="G120" s="849">
        <v>9394</v>
      </c>
      <c r="H120" s="849">
        <v>0.875</v>
      </c>
      <c r="I120" s="849">
        <v>1342</v>
      </c>
      <c r="J120" s="849">
        <v>8</v>
      </c>
      <c r="K120" s="849">
        <v>10736</v>
      </c>
      <c r="L120" s="849">
        <v>1</v>
      </c>
      <c r="M120" s="849">
        <v>1342</v>
      </c>
      <c r="N120" s="849">
        <v>7</v>
      </c>
      <c r="O120" s="849">
        <v>9401</v>
      </c>
      <c r="P120" s="837">
        <v>0.87565201192250375</v>
      </c>
      <c r="Q120" s="850">
        <v>1343</v>
      </c>
    </row>
    <row r="121" spans="1:17" ht="14.4" customHeight="1" x14ac:dyDescent="0.3">
      <c r="A121" s="831" t="s">
        <v>1995</v>
      </c>
      <c r="B121" s="832" t="s">
        <v>1765</v>
      </c>
      <c r="C121" s="832" t="s">
        <v>874</v>
      </c>
      <c r="D121" s="832" t="s">
        <v>1900</v>
      </c>
      <c r="E121" s="832" t="s">
        <v>1902</v>
      </c>
      <c r="F121" s="849">
        <v>1</v>
      </c>
      <c r="G121" s="849">
        <v>1342</v>
      </c>
      <c r="H121" s="849">
        <v>0.5</v>
      </c>
      <c r="I121" s="849">
        <v>1342</v>
      </c>
      <c r="J121" s="849">
        <v>2</v>
      </c>
      <c r="K121" s="849">
        <v>2684</v>
      </c>
      <c r="L121" s="849">
        <v>1</v>
      </c>
      <c r="M121" s="849">
        <v>1342</v>
      </c>
      <c r="N121" s="849">
        <v>7</v>
      </c>
      <c r="O121" s="849">
        <v>9399</v>
      </c>
      <c r="P121" s="837">
        <v>3.5018628912071534</v>
      </c>
      <c r="Q121" s="850">
        <v>1342.7142857142858</v>
      </c>
    </row>
    <row r="122" spans="1:17" ht="14.4" customHeight="1" x14ac:dyDescent="0.3">
      <c r="A122" s="831" t="s">
        <v>1995</v>
      </c>
      <c r="B122" s="832" t="s">
        <v>1765</v>
      </c>
      <c r="C122" s="832" t="s">
        <v>874</v>
      </c>
      <c r="D122" s="832" t="s">
        <v>1903</v>
      </c>
      <c r="E122" s="832" t="s">
        <v>1904</v>
      </c>
      <c r="F122" s="849">
        <v>12</v>
      </c>
      <c r="G122" s="849">
        <v>6108</v>
      </c>
      <c r="H122" s="849">
        <v>0.8</v>
      </c>
      <c r="I122" s="849">
        <v>509</v>
      </c>
      <c r="J122" s="849">
        <v>15</v>
      </c>
      <c r="K122" s="849">
        <v>7635</v>
      </c>
      <c r="L122" s="849">
        <v>1</v>
      </c>
      <c r="M122" s="849">
        <v>509</v>
      </c>
      <c r="N122" s="849">
        <v>21</v>
      </c>
      <c r="O122" s="849">
        <v>10715</v>
      </c>
      <c r="P122" s="837">
        <v>1.4034053700065487</v>
      </c>
      <c r="Q122" s="850">
        <v>510.23809523809524</v>
      </c>
    </row>
    <row r="123" spans="1:17" ht="14.4" customHeight="1" x14ac:dyDescent="0.3">
      <c r="A123" s="831" t="s">
        <v>1995</v>
      </c>
      <c r="B123" s="832" t="s">
        <v>1765</v>
      </c>
      <c r="C123" s="832" t="s">
        <v>874</v>
      </c>
      <c r="D123" s="832" t="s">
        <v>1903</v>
      </c>
      <c r="E123" s="832" t="s">
        <v>1905</v>
      </c>
      <c r="F123" s="849">
        <v>61</v>
      </c>
      <c r="G123" s="849">
        <v>31049</v>
      </c>
      <c r="H123" s="849">
        <v>1.3555555555555556</v>
      </c>
      <c r="I123" s="849">
        <v>509</v>
      </c>
      <c r="J123" s="849">
        <v>45</v>
      </c>
      <c r="K123" s="849">
        <v>22905</v>
      </c>
      <c r="L123" s="849">
        <v>1</v>
      </c>
      <c r="M123" s="849">
        <v>509</v>
      </c>
      <c r="N123" s="849">
        <v>75</v>
      </c>
      <c r="O123" s="849">
        <v>38252</v>
      </c>
      <c r="P123" s="837">
        <v>1.670028378083388</v>
      </c>
      <c r="Q123" s="850">
        <v>510.02666666666664</v>
      </c>
    </row>
    <row r="124" spans="1:17" ht="14.4" customHeight="1" x14ac:dyDescent="0.3">
      <c r="A124" s="831" t="s">
        <v>1995</v>
      </c>
      <c r="B124" s="832" t="s">
        <v>1765</v>
      </c>
      <c r="C124" s="832" t="s">
        <v>874</v>
      </c>
      <c r="D124" s="832" t="s">
        <v>1906</v>
      </c>
      <c r="E124" s="832" t="s">
        <v>1907</v>
      </c>
      <c r="F124" s="849">
        <v>3</v>
      </c>
      <c r="G124" s="849">
        <v>6987</v>
      </c>
      <c r="H124" s="849">
        <v>1.4993562231759656</v>
      </c>
      <c r="I124" s="849">
        <v>2329</v>
      </c>
      <c r="J124" s="849">
        <v>2</v>
      </c>
      <c r="K124" s="849">
        <v>4660</v>
      </c>
      <c r="L124" s="849">
        <v>1</v>
      </c>
      <c r="M124" s="849">
        <v>2330</v>
      </c>
      <c r="N124" s="849">
        <v>4</v>
      </c>
      <c r="O124" s="849">
        <v>9332</v>
      </c>
      <c r="P124" s="837">
        <v>2.0025751072961375</v>
      </c>
      <c r="Q124" s="850">
        <v>2333</v>
      </c>
    </row>
    <row r="125" spans="1:17" ht="14.4" customHeight="1" x14ac:dyDescent="0.3">
      <c r="A125" s="831" t="s">
        <v>1995</v>
      </c>
      <c r="B125" s="832" t="s">
        <v>1765</v>
      </c>
      <c r="C125" s="832" t="s">
        <v>874</v>
      </c>
      <c r="D125" s="832" t="s">
        <v>1908</v>
      </c>
      <c r="E125" s="832" t="s">
        <v>1910</v>
      </c>
      <c r="F125" s="849">
        <v>1</v>
      </c>
      <c r="G125" s="849">
        <v>2645</v>
      </c>
      <c r="H125" s="849"/>
      <c r="I125" s="849">
        <v>2645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" customHeight="1" x14ac:dyDescent="0.3">
      <c r="A126" s="831" t="s">
        <v>1995</v>
      </c>
      <c r="B126" s="832" t="s">
        <v>1765</v>
      </c>
      <c r="C126" s="832" t="s">
        <v>874</v>
      </c>
      <c r="D126" s="832" t="s">
        <v>1929</v>
      </c>
      <c r="E126" s="832" t="s">
        <v>1930</v>
      </c>
      <c r="F126" s="849">
        <v>1</v>
      </c>
      <c r="G126" s="849">
        <v>718</v>
      </c>
      <c r="H126" s="849">
        <v>0.99860917941585536</v>
      </c>
      <c r="I126" s="849">
        <v>718</v>
      </c>
      <c r="J126" s="849">
        <v>1</v>
      </c>
      <c r="K126" s="849">
        <v>719</v>
      </c>
      <c r="L126" s="849">
        <v>1</v>
      </c>
      <c r="M126" s="849">
        <v>719</v>
      </c>
      <c r="N126" s="849"/>
      <c r="O126" s="849"/>
      <c r="P126" s="837"/>
      <c r="Q126" s="850"/>
    </row>
    <row r="127" spans="1:17" ht="14.4" customHeight="1" x14ac:dyDescent="0.3">
      <c r="A127" s="831" t="s">
        <v>1995</v>
      </c>
      <c r="B127" s="832" t="s">
        <v>1765</v>
      </c>
      <c r="C127" s="832" t="s">
        <v>874</v>
      </c>
      <c r="D127" s="832" t="s">
        <v>1929</v>
      </c>
      <c r="E127" s="832" t="s">
        <v>1931</v>
      </c>
      <c r="F127" s="849">
        <v>2</v>
      </c>
      <c r="G127" s="849">
        <v>1436</v>
      </c>
      <c r="H127" s="849">
        <v>0.99860917941585536</v>
      </c>
      <c r="I127" s="849">
        <v>718</v>
      </c>
      <c r="J127" s="849">
        <v>2</v>
      </c>
      <c r="K127" s="849">
        <v>1438</v>
      </c>
      <c r="L127" s="849">
        <v>1</v>
      </c>
      <c r="M127" s="849">
        <v>719</v>
      </c>
      <c r="N127" s="849">
        <v>4</v>
      </c>
      <c r="O127" s="849">
        <v>2876</v>
      </c>
      <c r="P127" s="837">
        <v>2</v>
      </c>
      <c r="Q127" s="850">
        <v>719</v>
      </c>
    </row>
    <row r="128" spans="1:17" ht="14.4" customHeight="1" x14ac:dyDescent="0.3">
      <c r="A128" s="831" t="s">
        <v>1995</v>
      </c>
      <c r="B128" s="832" t="s">
        <v>1765</v>
      </c>
      <c r="C128" s="832" t="s">
        <v>874</v>
      </c>
      <c r="D128" s="832" t="s">
        <v>1932</v>
      </c>
      <c r="E128" s="832" t="s">
        <v>1933</v>
      </c>
      <c r="F128" s="849">
        <v>1</v>
      </c>
      <c r="G128" s="849">
        <v>1735</v>
      </c>
      <c r="H128" s="849">
        <v>1</v>
      </c>
      <c r="I128" s="849">
        <v>1735</v>
      </c>
      <c r="J128" s="849">
        <v>1</v>
      </c>
      <c r="K128" s="849">
        <v>1735</v>
      </c>
      <c r="L128" s="849">
        <v>1</v>
      </c>
      <c r="M128" s="849">
        <v>1735</v>
      </c>
      <c r="N128" s="849"/>
      <c r="O128" s="849"/>
      <c r="P128" s="837"/>
      <c r="Q128" s="850"/>
    </row>
    <row r="129" spans="1:17" ht="14.4" customHeight="1" x14ac:dyDescent="0.3">
      <c r="A129" s="831" t="s">
        <v>1998</v>
      </c>
      <c r="B129" s="832" t="s">
        <v>1765</v>
      </c>
      <c r="C129" s="832" t="s">
        <v>1939</v>
      </c>
      <c r="D129" s="832" t="s">
        <v>1946</v>
      </c>
      <c r="E129" s="832" t="s">
        <v>931</v>
      </c>
      <c r="F129" s="849">
        <v>3.95</v>
      </c>
      <c r="G129" s="849">
        <v>7033.25</v>
      </c>
      <c r="H129" s="849">
        <v>1.0310566745829302</v>
      </c>
      <c r="I129" s="849">
        <v>1780.5696202531644</v>
      </c>
      <c r="J129" s="849">
        <v>3.75</v>
      </c>
      <c r="K129" s="849">
        <v>6821.4</v>
      </c>
      <c r="L129" s="849">
        <v>1</v>
      </c>
      <c r="M129" s="849">
        <v>1819.04</v>
      </c>
      <c r="N129" s="849">
        <v>2.6500000000000004</v>
      </c>
      <c r="O129" s="849">
        <v>3598.7500000000005</v>
      </c>
      <c r="P129" s="837">
        <v>0.52756765473363254</v>
      </c>
      <c r="Q129" s="850">
        <v>1358.0188679245282</v>
      </c>
    </row>
    <row r="130" spans="1:17" ht="14.4" customHeight="1" x14ac:dyDescent="0.3">
      <c r="A130" s="831" t="s">
        <v>1998</v>
      </c>
      <c r="B130" s="832" t="s">
        <v>1765</v>
      </c>
      <c r="C130" s="832" t="s">
        <v>1939</v>
      </c>
      <c r="D130" s="832" t="s">
        <v>1947</v>
      </c>
      <c r="E130" s="832" t="s">
        <v>1948</v>
      </c>
      <c r="F130" s="849">
        <v>0.1</v>
      </c>
      <c r="G130" s="849">
        <v>90.38</v>
      </c>
      <c r="H130" s="849"/>
      <c r="I130" s="849">
        <v>903.8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1998</v>
      </c>
      <c r="B131" s="832" t="s">
        <v>1765</v>
      </c>
      <c r="C131" s="832" t="s">
        <v>1766</v>
      </c>
      <c r="D131" s="832" t="s">
        <v>1771</v>
      </c>
      <c r="E131" s="832" t="s">
        <v>1772</v>
      </c>
      <c r="F131" s="849"/>
      <c r="G131" s="849"/>
      <c r="H131" s="849"/>
      <c r="I131" s="849"/>
      <c r="J131" s="849"/>
      <c r="K131" s="849"/>
      <c r="L131" s="849"/>
      <c r="M131" s="849"/>
      <c r="N131" s="849">
        <v>180</v>
      </c>
      <c r="O131" s="849">
        <v>1323</v>
      </c>
      <c r="P131" s="837"/>
      <c r="Q131" s="850">
        <v>7.35</v>
      </c>
    </row>
    <row r="132" spans="1:17" ht="14.4" customHeight="1" x14ac:dyDescent="0.3">
      <c r="A132" s="831" t="s">
        <v>1998</v>
      </c>
      <c r="B132" s="832" t="s">
        <v>1765</v>
      </c>
      <c r="C132" s="832" t="s">
        <v>1766</v>
      </c>
      <c r="D132" s="832" t="s">
        <v>1778</v>
      </c>
      <c r="E132" s="832" t="s">
        <v>1779</v>
      </c>
      <c r="F132" s="849">
        <v>854</v>
      </c>
      <c r="G132" s="849">
        <v>5217.9399999999996</v>
      </c>
      <c r="H132" s="849">
        <v>2.6303415248897291</v>
      </c>
      <c r="I132" s="849">
        <v>6.1099999999999994</v>
      </c>
      <c r="J132" s="849">
        <v>375</v>
      </c>
      <c r="K132" s="849">
        <v>1983.75</v>
      </c>
      <c r="L132" s="849">
        <v>1</v>
      </c>
      <c r="M132" s="849">
        <v>5.29</v>
      </c>
      <c r="N132" s="849"/>
      <c r="O132" s="849"/>
      <c r="P132" s="837"/>
      <c r="Q132" s="850"/>
    </row>
    <row r="133" spans="1:17" ht="14.4" customHeight="1" x14ac:dyDescent="0.3">
      <c r="A133" s="831" t="s">
        <v>1998</v>
      </c>
      <c r="B133" s="832" t="s">
        <v>1765</v>
      </c>
      <c r="C133" s="832" t="s">
        <v>1766</v>
      </c>
      <c r="D133" s="832" t="s">
        <v>1802</v>
      </c>
      <c r="E133" s="832" t="s">
        <v>1803</v>
      </c>
      <c r="F133" s="849">
        <v>640</v>
      </c>
      <c r="G133" s="849">
        <v>2656</v>
      </c>
      <c r="H133" s="849">
        <v>1.0990784458964564</v>
      </c>
      <c r="I133" s="849">
        <v>4.1500000000000004</v>
      </c>
      <c r="J133" s="849">
        <v>641</v>
      </c>
      <c r="K133" s="849">
        <v>2416.5700000000002</v>
      </c>
      <c r="L133" s="849">
        <v>1</v>
      </c>
      <c r="M133" s="849">
        <v>3.7700000000000005</v>
      </c>
      <c r="N133" s="849">
        <v>690</v>
      </c>
      <c r="O133" s="849">
        <v>2587.5</v>
      </c>
      <c r="P133" s="837">
        <v>1.0707324844717927</v>
      </c>
      <c r="Q133" s="850">
        <v>3.75</v>
      </c>
    </row>
    <row r="134" spans="1:17" ht="14.4" customHeight="1" x14ac:dyDescent="0.3">
      <c r="A134" s="831" t="s">
        <v>1998</v>
      </c>
      <c r="B134" s="832" t="s">
        <v>1765</v>
      </c>
      <c r="C134" s="832" t="s">
        <v>1766</v>
      </c>
      <c r="D134" s="832" t="s">
        <v>1949</v>
      </c>
      <c r="E134" s="832" t="s">
        <v>1950</v>
      </c>
      <c r="F134" s="849">
        <v>2419</v>
      </c>
      <c r="G134" s="849">
        <v>79855.970000000016</v>
      </c>
      <c r="H134" s="849">
        <v>0.97716851562251472</v>
      </c>
      <c r="I134" s="849">
        <v>33.011976023150069</v>
      </c>
      <c r="J134" s="849">
        <v>2426</v>
      </c>
      <c r="K134" s="849">
        <v>81721.799999999988</v>
      </c>
      <c r="L134" s="849">
        <v>1</v>
      </c>
      <c r="M134" s="849">
        <v>33.685820280296781</v>
      </c>
      <c r="N134" s="849">
        <v>1334</v>
      </c>
      <c r="O134" s="849">
        <v>45547.51</v>
      </c>
      <c r="P134" s="837">
        <v>0.55734834523958121</v>
      </c>
      <c r="Q134" s="850">
        <v>34.143560719640185</v>
      </c>
    </row>
    <row r="135" spans="1:17" ht="14.4" customHeight="1" x14ac:dyDescent="0.3">
      <c r="A135" s="831" t="s">
        <v>1998</v>
      </c>
      <c r="B135" s="832" t="s">
        <v>1765</v>
      </c>
      <c r="C135" s="832" t="s">
        <v>1766</v>
      </c>
      <c r="D135" s="832" t="s">
        <v>1810</v>
      </c>
      <c r="E135" s="832" t="s">
        <v>1811</v>
      </c>
      <c r="F135" s="849">
        <v>10535</v>
      </c>
      <c r="G135" s="849">
        <v>211913.75</v>
      </c>
      <c r="H135" s="849">
        <v>1.8394220995827499</v>
      </c>
      <c r="I135" s="849">
        <v>20.115211200759372</v>
      </c>
      <c r="J135" s="849">
        <v>5690</v>
      </c>
      <c r="K135" s="849">
        <v>115206.7</v>
      </c>
      <c r="L135" s="849">
        <v>1</v>
      </c>
      <c r="M135" s="849">
        <v>20.247223198594025</v>
      </c>
      <c r="N135" s="849">
        <v>5048</v>
      </c>
      <c r="O135" s="849">
        <v>104067.23000000001</v>
      </c>
      <c r="P135" s="837">
        <v>0.90330883533683382</v>
      </c>
      <c r="Q135" s="850">
        <v>20.615536846275756</v>
      </c>
    </row>
    <row r="136" spans="1:17" ht="14.4" customHeight="1" x14ac:dyDescent="0.3">
      <c r="A136" s="831" t="s">
        <v>1998</v>
      </c>
      <c r="B136" s="832" t="s">
        <v>1765</v>
      </c>
      <c r="C136" s="832" t="s">
        <v>1766</v>
      </c>
      <c r="D136" s="832" t="s">
        <v>1953</v>
      </c>
      <c r="E136" s="832" t="s">
        <v>1954</v>
      </c>
      <c r="F136" s="849"/>
      <c r="G136" s="849"/>
      <c r="H136" s="849"/>
      <c r="I136" s="849"/>
      <c r="J136" s="849">
        <v>116</v>
      </c>
      <c r="K136" s="849">
        <v>6625.92</v>
      </c>
      <c r="L136" s="849">
        <v>1</v>
      </c>
      <c r="M136" s="849">
        <v>57.12</v>
      </c>
      <c r="N136" s="849"/>
      <c r="O136" s="849"/>
      <c r="P136" s="837"/>
      <c r="Q136" s="850"/>
    </row>
    <row r="137" spans="1:17" ht="14.4" customHeight="1" x14ac:dyDescent="0.3">
      <c r="A137" s="831" t="s">
        <v>1998</v>
      </c>
      <c r="B137" s="832" t="s">
        <v>1765</v>
      </c>
      <c r="C137" s="832" t="s">
        <v>1766</v>
      </c>
      <c r="D137" s="832" t="s">
        <v>1822</v>
      </c>
      <c r="E137" s="832" t="s">
        <v>1823</v>
      </c>
      <c r="F137" s="849"/>
      <c r="G137" s="849"/>
      <c r="H137" s="849"/>
      <c r="I137" s="849"/>
      <c r="J137" s="849"/>
      <c r="K137" s="849"/>
      <c r="L137" s="849"/>
      <c r="M137" s="849"/>
      <c r="N137" s="849">
        <v>300</v>
      </c>
      <c r="O137" s="849">
        <v>2562</v>
      </c>
      <c r="P137" s="837"/>
      <c r="Q137" s="850">
        <v>8.5399999999999991</v>
      </c>
    </row>
    <row r="138" spans="1:17" ht="14.4" customHeight="1" x14ac:dyDescent="0.3">
      <c r="A138" s="831" t="s">
        <v>1998</v>
      </c>
      <c r="B138" s="832" t="s">
        <v>1765</v>
      </c>
      <c r="C138" s="832" t="s">
        <v>874</v>
      </c>
      <c r="D138" s="832" t="s">
        <v>1871</v>
      </c>
      <c r="E138" s="832" t="s">
        <v>1873</v>
      </c>
      <c r="F138" s="849"/>
      <c r="G138" s="849"/>
      <c r="H138" s="849"/>
      <c r="I138" s="849"/>
      <c r="J138" s="849">
        <v>1</v>
      </c>
      <c r="K138" s="849">
        <v>717</v>
      </c>
      <c r="L138" s="849">
        <v>1</v>
      </c>
      <c r="M138" s="849">
        <v>717</v>
      </c>
      <c r="N138" s="849"/>
      <c r="O138" s="849"/>
      <c r="P138" s="837"/>
      <c r="Q138" s="850"/>
    </row>
    <row r="139" spans="1:17" ht="14.4" customHeight="1" x14ac:dyDescent="0.3">
      <c r="A139" s="831" t="s">
        <v>1998</v>
      </c>
      <c r="B139" s="832" t="s">
        <v>1765</v>
      </c>
      <c r="C139" s="832" t="s">
        <v>874</v>
      </c>
      <c r="D139" s="832" t="s">
        <v>1874</v>
      </c>
      <c r="E139" s="832" t="s">
        <v>1875</v>
      </c>
      <c r="F139" s="849"/>
      <c r="G139" s="849"/>
      <c r="H139" s="849"/>
      <c r="I139" s="849"/>
      <c r="J139" s="849">
        <v>2</v>
      </c>
      <c r="K139" s="849">
        <v>5276</v>
      </c>
      <c r="L139" s="849">
        <v>1</v>
      </c>
      <c r="M139" s="849">
        <v>2638</v>
      </c>
      <c r="N139" s="849"/>
      <c r="O139" s="849"/>
      <c r="P139" s="837"/>
      <c r="Q139" s="850"/>
    </row>
    <row r="140" spans="1:17" ht="14.4" customHeight="1" x14ac:dyDescent="0.3">
      <c r="A140" s="831" t="s">
        <v>1998</v>
      </c>
      <c r="B140" s="832" t="s">
        <v>1765</v>
      </c>
      <c r="C140" s="832" t="s">
        <v>874</v>
      </c>
      <c r="D140" s="832" t="s">
        <v>1877</v>
      </c>
      <c r="E140" s="832" t="s">
        <v>1878</v>
      </c>
      <c r="F140" s="849">
        <v>4</v>
      </c>
      <c r="G140" s="849">
        <v>7300</v>
      </c>
      <c r="H140" s="849">
        <v>2</v>
      </c>
      <c r="I140" s="849">
        <v>1825</v>
      </c>
      <c r="J140" s="849">
        <v>2</v>
      </c>
      <c r="K140" s="849">
        <v>3650</v>
      </c>
      <c r="L140" s="849">
        <v>1</v>
      </c>
      <c r="M140" s="849">
        <v>1825</v>
      </c>
      <c r="N140" s="849">
        <v>2</v>
      </c>
      <c r="O140" s="849">
        <v>3652</v>
      </c>
      <c r="P140" s="837">
        <v>1.0005479452054795</v>
      </c>
      <c r="Q140" s="850">
        <v>1826</v>
      </c>
    </row>
    <row r="141" spans="1:17" ht="14.4" customHeight="1" x14ac:dyDescent="0.3">
      <c r="A141" s="831" t="s">
        <v>1998</v>
      </c>
      <c r="B141" s="832" t="s">
        <v>1765</v>
      </c>
      <c r="C141" s="832" t="s">
        <v>874</v>
      </c>
      <c r="D141" s="832" t="s">
        <v>1877</v>
      </c>
      <c r="E141" s="832" t="s">
        <v>1879</v>
      </c>
      <c r="F141" s="849">
        <v>1</v>
      </c>
      <c r="G141" s="849">
        <v>1825</v>
      </c>
      <c r="H141" s="849">
        <v>0.14285714285714285</v>
      </c>
      <c r="I141" s="849">
        <v>1825</v>
      </c>
      <c r="J141" s="849">
        <v>7</v>
      </c>
      <c r="K141" s="849">
        <v>12775</v>
      </c>
      <c r="L141" s="849">
        <v>1</v>
      </c>
      <c r="M141" s="849">
        <v>1825</v>
      </c>
      <c r="N141" s="849">
        <v>3</v>
      </c>
      <c r="O141" s="849">
        <v>5478</v>
      </c>
      <c r="P141" s="837">
        <v>0.42880626223091978</v>
      </c>
      <c r="Q141" s="850">
        <v>1826</v>
      </c>
    </row>
    <row r="142" spans="1:17" ht="14.4" customHeight="1" x14ac:dyDescent="0.3">
      <c r="A142" s="831" t="s">
        <v>1998</v>
      </c>
      <c r="B142" s="832" t="s">
        <v>1765</v>
      </c>
      <c r="C142" s="832" t="s">
        <v>874</v>
      </c>
      <c r="D142" s="832" t="s">
        <v>1880</v>
      </c>
      <c r="E142" s="832" t="s">
        <v>1881</v>
      </c>
      <c r="F142" s="849">
        <v>1</v>
      </c>
      <c r="G142" s="849">
        <v>429</v>
      </c>
      <c r="H142" s="849">
        <v>0.5</v>
      </c>
      <c r="I142" s="849">
        <v>429</v>
      </c>
      <c r="J142" s="849">
        <v>2</v>
      </c>
      <c r="K142" s="849">
        <v>858</v>
      </c>
      <c r="L142" s="849">
        <v>1</v>
      </c>
      <c r="M142" s="849">
        <v>429</v>
      </c>
      <c r="N142" s="849"/>
      <c r="O142" s="849"/>
      <c r="P142" s="837"/>
      <c r="Q142" s="850"/>
    </row>
    <row r="143" spans="1:17" ht="14.4" customHeight="1" x14ac:dyDescent="0.3">
      <c r="A143" s="831" t="s">
        <v>1998</v>
      </c>
      <c r="B143" s="832" t="s">
        <v>1765</v>
      </c>
      <c r="C143" s="832" t="s">
        <v>874</v>
      </c>
      <c r="D143" s="832" t="s">
        <v>1882</v>
      </c>
      <c r="E143" s="832" t="s">
        <v>1883</v>
      </c>
      <c r="F143" s="849">
        <v>92</v>
      </c>
      <c r="G143" s="849">
        <v>323656</v>
      </c>
      <c r="H143" s="849">
        <v>1.6131180223285486</v>
      </c>
      <c r="I143" s="849">
        <v>3518</v>
      </c>
      <c r="J143" s="849">
        <v>57</v>
      </c>
      <c r="K143" s="849">
        <v>200640</v>
      </c>
      <c r="L143" s="849">
        <v>1</v>
      </c>
      <c r="M143" s="849">
        <v>3520</v>
      </c>
      <c r="N143" s="849">
        <v>35</v>
      </c>
      <c r="O143" s="849">
        <v>123270</v>
      </c>
      <c r="P143" s="837">
        <v>0.61438397129186606</v>
      </c>
      <c r="Q143" s="850">
        <v>3522</v>
      </c>
    </row>
    <row r="144" spans="1:17" ht="14.4" customHeight="1" x14ac:dyDescent="0.3">
      <c r="A144" s="831" t="s">
        <v>1998</v>
      </c>
      <c r="B144" s="832" t="s">
        <v>1765</v>
      </c>
      <c r="C144" s="832" t="s">
        <v>874</v>
      </c>
      <c r="D144" s="832" t="s">
        <v>1882</v>
      </c>
      <c r="E144" s="832" t="s">
        <v>1884</v>
      </c>
      <c r="F144" s="849">
        <v>16</v>
      </c>
      <c r="G144" s="849">
        <v>56288</v>
      </c>
      <c r="H144" s="849">
        <v>0.99943181818181814</v>
      </c>
      <c r="I144" s="849">
        <v>3518</v>
      </c>
      <c r="J144" s="849">
        <v>16</v>
      </c>
      <c r="K144" s="849">
        <v>56320</v>
      </c>
      <c r="L144" s="849">
        <v>1</v>
      </c>
      <c r="M144" s="849">
        <v>3520</v>
      </c>
      <c r="N144" s="849">
        <v>28</v>
      </c>
      <c r="O144" s="849">
        <v>98616</v>
      </c>
      <c r="P144" s="837">
        <v>1.7509943181818182</v>
      </c>
      <c r="Q144" s="850">
        <v>3522</v>
      </c>
    </row>
    <row r="145" spans="1:17" ht="14.4" customHeight="1" x14ac:dyDescent="0.3">
      <c r="A145" s="831" t="s">
        <v>1998</v>
      </c>
      <c r="B145" s="832" t="s">
        <v>1765</v>
      </c>
      <c r="C145" s="832" t="s">
        <v>874</v>
      </c>
      <c r="D145" s="832" t="s">
        <v>1960</v>
      </c>
      <c r="E145" s="832" t="s">
        <v>1961</v>
      </c>
      <c r="F145" s="849">
        <v>10</v>
      </c>
      <c r="G145" s="849">
        <v>145060</v>
      </c>
      <c r="H145" s="849">
        <v>0.8332758898003263</v>
      </c>
      <c r="I145" s="849">
        <v>14506</v>
      </c>
      <c r="J145" s="849">
        <v>12</v>
      </c>
      <c r="K145" s="849">
        <v>174084</v>
      </c>
      <c r="L145" s="849">
        <v>1</v>
      </c>
      <c r="M145" s="849">
        <v>14507</v>
      </c>
      <c r="N145" s="849">
        <v>6</v>
      </c>
      <c r="O145" s="849">
        <v>87054</v>
      </c>
      <c r="P145" s="837">
        <v>0.50006893223960847</v>
      </c>
      <c r="Q145" s="850">
        <v>14509</v>
      </c>
    </row>
    <row r="146" spans="1:17" ht="14.4" customHeight="1" x14ac:dyDescent="0.3">
      <c r="A146" s="831" t="s">
        <v>1998</v>
      </c>
      <c r="B146" s="832" t="s">
        <v>1765</v>
      </c>
      <c r="C146" s="832" t="s">
        <v>874</v>
      </c>
      <c r="D146" s="832" t="s">
        <v>1892</v>
      </c>
      <c r="E146" s="832" t="s">
        <v>1894</v>
      </c>
      <c r="F146" s="849"/>
      <c r="G146" s="849"/>
      <c r="H146" s="849"/>
      <c r="I146" s="849"/>
      <c r="J146" s="849">
        <v>1</v>
      </c>
      <c r="K146" s="849">
        <v>610</v>
      </c>
      <c r="L146" s="849">
        <v>1</v>
      </c>
      <c r="M146" s="849">
        <v>610</v>
      </c>
      <c r="N146" s="849"/>
      <c r="O146" s="849"/>
      <c r="P146" s="837"/>
      <c r="Q146" s="850"/>
    </row>
    <row r="147" spans="1:17" ht="14.4" customHeight="1" x14ac:dyDescent="0.3">
      <c r="A147" s="831" t="s">
        <v>1998</v>
      </c>
      <c r="B147" s="832" t="s">
        <v>1765</v>
      </c>
      <c r="C147" s="832" t="s">
        <v>874</v>
      </c>
      <c r="D147" s="832" t="s">
        <v>1900</v>
      </c>
      <c r="E147" s="832" t="s">
        <v>1901</v>
      </c>
      <c r="F147" s="849">
        <v>1</v>
      </c>
      <c r="G147" s="849">
        <v>1342</v>
      </c>
      <c r="H147" s="849">
        <v>1</v>
      </c>
      <c r="I147" s="849">
        <v>1342</v>
      </c>
      <c r="J147" s="849">
        <v>1</v>
      </c>
      <c r="K147" s="849">
        <v>1342</v>
      </c>
      <c r="L147" s="849">
        <v>1</v>
      </c>
      <c r="M147" s="849">
        <v>1342</v>
      </c>
      <c r="N147" s="849"/>
      <c r="O147" s="849"/>
      <c r="P147" s="837"/>
      <c r="Q147" s="850"/>
    </row>
    <row r="148" spans="1:17" ht="14.4" customHeight="1" x14ac:dyDescent="0.3">
      <c r="A148" s="831" t="s">
        <v>1998</v>
      </c>
      <c r="B148" s="832" t="s">
        <v>1765</v>
      </c>
      <c r="C148" s="832" t="s">
        <v>874</v>
      </c>
      <c r="D148" s="832" t="s">
        <v>1900</v>
      </c>
      <c r="E148" s="832" t="s">
        <v>1902</v>
      </c>
      <c r="F148" s="849"/>
      <c r="G148" s="849"/>
      <c r="H148" s="849"/>
      <c r="I148" s="849"/>
      <c r="J148" s="849"/>
      <c r="K148" s="849"/>
      <c r="L148" s="849"/>
      <c r="M148" s="849"/>
      <c r="N148" s="849">
        <v>1</v>
      </c>
      <c r="O148" s="849">
        <v>1343</v>
      </c>
      <c r="P148" s="837"/>
      <c r="Q148" s="850">
        <v>1343</v>
      </c>
    </row>
    <row r="149" spans="1:17" ht="14.4" customHeight="1" x14ac:dyDescent="0.3">
      <c r="A149" s="831" t="s">
        <v>1998</v>
      </c>
      <c r="B149" s="832" t="s">
        <v>1765</v>
      </c>
      <c r="C149" s="832" t="s">
        <v>874</v>
      </c>
      <c r="D149" s="832" t="s">
        <v>1903</v>
      </c>
      <c r="E149" s="832" t="s">
        <v>1904</v>
      </c>
      <c r="F149" s="849"/>
      <c r="G149" s="849"/>
      <c r="H149" s="849"/>
      <c r="I149" s="849"/>
      <c r="J149" s="849"/>
      <c r="K149" s="849"/>
      <c r="L149" s="849"/>
      <c r="M149" s="849"/>
      <c r="N149" s="849">
        <v>1</v>
      </c>
      <c r="O149" s="849">
        <v>511</v>
      </c>
      <c r="P149" s="837"/>
      <c r="Q149" s="850">
        <v>511</v>
      </c>
    </row>
    <row r="150" spans="1:17" ht="14.4" customHeight="1" x14ac:dyDescent="0.3">
      <c r="A150" s="831" t="s">
        <v>1998</v>
      </c>
      <c r="B150" s="832" t="s">
        <v>1765</v>
      </c>
      <c r="C150" s="832" t="s">
        <v>874</v>
      </c>
      <c r="D150" s="832" t="s">
        <v>1926</v>
      </c>
      <c r="E150" s="832" t="s">
        <v>1927</v>
      </c>
      <c r="F150" s="849"/>
      <c r="G150" s="849"/>
      <c r="H150" s="849"/>
      <c r="I150" s="849"/>
      <c r="J150" s="849"/>
      <c r="K150" s="849"/>
      <c r="L150" s="849"/>
      <c r="M150" s="849"/>
      <c r="N150" s="849">
        <v>1</v>
      </c>
      <c r="O150" s="849">
        <v>1693</v>
      </c>
      <c r="P150" s="837"/>
      <c r="Q150" s="850">
        <v>1693</v>
      </c>
    </row>
    <row r="151" spans="1:17" ht="14.4" customHeight="1" x14ac:dyDescent="0.3">
      <c r="A151" s="831" t="s">
        <v>1998</v>
      </c>
      <c r="B151" s="832" t="s">
        <v>1765</v>
      </c>
      <c r="C151" s="832" t="s">
        <v>874</v>
      </c>
      <c r="D151" s="832" t="s">
        <v>1929</v>
      </c>
      <c r="E151" s="832" t="s">
        <v>1931</v>
      </c>
      <c r="F151" s="849"/>
      <c r="G151" s="849"/>
      <c r="H151" s="849"/>
      <c r="I151" s="849"/>
      <c r="J151" s="849">
        <v>1</v>
      </c>
      <c r="K151" s="849">
        <v>719</v>
      </c>
      <c r="L151" s="849">
        <v>1</v>
      </c>
      <c r="M151" s="849">
        <v>719</v>
      </c>
      <c r="N151" s="849"/>
      <c r="O151" s="849"/>
      <c r="P151" s="837"/>
      <c r="Q151" s="850"/>
    </row>
    <row r="152" spans="1:17" ht="14.4" customHeight="1" x14ac:dyDescent="0.3">
      <c r="A152" s="831" t="s">
        <v>1999</v>
      </c>
      <c r="B152" s="832" t="s">
        <v>1765</v>
      </c>
      <c r="C152" s="832" t="s">
        <v>1939</v>
      </c>
      <c r="D152" s="832" t="s">
        <v>1946</v>
      </c>
      <c r="E152" s="832" t="s">
        <v>931</v>
      </c>
      <c r="F152" s="849"/>
      <c r="G152" s="849"/>
      <c r="H152" s="849"/>
      <c r="I152" s="849"/>
      <c r="J152" s="849">
        <v>1.55</v>
      </c>
      <c r="K152" s="849">
        <v>2819.52</v>
      </c>
      <c r="L152" s="849">
        <v>1</v>
      </c>
      <c r="M152" s="849">
        <v>1819.0451612903225</v>
      </c>
      <c r="N152" s="849">
        <v>0.9</v>
      </c>
      <c r="O152" s="849">
        <v>1637.13</v>
      </c>
      <c r="P152" s="837">
        <v>0.58064138576779034</v>
      </c>
      <c r="Q152" s="850">
        <v>1819.0333333333333</v>
      </c>
    </row>
    <row r="153" spans="1:17" ht="14.4" customHeight="1" x14ac:dyDescent="0.3">
      <c r="A153" s="831" t="s">
        <v>1999</v>
      </c>
      <c r="B153" s="832" t="s">
        <v>1765</v>
      </c>
      <c r="C153" s="832" t="s">
        <v>1766</v>
      </c>
      <c r="D153" s="832" t="s">
        <v>1949</v>
      </c>
      <c r="E153" s="832" t="s">
        <v>1950</v>
      </c>
      <c r="F153" s="849"/>
      <c r="G153" s="849"/>
      <c r="H153" s="849"/>
      <c r="I153" s="849"/>
      <c r="J153" s="849">
        <v>950</v>
      </c>
      <c r="K153" s="849">
        <v>32157.5</v>
      </c>
      <c r="L153" s="849">
        <v>1</v>
      </c>
      <c r="M153" s="849">
        <v>33.85</v>
      </c>
      <c r="N153" s="849">
        <v>522</v>
      </c>
      <c r="O153" s="849">
        <v>17847.18</v>
      </c>
      <c r="P153" s="837">
        <v>0.55499276996035141</v>
      </c>
      <c r="Q153" s="850">
        <v>34.19</v>
      </c>
    </row>
    <row r="154" spans="1:17" ht="14.4" customHeight="1" x14ac:dyDescent="0.3">
      <c r="A154" s="831" t="s">
        <v>1999</v>
      </c>
      <c r="B154" s="832" t="s">
        <v>1765</v>
      </c>
      <c r="C154" s="832" t="s">
        <v>874</v>
      </c>
      <c r="D154" s="832" t="s">
        <v>1960</v>
      </c>
      <c r="E154" s="832" t="s">
        <v>1961</v>
      </c>
      <c r="F154" s="849"/>
      <c r="G154" s="849"/>
      <c r="H154" s="849"/>
      <c r="I154" s="849"/>
      <c r="J154" s="849">
        <v>3</v>
      </c>
      <c r="K154" s="849">
        <v>43521</v>
      </c>
      <c r="L154" s="849">
        <v>1</v>
      </c>
      <c r="M154" s="849">
        <v>14507</v>
      </c>
      <c r="N154" s="849">
        <v>2</v>
      </c>
      <c r="O154" s="849">
        <v>29018</v>
      </c>
      <c r="P154" s="837">
        <v>0.66675857631947799</v>
      </c>
      <c r="Q154" s="850">
        <v>14509</v>
      </c>
    </row>
    <row r="155" spans="1:17" ht="14.4" customHeight="1" x14ac:dyDescent="0.3">
      <c r="A155" s="831" t="s">
        <v>1764</v>
      </c>
      <c r="B155" s="832" t="s">
        <v>1765</v>
      </c>
      <c r="C155" s="832" t="s">
        <v>1939</v>
      </c>
      <c r="D155" s="832" t="s">
        <v>1940</v>
      </c>
      <c r="E155" s="832" t="s">
        <v>1941</v>
      </c>
      <c r="F155" s="849"/>
      <c r="G155" s="849"/>
      <c r="H155" s="849"/>
      <c r="I155" s="849"/>
      <c r="J155" s="849">
        <v>0.45</v>
      </c>
      <c r="K155" s="849">
        <v>904.34</v>
      </c>
      <c r="L155" s="849">
        <v>1</v>
      </c>
      <c r="M155" s="849">
        <v>2009.6444444444444</v>
      </c>
      <c r="N155" s="849"/>
      <c r="O155" s="849"/>
      <c r="P155" s="837"/>
      <c r="Q155" s="850"/>
    </row>
    <row r="156" spans="1:17" ht="14.4" customHeight="1" x14ac:dyDescent="0.3">
      <c r="A156" s="831" t="s">
        <v>1764</v>
      </c>
      <c r="B156" s="832" t="s">
        <v>1765</v>
      </c>
      <c r="C156" s="832" t="s">
        <v>1939</v>
      </c>
      <c r="D156" s="832" t="s">
        <v>1945</v>
      </c>
      <c r="E156" s="832" t="s">
        <v>931</v>
      </c>
      <c r="F156" s="849">
        <v>0.02</v>
      </c>
      <c r="G156" s="849">
        <v>177.08</v>
      </c>
      <c r="H156" s="849"/>
      <c r="I156" s="849">
        <v>8854</v>
      </c>
      <c r="J156" s="849"/>
      <c r="K156" s="849"/>
      <c r="L156" s="849"/>
      <c r="M156" s="849"/>
      <c r="N156" s="849"/>
      <c r="O156" s="849"/>
      <c r="P156" s="837"/>
      <c r="Q156" s="850"/>
    </row>
    <row r="157" spans="1:17" ht="14.4" customHeight="1" x14ac:dyDescent="0.3">
      <c r="A157" s="831" t="s">
        <v>1764</v>
      </c>
      <c r="B157" s="832" t="s">
        <v>1765</v>
      </c>
      <c r="C157" s="832" t="s">
        <v>1939</v>
      </c>
      <c r="D157" s="832" t="s">
        <v>1946</v>
      </c>
      <c r="E157" s="832" t="s">
        <v>931</v>
      </c>
      <c r="F157" s="849">
        <v>1</v>
      </c>
      <c r="G157" s="849">
        <v>1794.92</v>
      </c>
      <c r="H157" s="849">
        <v>3.9469610343917672</v>
      </c>
      <c r="I157" s="849">
        <v>1794.92</v>
      </c>
      <c r="J157" s="849">
        <v>0.25</v>
      </c>
      <c r="K157" s="849">
        <v>454.76</v>
      </c>
      <c r="L157" s="849">
        <v>1</v>
      </c>
      <c r="M157" s="849">
        <v>1819.04</v>
      </c>
      <c r="N157" s="849">
        <v>0.85000000000000009</v>
      </c>
      <c r="O157" s="849">
        <v>1080.78</v>
      </c>
      <c r="P157" s="837">
        <v>2.3765942475151727</v>
      </c>
      <c r="Q157" s="850">
        <v>1271.5058823529409</v>
      </c>
    </row>
    <row r="158" spans="1:17" ht="14.4" customHeight="1" x14ac:dyDescent="0.3">
      <c r="A158" s="831" t="s">
        <v>1764</v>
      </c>
      <c r="B158" s="832" t="s">
        <v>1765</v>
      </c>
      <c r="C158" s="832" t="s">
        <v>1939</v>
      </c>
      <c r="D158" s="832" t="s">
        <v>1947</v>
      </c>
      <c r="E158" s="832" t="s">
        <v>1948</v>
      </c>
      <c r="F158" s="849"/>
      <c r="G158" s="849"/>
      <c r="H158" s="849"/>
      <c r="I158" s="849"/>
      <c r="J158" s="849">
        <v>0.05</v>
      </c>
      <c r="K158" s="849">
        <v>45.19</v>
      </c>
      <c r="L158" s="849">
        <v>1</v>
      </c>
      <c r="M158" s="849">
        <v>903.8</v>
      </c>
      <c r="N158" s="849"/>
      <c r="O158" s="849"/>
      <c r="P158" s="837"/>
      <c r="Q158" s="850"/>
    </row>
    <row r="159" spans="1:17" ht="14.4" customHeight="1" x14ac:dyDescent="0.3">
      <c r="A159" s="831" t="s">
        <v>1764</v>
      </c>
      <c r="B159" s="832" t="s">
        <v>1765</v>
      </c>
      <c r="C159" s="832" t="s">
        <v>1766</v>
      </c>
      <c r="D159" s="832" t="s">
        <v>1802</v>
      </c>
      <c r="E159" s="832" t="s">
        <v>1803</v>
      </c>
      <c r="F159" s="849">
        <v>626</v>
      </c>
      <c r="G159" s="849">
        <v>2140.92</v>
      </c>
      <c r="H159" s="849"/>
      <c r="I159" s="849">
        <v>3.42</v>
      </c>
      <c r="J159" s="849"/>
      <c r="K159" s="849"/>
      <c r="L159" s="849"/>
      <c r="M159" s="849"/>
      <c r="N159" s="849"/>
      <c r="O159" s="849"/>
      <c r="P159" s="837"/>
      <c r="Q159" s="850"/>
    </row>
    <row r="160" spans="1:17" ht="14.4" customHeight="1" x14ac:dyDescent="0.3">
      <c r="A160" s="831" t="s">
        <v>1764</v>
      </c>
      <c r="B160" s="832" t="s">
        <v>1765</v>
      </c>
      <c r="C160" s="832" t="s">
        <v>1766</v>
      </c>
      <c r="D160" s="832" t="s">
        <v>1949</v>
      </c>
      <c r="E160" s="832" t="s">
        <v>1950</v>
      </c>
      <c r="F160" s="849">
        <v>544</v>
      </c>
      <c r="G160" s="849">
        <v>17960.86</v>
      </c>
      <c r="H160" s="849">
        <v>1.1769671480686146</v>
      </c>
      <c r="I160" s="849">
        <v>33.016286764705882</v>
      </c>
      <c r="J160" s="849">
        <v>457</v>
      </c>
      <c r="K160" s="849">
        <v>15260.29</v>
      </c>
      <c r="L160" s="849">
        <v>1</v>
      </c>
      <c r="M160" s="849">
        <v>33.392319474835887</v>
      </c>
      <c r="N160" s="849">
        <v>480</v>
      </c>
      <c r="O160" s="849">
        <v>16361.43</v>
      </c>
      <c r="P160" s="837">
        <v>1.0721572132639681</v>
      </c>
      <c r="Q160" s="850">
        <v>34.086312499999998</v>
      </c>
    </row>
    <row r="161" spans="1:17" ht="14.4" customHeight="1" x14ac:dyDescent="0.3">
      <c r="A161" s="831" t="s">
        <v>1764</v>
      </c>
      <c r="B161" s="832" t="s">
        <v>1765</v>
      </c>
      <c r="C161" s="832" t="s">
        <v>1766</v>
      </c>
      <c r="D161" s="832" t="s">
        <v>1953</v>
      </c>
      <c r="E161" s="832" t="s">
        <v>1954</v>
      </c>
      <c r="F161" s="849"/>
      <c r="G161" s="849"/>
      <c r="H161" s="849"/>
      <c r="I161" s="849"/>
      <c r="J161" s="849">
        <v>114</v>
      </c>
      <c r="K161" s="849">
        <v>6511.68</v>
      </c>
      <c r="L161" s="849">
        <v>1</v>
      </c>
      <c r="M161" s="849">
        <v>57.120000000000005</v>
      </c>
      <c r="N161" s="849"/>
      <c r="O161" s="849"/>
      <c r="P161" s="837"/>
      <c r="Q161" s="850"/>
    </row>
    <row r="162" spans="1:17" ht="14.4" customHeight="1" x14ac:dyDescent="0.3">
      <c r="A162" s="831" t="s">
        <v>1764</v>
      </c>
      <c r="B162" s="832" t="s">
        <v>1765</v>
      </c>
      <c r="C162" s="832" t="s">
        <v>874</v>
      </c>
      <c r="D162" s="832" t="s">
        <v>1877</v>
      </c>
      <c r="E162" s="832" t="s">
        <v>1878</v>
      </c>
      <c r="F162" s="849">
        <v>2</v>
      </c>
      <c r="G162" s="849">
        <v>3650</v>
      </c>
      <c r="H162" s="849"/>
      <c r="I162" s="849">
        <v>1825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1764</v>
      </c>
      <c r="B163" s="832" t="s">
        <v>1765</v>
      </c>
      <c r="C163" s="832" t="s">
        <v>874</v>
      </c>
      <c r="D163" s="832" t="s">
        <v>1958</v>
      </c>
      <c r="E163" s="832" t="s">
        <v>1959</v>
      </c>
      <c r="F163" s="849"/>
      <c r="G163" s="849"/>
      <c r="H163" s="849"/>
      <c r="I163" s="849"/>
      <c r="J163" s="849">
        <v>1</v>
      </c>
      <c r="K163" s="849">
        <v>8595</v>
      </c>
      <c r="L163" s="849">
        <v>1</v>
      </c>
      <c r="M163" s="849">
        <v>8595</v>
      </c>
      <c r="N163" s="849"/>
      <c r="O163" s="849"/>
      <c r="P163" s="837"/>
      <c r="Q163" s="850"/>
    </row>
    <row r="164" spans="1:17" ht="14.4" customHeight="1" x14ac:dyDescent="0.3">
      <c r="A164" s="831" t="s">
        <v>1764</v>
      </c>
      <c r="B164" s="832" t="s">
        <v>1765</v>
      </c>
      <c r="C164" s="832" t="s">
        <v>874</v>
      </c>
      <c r="D164" s="832" t="s">
        <v>1960</v>
      </c>
      <c r="E164" s="832" t="s">
        <v>1961</v>
      </c>
      <c r="F164" s="849">
        <v>2</v>
      </c>
      <c r="G164" s="849">
        <v>29012</v>
      </c>
      <c r="H164" s="849">
        <v>0.66662071184026106</v>
      </c>
      <c r="I164" s="849">
        <v>14506</v>
      </c>
      <c r="J164" s="849">
        <v>3</v>
      </c>
      <c r="K164" s="849">
        <v>43521</v>
      </c>
      <c r="L164" s="849">
        <v>1</v>
      </c>
      <c r="M164" s="849">
        <v>14507</v>
      </c>
      <c r="N164" s="849">
        <v>2</v>
      </c>
      <c r="O164" s="849">
        <v>29017</v>
      </c>
      <c r="P164" s="837">
        <v>0.6667355989062751</v>
      </c>
      <c r="Q164" s="850">
        <v>14508.5</v>
      </c>
    </row>
    <row r="165" spans="1:17" ht="14.4" customHeight="1" x14ac:dyDescent="0.3">
      <c r="A165" s="831" t="s">
        <v>1764</v>
      </c>
      <c r="B165" s="832" t="s">
        <v>1765</v>
      </c>
      <c r="C165" s="832" t="s">
        <v>874</v>
      </c>
      <c r="D165" s="832" t="s">
        <v>1900</v>
      </c>
      <c r="E165" s="832" t="s">
        <v>1901</v>
      </c>
      <c r="F165" s="849">
        <v>1</v>
      </c>
      <c r="G165" s="849">
        <v>1342</v>
      </c>
      <c r="H165" s="849"/>
      <c r="I165" s="849">
        <v>1342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" customHeight="1" x14ac:dyDescent="0.3">
      <c r="A166" s="831" t="s">
        <v>2000</v>
      </c>
      <c r="B166" s="832" t="s">
        <v>1765</v>
      </c>
      <c r="C166" s="832" t="s">
        <v>874</v>
      </c>
      <c r="D166" s="832" t="s">
        <v>1874</v>
      </c>
      <c r="E166" s="832" t="s">
        <v>1875</v>
      </c>
      <c r="F166" s="849"/>
      <c r="G166" s="849"/>
      <c r="H166" s="849"/>
      <c r="I166" s="849"/>
      <c r="J166" s="849">
        <v>1</v>
      </c>
      <c r="K166" s="849">
        <v>2638</v>
      </c>
      <c r="L166" s="849">
        <v>1</v>
      </c>
      <c r="M166" s="849">
        <v>2638</v>
      </c>
      <c r="N166" s="849"/>
      <c r="O166" s="849"/>
      <c r="P166" s="837"/>
      <c r="Q166" s="850"/>
    </row>
    <row r="167" spans="1:17" ht="14.4" customHeight="1" x14ac:dyDescent="0.3">
      <c r="A167" s="831" t="s">
        <v>2000</v>
      </c>
      <c r="B167" s="832" t="s">
        <v>1765</v>
      </c>
      <c r="C167" s="832" t="s">
        <v>874</v>
      </c>
      <c r="D167" s="832" t="s">
        <v>1877</v>
      </c>
      <c r="E167" s="832" t="s">
        <v>1879</v>
      </c>
      <c r="F167" s="849"/>
      <c r="G167" s="849"/>
      <c r="H167" s="849"/>
      <c r="I167" s="849"/>
      <c r="J167" s="849">
        <v>2</v>
      </c>
      <c r="K167" s="849">
        <v>3650</v>
      </c>
      <c r="L167" s="849">
        <v>1</v>
      </c>
      <c r="M167" s="849">
        <v>1825</v>
      </c>
      <c r="N167" s="849"/>
      <c r="O167" s="849"/>
      <c r="P167" s="837"/>
      <c r="Q167" s="850"/>
    </row>
    <row r="168" spans="1:17" ht="14.4" customHeight="1" x14ac:dyDescent="0.3">
      <c r="A168" s="831" t="s">
        <v>2000</v>
      </c>
      <c r="B168" s="832" t="s">
        <v>1765</v>
      </c>
      <c r="C168" s="832" t="s">
        <v>874</v>
      </c>
      <c r="D168" s="832" t="s">
        <v>1880</v>
      </c>
      <c r="E168" s="832" t="s">
        <v>1881</v>
      </c>
      <c r="F168" s="849"/>
      <c r="G168" s="849"/>
      <c r="H168" s="849"/>
      <c r="I168" s="849"/>
      <c r="J168" s="849">
        <v>1</v>
      </c>
      <c r="K168" s="849">
        <v>429</v>
      </c>
      <c r="L168" s="849">
        <v>1</v>
      </c>
      <c r="M168" s="849">
        <v>429</v>
      </c>
      <c r="N168" s="849"/>
      <c r="O168" s="849"/>
      <c r="P168" s="837"/>
      <c r="Q168" s="850"/>
    </row>
    <row r="169" spans="1:17" ht="14.4" customHeight="1" x14ac:dyDescent="0.3">
      <c r="A169" s="831" t="s">
        <v>2000</v>
      </c>
      <c r="B169" s="832" t="s">
        <v>1765</v>
      </c>
      <c r="C169" s="832" t="s">
        <v>874</v>
      </c>
      <c r="D169" s="832" t="s">
        <v>1929</v>
      </c>
      <c r="E169" s="832" t="s">
        <v>1931</v>
      </c>
      <c r="F169" s="849"/>
      <c r="G169" s="849"/>
      <c r="H169" s="849"/>
      <c r="I169" s="849"/>
      <c r="J169" s="849">
        <v>1</v>
      </c>
      <c r="K169" s="849">
        <v>719</v>
      </c>
      <c r="L169" s="849">
        <v>1</v>
      </c>
      <c r="M169" s="849">
        <v>719</v>
      </c>
      <c r="N169" s="849"/>
      <c r="O169" s="849"/>
      <c r="P169" s="837"/>
      <c r="Q169" s="850"/>
    </row>
    <row r="170" spans="1:17" ht="14.4" customHeight="1" x14ac:dyDescent="0.3">
      <c r="A170" s="831" t="s">
        <v>2001</v>
      </c>
      <c r="B170" s="832" t="s">
        <v>1765</v>
      </c>
      <c r="C170" s="832" t="s">
        <v>1939</v>
      </c>
      <c r="D170" s="832" t="s">
        <v>1946</v>
      </c>
      <c r="E170" s="832" t="s">
        <v>931</v>
      </c>
      <c r="F170" s="849">
        <v>1.35</v>
      </c>
      <c r="G170" s="849">
        <v>2412.29</v>
      </c>
      <c r="H170" s="849">
        <v>1.0201036050322445</v>
      </c>
      <c r="I170" s="849">
        <v>1786.8814814814814</v>
      </c>
      <c r="J170" s="849">
        <v>1.2999999999999998</v>
      </c>
      <c r="K170" s="849">
        <v>2364.75</v>
      </c>
      <c r="L170" s="849">
        <v>1</v>
      </c>
      <c r="M170" s="849">
        <v>1819.0384615384619</v>
      </c>
      <c r="N170" s="849">
        <v>3.1500000000000004</v>
      </c>
      <c r="O170" s="849">
        <v>3635.63</v>
      </c>
      <c r="P170" s="837">
        <v>1.5374267893011946</v>
      </c>
      <c r="Q170" s="850">
        <v>1154.1682539682538</v>
      </c>
    </row>
    <row r="171" spans="1:17" ht="14.4" customHeight="1" x14ac:dyDescent="0.3">
      <c r="A171" s="831" t="s">
        <v>2001</v>
      </c>
      <c r="B171" s="832" t="s">
        <v>1765</v>
      </c>
      <c r="C171" s="832" t="s">
        <v>1939</v>
      </c>
      <c r="D171" s="832" t="s">
        <v>1947</v>
      </c>
      <c r="E171" s="832" t="s">
        <v>1948</v>
      </c>
      <c r="F171" s="849">
        <v>0.05</v>
      </c>
      <c r="G171" s="849">
        <v>45.19</v>
      </c>
      <c r="H171" s="849">
        <v>0.5</v>
      </c>
      <c r="I171" s="849">
        <v>903.8</v>
      </c>
      <c r="J171" s="849">
        <v>0.1</v>
      </c>
      <c r="K171" s="849">
        <v>90.38</v>
      </c>
      <c r="L171" s="849">
        <v>1</v>
      </c>
      <c r="M171" s="849">
        <v>903.8</v>
      </c>
      <c r="N171" s="849"/>
      <c r="O171" s="849"/>
      <c r="P171" s="837"/>
      <c r="Q171" s="850"/>
    </row>
    <row r="172" spans="1:17" ht="14.4" customHeight="1" x14ac:dyDescent="0.3">
      <c r="A172" s="831" t="s">
        <v>2001</v>
      </c>
      <c r="B172" s="832" t="s">
        <v>1765</v>
      </c>
      <c r="C172" s="832" t="s">
        <v>1766</v>
      </c>
      <c r="D172" s="832" t="s">
        <v>1771</v>
      </c>
      <c r="E172" s="832" t="s">
        <v>1772</v>
      </c>
      <c r="F172" s="849">
        <v>130</v>
      </c>
      <c r="G172" s="849">
        <v>682.5</v>
      </c>
      <c r="H172" s="849">
        <v>0.12725991228855277</v>
      </c>
      <c r="I172" s="849">
        <v>5.25</v>
      </c>
      <c r="J172" s="849">
        <v>794</v>
      </c>
      <c r="K172" s="849">
        <v>5363.04</v>
      </c>
      <c r="L172" s="849">
        <v>1</v>
      </c>
      <c r="M172" s="849">
        <v>6.7544584382871538</v>
      </c>
      <c r="N172" s="849">
        <v>445</v>
      </c>
      <c r="O172" s="849">
        <v>3199.55</v>
      </c>
      <c r="P172" s="837">
        <v>0.59659260419463589</v>
      </c>
      <c r="Q172" s="850">
        <v>7.19</v>
      </c>
    </row>
    <row r="173" spans="1:17" ht="14.4" customHeight="1" x14ac:dyDescent="0.3">
      <c r="A173" s="831" t="s">
        <v>2001</v>
      </c>
      <c r="B173" s="832" t="s">
        <v>1765</v>
      </c>
      <c r="C173" s="832" t="s">
        <v>1766</v>
      </c>
      <c r="D173" s="832" t="s">
        <v>1798</v>
      </c>
      <c r="E173" s="832" t="s">
        <v>1799</v>
      </c>
      <c r="F173" s="849"/>
      <c r="G173" s="849"/>
      <c r="H173" s="849"/>
      <c r="I173" s="849"/>
      <c r="J173" s="849">
        <v>1</v>
      </c>
      <c r="K173" s="849">
        <v>1986.65</v>
      </c>
      <c r="L173" s="849">
        <v>1</v>
      </c>
      <c r="M173" s="849">
        <v>1986.65</v>
      </c>
      <c r="N173" s="849">
        <v>1</v>
      </c>
      <c r="O173" s="849">
        <v>2027.89</v>
      </c>
      <c r="P173" s="837">
        <v>1.0207585634107668</v>
      </c>
      <c r="Q173" s="850">
        <v>2027.89</v>
      </c>
    </row>
    <row r="174" spans="1:17" ht="14.4" customHeight="1" x14ac:dyDescent="0.3">
      <c r="A174" s="831" t="s">
        <v>2001</v>
      </c>
      <c r="B174" s="832" t="s">
        <v>1765</v>
      </c>
      <c r="C174" s="832" t="s">
        <v>1766</v>
      </c>
      <c r="D174" s="832" t="s">
        <v>1949</v>
      </c>
      <c r="E174" s="832" t="s">
        <v>1950</v>
      </c>
      <c r="F174" s="849">
        <v>719</v>
      </c>
      <c r="G174" s="849">
        <v>23736.300000000003</v>
      </c>
      <c r="H174" s="849">
        <v>0.92842212476746733</v>
      </c>
      <c r="I174" s="849">
        <v>33.01293463143255</v>
      </c>
      <c r="J174" s="849">
        <v>762</v>
      </c>
      <c r="K174" s="849">
        <v>25566.28</v>
      </c>
      <c r="L174" s="849">
        <v>1</v>
      </c>
      <c r="M174" s="849">
        <v>33.551548556430447</v>
      </c>
      <c r="N174" s="849">
        <v>1877</v>
      </c>
      <c r="O174" s="849">
        <v>64083.28</v>
      </c>
      <c r="P174" s="837">
        <v>2.5065547275552018</v>
      </c>
      <c r="Q174" s="850">
        <v>34.141331912626534</v>
      </c>
    </row>
    <row r="175" spans="1:17" ht="14.4" customHeight="1" x14ac:dyDescent="0.3">
      <c r="A175" s="831" t="s">
        <v>2001</v>
      </c>
      <c r="B175" s="832" t="s">
        <v>1765</v>
      </c>
      <c r="C175" s="832" t="s">
        <v>1766</v>
      </c>
      <c r="D175" s="832" t="s">
        <v>1810</v>
      </c>
      <c r="E175" s="832" t="s">
        <v>1811</v>
      </c>
      <c r="F175" s="849"/>
      <c r="G175" s="849"/>
      <c r="H175" s="849"/>
      <c r="I175" s="849"/>
      <c r="J175" s="849">
        <v>1250</v>
      </c>
      <c r="K175" s="849">
        <v>25413.5</v>
      </c>
      <c r="L175" s="849">
        <v>1</v>
      </c>
      <c r="M175" s="849">
        <v>20.3308</v>
      </c>
      <c r="N175" s="849">
        <v>1050</v>
      </c>
      <c r="O175" s="849">
        <v>21660</v>
      </c>
      <c r="P175" s="837">
        <v>0.85230290987073798</v>
      </c>
      <c r="Q175" s="850">
        <v>20.62857142857143</v>
      </c>
    </row>
    <row r="176" spans="1:17" ht="14.4" customHeight="1" x14ac:dyDescent="0.3">
      <c r="A176" s="831" t="s">
        <v>2001</v>
      </c>
      <c r="B176" s="832" t="s">
        <v>1765</v>
      </c>
      <c r="C176" s="832" t="s">
        <v>874</v>
      </c>
      <c r="D176" s="832" t="s">
        <v>1868</v>
      </c>
      <c r="E176" s="832" t="s">
        <v>1869</v>
      </c>
      <c r="F176" s="849"/>
      <c r="G176" s="849"/>
      <c r="H176" s="849"/>
      <c r="I176" s="849"/>
      <c r="J176" s="849">
        <v>1</v>
      </c>
      <c r="K176" s="849">
        <v>682</v>
      </c>
      <c r="L176" s="849">
        <v>1</v>
      </c>
      <c r="M176" s="849">
        <v>682</v>
      </c>
      <c r="N176" s="849">
        <v>1</v>
      </c>
      <c r="O176" s="849">
        <v>682</v>
      </c>
      <c r="P176" s="837">
        <v>1</v>
      </c>
      <c r="Q176" s="850">
        <v>682</v>
      </c>
    </row>
    <row r="177" spans="1:17" ht="14.4" customHeight="1" x14ac:dyDescent="0.3">
      <c r="A177" s="831" t="s">
        <v>2001</v>
      </c>
      <c r="B177" s="832" t="s">
        <v>1765</v>
      </c>
      <c r="C177" s="832" t="s">
        <v>874</v>
      </c>
      <c r="D177" s="832" t="s">
        <v>1877</v>
      </c>
      <c r="E177" s="832" t="s">
        <v>1878</v>
      </c>
      <c r="F177" s="849">
        <v>1</v>
      </c>
      <c r="G177" s="849">
        <v>1825</v>
      </c>
      <c r="H177" s="849">
        <v>0.16666666666666666</v>
      </c>
      <c r="I177" s="849">
        <v>1825</v>
      </c>
      <c r="J177" s="849">
        <v>6</v>
      </c>
      <c r="K177" s="849">
        <v>10950</v>
      </c>
      <c r="L177" s="849">
        <v>1</v>
      </c>
      <c r="M177" s="849">
        <v>1825</v>
      </c>
      <c r="N177" s="849">
        <v>2</v>
      </c>
      <c r="O177" s="849">
        <v>3652</v>
      </c>
      <c r="P177" s="837">
        <v>0.33351598173515984</v>
      </c>
      <c r="Q177" s="850">
        <v>1826</v>
      </c>
    </row>
    <row r="178" spans="1:17" ht="14.4" customHeight="1" x14ac:dyDescent="0.3">
      <c r="A178" s="831" t="s">
        <v>2001</v>
      </c>
      <c r="B178" s="832" t="s">
        <v>1765</v>
      </c>
      <c r="C178" s="832" t="s">
        <v>874</v>
      </c>
      <c r="D178" s="832" t="s">
        <v>1877</v>
      </c>
      <c r="E178" s="832" t="s">
        <v>1879</v>
      </c>
      <c r="F178" s="849"/>
      <c r="G178" s="849"/>
      <c r="H178" s="849"/>
      <c r="I178" s="849"/>
      <c r="J178" s="849">
        <v>3</v>
      </c>
      <c r="K178" s="849">
        <v>5475</v>
      </c>
      <c r="L178" s="849">
        <v>1</v>
      </c>
      <c r="M178" s="849">
        <v>1825</v>
      </c>
      <c r="N178" s="849">
        <v>4</v>
      </c>
      <c r="O178" s="849">
        <v>7304</v>
      </c>
      <c r="P178" s="837">
        <v>1.3340639269406394</v>
      </c>
      <c r="Q178" s="850">
        <v>1826</v>
      </c>
    </row>
    <row r="179" spans="1:17" ht="14.4" customHeight="1" x14ac:dyDescent="0.3">
      <c r="A179" s="831" t="s">
        <v>2001</v>
      </c>
      <c r="B179" s="832" t="s">
        <v>1765</v>
      </c>
      <c r="C179" s="832" t="s">
        <v>874</v>
      </c>
      <c r="D179" s="832" t="s">
        <v>1882</v>
      </c>
      <c r="E179" s="832" t="s">
        <v>1883</v>
      </c>
      <c r="F179" s="849"/>
      <c r="G179" s="849"/>
      <c r="H179" s="849"/>
      <c r="I179" s="849"/>
      <c r="J179" s="849">
        <v>5</v>
      </c>
      <c r="K179" s="849">
        <v>17600</v>
      </c>
      <c r="L179" s="849">
        <v>1</v>
      </c>
      <c r="M179" s="849">
        <v>3520</v>
      </c>
      <c r="N179" s="849">
        <v>3</v>
      </c>
      <c r="O179" s="849">
        <v>10566</v>
      </c>
      <c r="P179" s="837">
        <v>0.60034090909090909</v>
      </c>
      <c r="Q179" s="850">
        <v>3522</v>
      </c>
    </row>
    <row r="180" spans="1:17" ht="14.4" customHeight="1" x14ac:dyDescent="0.3">
      <c r="A180" s="831" t="s">
        <v>2001</v>
      </c>
      <c r="B180" s="832" t="s">
        <v>1765</v>
      </c>
      <c r="C180" s="832" t="s">
        <v>874</v>
      </c>
      <c r="D180" s="832" t="s">
        <v>1882</v>
      </c>
      <c r="E180" s="832" t="s">
        <v>1884</v>
      </c>
      <c r="F180" s="849"/>
      <c r="G180" s="849"/>
      <c r="H180" s="849"/>
      <c r="I180" s="849"/>
      <c r="J180" s="849">
        <v>4</v>
      </c>
      <c r="K180" s="849">
        <v>14080</v>
      </c>
      <c r="L180" s="849">
        <v>1</v>
      </c>
      <c r="M180" s="849">
        <v>3520</v>
      </c>
      <c r="N180" s="849">
        <v>4</v>
      </c>
      <c r="O180" s="849">
        <v>14088</v>
      </c>
      <c r="P180" s="837">
        <v>1.0005681818181817</v>
      </c>
      <c r="Q180" s="850">
        <v>3522</v>
      </c>
    </row>
    <row r="181" spans="1:17" ht="14.4" customHeight="1" x14ac:dyDescent="0.3">
      <c r="A181" s="831" t="s">
        <v>2001</v>
      </c>
      <c r="B181" s="832" t="s">
        <v>1765</v>
      </c>
      <c r="C181" s="832" t="s">
        <v>874</v>
      </c>
      <c r="D181" s="832" t="s">
        <v>1960</v>
      </c>
      <c r="E181" s="832" t="s">
        <v>1961</v>
      </c>
      <c r="F181" s="849">
        <v>3</v>
      </c>
      <c r="G181" s="849">
        <v>43518</v>
      </c>
      <c r="H181" s="849">
        <v>0.99993106776039153</v>
      </c>
      <c r="I181" s="849">
        <v>14506</v>
      </c>
      <c r="J181" s="849">
        <v>3</v>
      </c>
      <c r="K181" s="849">
        <v>43521</v>
      </c>
      <c r="L181" s="849">
        <v>1</v>
      </c>
      <c r="M181" s="849">
        <v>14507</v>
      </c>
      <c r="N181" s="849">
        <v>7</v>
      </c>
      <c r="O181" s="849">
        <v>101562</v>
      </c>
      <c r="P181" s="837">
        <v>2.3336320397049701</v>
      </c>
      <c r="Q181" s="850">
        <v>14508.857142857143</v>
      </c>
    </row>
    <row r="182" spans="1:17" ht="14.4" customHeight="1" x14ac:dyDescent="0.3">
      <c r="A182" s="831" t="s">
        <v>2001</v>
      </c>
      <c r="B182" s="832" t="s">
        <v>1765</v>
      </c>
      <c r="C182" s="832" t="s">
        <v>874</v>
      </c>
      <c r="D182" s="832" t="s">
        <v>1903</v>
      </c>
      <c r="E182" s="832" t="s">
        <v>1904</v>
      </c>
      <c r="F182" s="849"/>
      <c r="G182" s="849"/>
      <c r="H182" s="849"/>
      <c r="I182" s="849"/>
      <c r="J182" s="849">
        <v>1</v>
      </c>
      <c r="K182" s="849">
        <v>509</v>
      </c>
      <c r="L182" s="849">
        <v>1</v>
      </c>
      <c r="M182" s="849">
        <v>509</v>
      </c>
      <c r="N182" s="849">
        <v>1</v>
      </c>
      <c r="O182" s="849">
        <v>510</v>
      </c>
      <c r="P182" s="837">
        <v>1.0019646365422397</v>
      </c>
      <c r="Q182" s="850">
        <v>510</v>
      </c>
    </row>
    <row r="183" spans="1:17" ht="14.4" customHeight="1" x14ac:dyDescent="0.3">
      <c r="A183" s="831" t="s">
        <v>2001</v>
      </c>
      <c r="B183" s="832" t="s">
        <v>1765</v>
      </c>
      <c r="C183" s="832" t="s">
        <v>874</v>
      </c>
      <c r="D183" s="832" t="s">
        <v>1903</v>
      </c>
      <c r="E183" s="832" t="s">
        <v>1905</v>
      </c>
      <c r="F183" s="849">
        <v>1</v>
      </c>
      <c r="G183" s="849">
        <v>509</v>
      </c>
      <c r="H183" s="849">
        <v>0.16666666666666666</v>
      </c>
      <c r="I183" s="849">
        <v>509</v>
      </c>
      <c r="J183" s="849">
        <v>6</v>
      </c>
      <c r="K183" s="849">
        <v>3054</v>
      </c>
      <c r="L183" s="849">
        <v>1</v>
      </c>
      <c r="M183" s="849">
        <v>509</v>
      </c>
      <c r="N183" s="849">
        <v>2</v>
      </c>
      <c r="O183" s="849">
        <v>1020</v>
      </c>
      <c r="P183" s="837">
        <v>0.33398821218074654</v>
      </c>
      <c r="Q183" s="850">
        <v>510</v>
      </c>
    </row>
    <row r="184" spans="1:17" ht="14.4" customHeight="1" x14ac:dyDescent="0.3">
      <c r="A184" s="831" t="s">
        <v>2002</v>
      </c>
      <c r="B184" s="832" t="s">
        <v>1765</v>
      </c>
      <c r="C184" s="832" t="s">
        <v>1939</v>
      </c>
      <c r="D184" s="832" t="s">
        <v>1946</v>
      </c>
      <c r="E184" s="832" t="s">
        <v>931</v>
      </c>
      <c r="F184" s="849"/>
      <c r="G184" s="849"/>
      <c r="H184" s="849"/>
      <c r="I184" s="849"/>
      <c r="J184" s="849">
        <v>0.7</v>
      </c>
      <c r="K184" s="849">
        <v>1273.3200000000002</v>
      </c>
      <c r="L184" s="849">
        <v>1</v>
      </c>
      <c r="M184" s="849">
        <v>1819.0285714285717</v>
      </c>
      <c r="N184" s="849">
        <v>0.60000000000000009</v>
      </c>
      <c r="O184" s="849">
        <v>451.47999999999996</v>
      </c>
      <c r="P184" s="837">
        <v>0.35456915779222814</v>
      </c>
      <c r="Q184" s="850">
        <v>752.46666666666647</v>
      </c>
    </row>
    <row r="185" spans="1:17" ht="14.4" customHeight="1" x14ac:dyDescent="0.3">
      <c r="A185" s="831" t="s">
        <v>2002</v>
      </c>
      <c r="B185" s="832" t="s">
        <v>1765</v>
      </c>
      <c r="C185" s="832" t="s">
        <v>1766</v>
      </c>
      <c r="D185" s="832" t="s">
        <v>1769</v>
      </c>
      <c r="E185" s="832" t="s">
        <v>1770</v>
      </c>
      <c r="F185" s="849">
        <v>295</v>
      </c>
      <c r="G185" s="849">
        <v>775.65</v>
      </c>
      <c r="H185" s="849">
        <v>0.85612582781456947</v>
      </c>
      <c r="I185" s="849">
        <v>2.6293220338983052</v>
      </c>
      <c r="J185" s="849">
        <v>350</v>
      </c>
      <c r="K185" s="849">
        <v>906</v>
      </c>
      <c r="L185" s="849">
        <v>1</v>
      </c>
      <c r="M185" s="849">
        <v>2.5885714285714285</v>
      </c>
      <c r="N185" s="849">
        <v>28</v>
      </c>
      <c r="O185" s="849">
        <v>72.239999999999995</v>
      </c>
      <c r="P185" s="837">
        <v>7.9735099337748333E-2</v>
      </c>
      <c r="Q185" s="850">
        <v>2.5799999999999996</v>
      </c>
    </row>
    <row r="186" spans="1:17" ht="14.4" customHeight="1" x14ac:dyDescent="0.3">
      <c r="A186" s="831" t="s">
        <v>2002</v>
      </c>
      <c r="B186" s="832" t="s">
        <v>1765</v>
      </c>
      <c r="C186" s="832" t="s">
        <v>1766</v>
      </c>
      <c r="D186" s="832" t="s">
        <v>1771</v>
      </c>
      <c r="E186" s="832" t="s">
        <v>1772</v>
      </c>
      <c r="F186" s="849"/>
      <c r="G186" s="849"/>
      <c r="H186" s="849"/>
      <c r="I186" s="849"/>
      <c r="J186" s="849"/>
      <c r="K186" s="849"/>
      <c r="L186" s="849"/>
      <c r="M186" s="849"/>
      <c r="N186" s="849">
        <v>172</v>
      </c>
      <c r="O186" s="849">
        <v>1236.68</v>
      </c>
      <c r="P186" s="837"/>
      <c r="Q186" s="850">
        <v>7.19</v>
      </c>
    </row>
    <row r="187" spans="1:17" ht="14.4" customHeight="1" x14ac:dyDescent="0.3">
      <c r="A187" s="831" t="s">
        <v>2002</v>
      </c>
      <c r="B187" s="832" t="s">
        <v>1765</v>
      </c>
      <c r="C187" s="832" t="s">
        <v>1766</v>
      </c>
      <c r="D187" s="832" t="s">
        <v>1776</v>
      </c>
      <c r="E187" s="832" t="s">
        <v>1777</v>
      </c>
      <c r="F187" s="849">
        <v>300</v>
      </c>
      <c r="G187" s="849">
        <v>2007</v>
      </c>
      <c r="H187" s="849"/>
      <c r="I187" s="849">
        <v>6.69</v>
      </c>
      <c r="J187" s="849"/>
      <c r="K187" s="849"/>
      <c r="L187" s="849"/>
      <c r="M187" s="849"/>
      <c r="N187" s="849"/>
      <c r="O187" s="849"/>
      <c r="P187" s="837"/>
      <c r="Q187" s="850"/>
    </row>
    <row r="188" spans="1:17" ht="14.4" customHeight="1" x14ac:dyDescent="0.3">
      <c r="A188" s="831" t="s">
        <v>2002</v>
      </c>
      <c r="B188" s="832" t="s">
        <v>1765</v>
      </c>
      <c r="C188" s="832" t="s">
        <v>1766</v>
      </c>
      <c r="D188" s="832" t="s">
        <v>1778</v>
      </c>
      <c r="E188" s="832" t="s">
        <v>1779</v>
      </c>
      <c r="F188" s="849">
        <v>480</v>
      </c>
      <c r="G188" s="849">
        <v>2937.6</v>
      </c>
      <c r="H188" s="849"/>
      <c r="I188" s="849">
        <v>6.12</v>
      </c>
      <c r="J188" s="849"/>
      <c r="K188" s="849"/>
      <c r="L188" s="849"/>
      <c r="M188" s="849"/>
      <c r="N188" s="849"/>
      <c r="O188" s="849"/>
      <c r="P188" s="837"/>
      <c r="Q188" s="850"/>
    </row>
    <row r="189" spans="1:17" ht="14.4" customHeight="1" x14ac:dyDescent="0.3">
      <c r="A189" s="831" t="s">
        <v>2002</v>
      </c>
      <c r="B189" s="832" t="s">
        <v>1765</v>
      </c>
      <c r="C189" s="832" t="s">
        <v>1766</v>
      </c>
      <c r="D189" s="832" t="s">
        <v>1780</v>
      </c>
      <c r="E189" s="832" t="s">
        <v>1781</v>
      </c>
      <c r="F189" s="849">
        <v>226.3</v>
      </c>
      <c r="G189" s="849">
        <v>2026.04</v>
      </c>
      <c r="H189" s="849">
        <v>1.8785372547565182</v>
      </c>
      <c r="I189" s="849">
        <v>8.9528943879805567</v>
      </c>
      <c r="J189" s="849">
        <v>118</v>
      </c>
      <c r="K189" s="849">
        <v>1078.52</v>
      </c>
      <c r="L189" s="849">
        <v>1</v>
      </c>
      <c r="M189" s="849">
        <v>9.14</v>
      </c>
      <c r="N189" s="849">
        <v>87</v>
      </c>
      <c r="O189" s="849">
        <v>795.18</v>
      </c>
      <c r="P189" s="837">
        <v>0.73728813559322026</v>
      </c>
      <c r="Q189" s="850">
        <v>9.1399999999999988</v>
      </c>
    </row>
    <row r="190" spans="1:17" ht="14.4" customHeight="1" x14ac:dyDescent="0.3">
      <c r="A190" s="831" t="s">
        <v>2002</v>
      </c>
      <c r="B190" s="832" t="s">
        <v>1765</v>
      </c>
      <c r="C190" s="832" t="s">
        <v>1766</v>
      </c>
      <c r="D190" s="832" t="s">
        <v>1784</v>
      </c>
      <c r="E190" s="832" t="s">
        <v>1785</v>
      </c>
      <c r="F190" s="849">
        <v>146.5</v>
      </c>
      <c r="G190" s="849">
        <v>1474.91</v>
      </c>
      <c r="H190" s="849">
        <v>0.82584983733964945</v>
      </c>
      <c r="I190" s="849">
        <v>10.067645051194539</v>
      </c>
      <c r="J190" s="849">
        <v>175</v>
      </c>
      <c r="K190" s="849">
        <v>1785.9299999999998</v>
      </c>
      <c r="L190" s="849">
        <v>1</v>
      </c>
      <c r="M190" s="849">
        <v>10.205314285714286</v>
      </c>
      <c r="N190" s="849">
        <v>45</v>
      </c>
      <c r="O190" s="849">
        <v>454.95</v>
      </c>
      <c r="P190" s="837">
        <v>0.25474122725974702</v>
      </c>
      <c r="Q190" s="850">
        <v>10.11</v>
      </c>
    </row>
    <row r="191" spans="1:17" ht="14.4" customHeight="1" x14ac:dyDescent="0.3">
      <c r="A191" s="831" t="s">
        <v>2002</v>
      </c>
      <c r="B191" s="832" t="s">
        <v>1765</v>
      </c>
      <c r="C191" s="832" t="s">
        <v>1766</v>
      </c>
      <c r="D191" s="832" t="s">
        <v>1790</v>
      </c>
      <c r="E191" s="832" t="s">
        <v>1791</v>
      </c>
      <c r="F191" s="849">
        <v>300</v>
      </c>
      <c r="G191" s="849">
        <v>2193</v>
      </c>
      <c r="H191" s="849"/>
      <c r="I191" s="849">
        <v>7.31</v>
      </c>
      <c r="J191" s="849"/>
      <c r="K191" s="849"/>
      <c r="L191" s="849"/>
      <c r="M191" s="849"/>
      <c r="N191" s="849"/>
      <c r="O191" s="849"/>
      <c r="P191" s="837"/>
      <c r="Q191" s="850"/>
    </row>
    <row r="192" spans="1:17" ht="14.4" customHeight="1" x14ac:dyDescent="0.3">
      <c r="A192" s="831" t="s">
        <v>2002</v>
      </c>
      <c r="B192" s="832" t="s">
        <v>1765</v>
      </c>
      <c r="C192" s="832" t="s">
        <v>1766</v>
      </c>
      <c r="D192" s="832" t="s">
        <v>1792</v>
      </c>
      <c r="E192" s="832" t="s">
        <v>1793</v>
      </c>
      <c r="F192" s="849"/>
      <c r="G192" s="849"/>
      <c r="H192" s="849"/>
      <c r="I192" s="849"/>
      <c r="J192" s="849"/>
      <c r="K192" s="849"/>
      <c r="L192" s="849"/>
      <c r="M192" s="849"/>
      <c r="N192" s="849">
        <v>240</v>
      </c>
      <c r="O192" s="849">
        <v>5016</v>
      </c>
      <c r="P192" s="837"/>
      <c r="Q192" s="850">
        <v>20.9</v>
      </c>
    </row>
    <row r="193" spans="1:17" ht="14.4" customHeight="1" x14ac:dyDescent="0.3">
      <c r="A193" s="831" t="s">
        <v>2002</v>
      </c>
      <c r="B193" s="832" t="s">
        <v>1765</v>
      </c>
      <c r="C193" s="832" t="s">
        <v>1766</v>
      </c>
      <c r="D193" s="832" t="s">
        <v>1794</v>
      </c>
      <c r="E193" s="832" t="s">
        <v>1795</v>
      </c>
      <c r="F193" s="849"/>
      <c r="G193" s="849"/>
      <c r="H193" s="849"/>
      <c r="I193" s="849"/>
      <c r="J193" s="849">
        <v>4.3</v>
      </c>
      <c r="K193" s="849">
        <v>6613.91</v>
      </c>
      <c r="L193" s="849">
        <v>1</v>
      </c>
      <c r="M193" s="849">
        <v>1538.1186046511627</v>
      </c>
      <c r="N193" s="849"/>
      <c r="O193" s="849"/>
      <c r="P193" s="837"/>
      <c r="Q193" s="850"/>
    </row>
    <row r="194" spans="1:17" ht="14.4" customHeight="1" x14ac:dyDescent="0.3">
      <c r="A194" s="831" t="s">
        <v>2002</v>
      </c>
      <c r="B194" s="832" t="s">
        <v>1765</v>
      </c>
      <c r="C194" s="832" t="s">
        <v>1766</v>
      </c>
      <c r="D194" s="832" t="s">
        <v>1798</v>
      </c>
      <c r="E194" s="832" t="s">
        <v>1799</v>
      </c>
      <c r="F194" s="849"/>
      <c r="G194" s="849"/>
      <c r="H194" s="849"/>
      <c r="I194" s="849"/>
      <c r="J194" s="849"/>
      <c r="K194" s="849"/>
      <c r="L194" s="849"/>
      <c r="M194" s="849"/>
      <c r="N194" s="849">
        <v>1</v>
      </c>
      <c r="O194" s="849">
        <v>1817.79</v>
      </c>
      <c r="P194" s="837"/>
      <c r="Q194" s="850">
        <v>1817.79</v>
      </c>
    </row>
    <row r="195" spans="1:17" ht="14.4" customHeight="1" x14ac:dyDescent="0.3">
      <c r="A195" s="831" t="s">
        <v>2002</v>
      </c>
      <c r="B195" s="832" t="s">
        <v>1765</v>
      </c>
      <c r="C195" s="832" t="s">
        <v>1766</v>
      </c>
      <c r="D195" s="832" t="s">
        <v>1802</v>
      </c>
      <c r="E195" s="832" t="s">
        <v>1803</v>
      </c>
      <c r="F195" s="849"/>
      <c r="G195" s="849"/>
      <c r="H195" s="849"/>
      <c r="I195" s="849"/>
      <c r="J195" s="849">
        <v>158</v>
      </c>
      <c r="K195" s="849">
        <v>592.5</v>
      </c>
      <c r="L195" s="849">
        <v>1</v>
      </c>
      <c r="M195" s="849">
        <v>3.75</v>
      </c>
      <c r="N195" s="849">
        <v>202</v>
      </c>
      <c r="O195" s="849">
        <v>757.5</v>
      </c>
      <c r="P195" s="837">
        <v>1.2784810126582278</v>
      </c>
      <c r="Q195" s="850">
        <v>3.75</v>
      </c>
    </row>
    <row r="196" spans="1:17" ht="14.4" customHeight="1" x14ac:dyDescent="0.3">
      <c r="A196" s="831" t="s">
        <v>2002</v>
      </c>
      <c r="B196" s="832" t="s">
        <v>1765</v>
      </c>
      <c r="C196" s="832" t="s">
        <v>1766</v>
      </c>
      <c r="D196" s="832" t="s">
        <v>1949</v>
      </c>
      <c r="E196" s="832" t="s">
        <v>1950</v>
      </c>
      <c r="F196" s="849"/>
      <c r="G196" s="849"/>
      <c r="H196" s="849"/>
      <c r="I196" s="849"/>
      <c r="J196" s="849">
        <v>256</v>
      </c>
      <c r="K196" s="849">
        <v>8665.6</v>
      </c>
      <c r="L196" s="849">
        <v>1</v>
      </c>
      <c r="M196" s="849">
        <v>33.85</v>
      </c>
      <c r="N196" s="849">
        <v>275</v>
      </c>
      <c r="O196" s="849">
        <v>9392.17</v>
      </c>
      <c r="P196" s="837">
        <v>1.083845319423929</v>
      </c>
      <c r="Q196" s="850">
        <v>34.153345454545452</v>
      </c>
    </row>
    <row r="197" spans="1:17" ht="14.4" customHeight="1" x14ac:dyDescent="0.3">
      <c r="A197" s="831" t="s">
        <v>2002</v>
      </c>
      <c r="B197" s="832" t="s">
        <v>1765</v>
      </c>
      <c r="C197" s="832" t="s">
        <v>874</v>
      </c>
      <c r="D197" s="832" t="s">
        <v>1845</v>
      </c>
      <c r="E197" s="832" t="s">
        <v>1846</v>
      </c>
      <c r="F197" s="849">
        <v>1</v>
      </c>
      <c r="G197" s="849">
        <v>2038</v>
      </c>
      <c r="H197" s="849"/>
      <c r="I197" s="849">
        <v>2038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" customHeight="1" x14ac:dyDescent="0.3">
      <c r="A198" s="831" t="s">
        <v>2002</v>
      </c>
      <c r="B198" s="832" t="s">
        <v>1765</v>
      </c>
      <c r="C198" s="832" t="s">
        <v>874</v>
      </c>
      <c r="D198" s="832" t="s">
        <v>1854</v>
      </c>
      <c r="E198" s="832" t="s">
        <v>1855</v>
      </c>
      <c r="F198" s="849">
        <v>2</v>
      </c>
      <c r="G198" s="849">
        <v>2696</v>
      </c>
      <c r="H198" s="849">
        <v>0.66617247343711394</v>
      </c>
      <c r="I198" s="849">
        <v>1348</v>
      </c>
      <c r="J198" s="849">
        <v>3</v>
      </c>
      <c r="K198" s="849">
        <v>4047</v>
      </c>
      <c r="L198" s="849">
        <v>1</v>
      </c>
      <c r="M198" s="849">
        <v>1349</v>
      </c>
      <c r="N198" s="849">
        <v>1</v>
      </c>
      <c r="O198" s="849">
        <v>1350</v>
      </c>
      <c r="P198" s="837">
        <v>0.33358042994810971</v>
      </c>
      <c r="Q198" s="850">
        <v>1350</v>
      </c>
    </row>
    <row r="199" spans="1:17" ht="14.4" customHeight="1" x14ac:dyDescent="0.3">
      <c r="A199" s="831" t="s">
        <v>2002</v>
      </c>
      <c r="B199" s="832" t="s">
        <v>1765</v>
      </c>
      <c r="C199" s="832" t="s">
        <v>874</v>
      </c>
      <c r="D199" s="832" t="s">
        <v>1856</v>
      </c>
      <c r="E199" s="832" t="s">
        <v>1857</v>
      </c>
      <c r="F199" s="849">
        <v>5</v>
      </c>
      <c r="G199" s="849">
        <v>7155</v>
      </c>
      <c r="H199" s="849">
        <v>2.5</v>
      </c>
      <c r="I199" s="849">
        <v>1431</v>
      </c>
      <c r="J199" s="849">
        <v>2</v>
      </c>
      <c r="K199" s="849">
        <v>2862</v>
      </c>
      <c r="L199" s="849">
        <v>1</v>
      </c>
      <c r="M199" s="849">
        <v>1431</v>
      </c>
      <c r="N199" s="849">
        <v>2</v>
      </c>
      <c r="O199" s="849">
        <v>2864</v>
      </c>
      <c r="P199" s="837">
        <v>1.0006988120195668</v>
      </c>
      <c r="Q199" s="850">
        <v>1432</v>
      </c>
    </row>
    <row r="200" spans="1:17" ht="14.4" customHeight="1" x14ac:dyDescent="0.3">
      <c r="A200" s="831" t="s">
        <v>2002</v>
      </c>
      <c r="B200" s="832" t="s">
        <v>1765</v>
      </c>
      <c r="C200" s="832" t="s">
        <v>874</v>
      </c>
      <c r="D200" s="832" t="s">
        <v>1856</v>
      </c>
      <c r="E200" s="832" t="s">
        <v>1858</v>
      </c>
      <c r="F200" s="849">
        <v>3</v>
      </c>
      <c r="G200" s="849">
        <v>4293</v>
      </c>
      <c r="H200" s="849">
        <v>1.5</v>
      </c>
      <c r="I200" s="849">
        <v>1431</v>
      </c>
      <c r="J200" s="849">
        <v>2</v>
      </c>
      <c r="K200" s="849">
        <v>2862</v>
      </c>
      <c r="L200" s="849">
        <v>1</v>
      </c>
      <c r="M200" s="849">
        <v>1431</v>
      </c>
      <c r="N200" s="849"/>
      <c r="O200" s="849"/>
      <c r="P200" s="837"/>
      <c r="Q200" s="850"/>
    </row>
    <row r="201" spans="1:17" ht="14.4" customHeight="1" x14ac:dyDescent="0.3">
      <c r="A201" s="831" t="s">
        <v>2002</v>
      </c>
      <c r="B201" s="832" t="s">
        <v>1765</v>
      </c>
      <c r="C201" s="832" t="s">
        <v>874</v>
      </c>
      <c r="D201" s="832" t="s">
        <v>1859</v>
      </c>
      <c r="E201" s="832" t="s">
        <v>1860</v>
      </c>
      <c r="F201" s="849">
        <v>6</v>
      </c>
      <c r="G201" s="849">
        <v>11472</v>
      </c>
      <c r="H201" s="849">
        <v>2</v>
      </c>
      <c r="I201" s="849">
        <v>1912</v>
      </c>
      <c r="J201" s="849">
        <v>3</v>
      </c>
      <c r="K201" s="849">
        <v>5736</v>
      </c>
      <c r="L201" s="849">
        <v>1</v>
      </c>
      <c r="M201" s="849">
        <v>1912</v>
      </c>
      <c r="N201" s="849">
        <v>2</v>
      </c>
      <c r="O201" s="849">
        <v>3828</v>
      </c>
      <c r="P201" s="837">
        <v>0.66736401673640167</v>
      </c>
      <c r="Q201" s="850">
        <v>1914</v>
      </c>
    </row>
    <row r="202" spans="1:17" ht="14.4" customHeight="1" x14ac:dyDescent="0.3">
      <c r="A202" s="831" t="s">
        <v>2002</v>
      </c>
      <c r="B202" s="832" t="s">
        <v>1765</v>
      </c>
      <c r="C202" s="832" t="s">
        <v>874</v>
      </c>
      <c r="D202" s="832" t="s">
        <v>1866</v>
      </c>
      <c r="E202" s="832" t="s">
        <v>1867</v>
      </c>
      <c r="F202" s="849">
        <v>1</v>
      </c>
      <c r="G202" s="849">
        <v>1609</v>
      </c>
      <c r="H202" s="849"/>
      <c r="I202" s="849">
        <v>1609</v>
      </c>
      <c r="J202" s="849"/>
      <c r="K202" s="849"/>
      <c r="L202" s="849"/>
      <c r="M202" s="849"/>
      <c r="N202" s="849"/>
      <c r="O202" s="849"/>
      <c r="P202" s="837"/>
      <c r="Q202" s="850"/>
    </row>
    <row r="203" spans="1:17" ht="14.4" customHeight="1" x14ac:dyDescent="0.3">
      <c r="A203" s="831" t="s">
        <v>2002</v>
      </c>
      <c r="B203" s="832" t="s">
        <v>1765</v>
      </c>
      <c r="C203" s="832" t="s">
        <v>874</v>
      </c>
      <c r="D203" s="832" t="s">
        <v>1868</v>
      </c>
      <c r="E203" s="832" t="s">
        <v>1870</v>
      </c>
      <c r="F203" s="849"/>
      <c r="G203" s="849"/>
      <c r="H203" s="849"/>
      <c r="I203" s="849"/>
      <c r="J203" s="849"/>
      <c r="K203" s="849"/>
      <c r="L203" s="849"/>
      <c r="M203" s="849"/>
      <c r="N203" s="849">
        <v>1</v>
      </c>
      <c r="O203" s="849">
        <v>682</v>
      </c>
      <c r="P203" s="837"/>
      <c r="Q203" s="850">
        <v>682</v>
      </c>
    </row>
    <row r="204" spans="1:17" ht="14.4" customHeight="1" x14ac:dyDescent="0.3">
      <c r="A204" s="831" t="s">
        <v>2002</v>
      </c>
      <c r="B204" s="832" t="s">
        <v>1765</v>
      </c>
      <c r="C204" s="832" t="s">
        <v>874</v>
      </c>
      <c r="D204" s="832" t="s">
        <v>1877</v>
      </c>
      <c r="E204" s="832" t="s">
        <v>1878</v>
      </c>
      <c r="F204" s="849">
        <v>1</v>
      </c>
      <c r="G204" s="849">
        <v>1825</v>
      </c>
      <c r="H204" s="849"/>
      <c r="I204" s="849">
        <v>1825</v>
      </c>
      <c r="J204" s="849"/>
      <c r="K204" s="849"/>
      <c r="L204" s="849"/>
      <c r="M204" s="849"/>
      <c r="N204" s="849">
        <v>2</v>
      </c>
      <c r="O204" s="849">
        <v>3652</v>
      </c>
      <c r="P204" s="837"/>
      <c r="Q204" s="850">
        <v>1826</v>
      </c>
    </row>
    <row r="205" spans="1:17" ht="14.4" customHeight="1" x14ac:dyDescent="0.3">
      <c r="A205" s="831" t="s">
        <v>2002</v>
      </c>
      <c r="B205" s="832" t="s">
        <v>1765</v>
      </c>
      <c r="C205" s="832" t="s">
        <v>874</v>
      </c>
      <c r="D205" s="832" t="s">
        <v>1877</v>
      </c>
      <c r="E205" s="832" t="s">
        <v>1879</v>
      </c>
      <c r="F205" s="849">
        <v>1</v>
      </c>
      <c r="G205" s="849">
        <v>1825</v>
      </c>
      <c r="H205" s="849">
        <v>0.5</v>
      </c>
      <c r="I205" s="849">
        <v>1825</v>
      </c>
      <c r="J205" s="849">
        <v>2</v>
      </c>
      <c r="K205" s="849">
        <v>3650</v>
      </c>
      <c r="L205" s="849">
        <v>1</v>
      </c>
      <c r="M205" s="849">
        <v>1825</v>
      </c>
      <c r="N205" s="849">
        <v>2</v>
      </c>
      <c r="O205" s="849">
        <v>3652</v>
      </c>
      <c r="P205" s="837">
        <v>1.0005479452054795</v>
      </c>
      <c r="Q205" s="850">
        <v>1826</v>
      </c>
    </row>
    <row r="206" spans="1:17" ht="14.4" customHeight="1" x14ac:dyDescent="0.3">
      <c r="A206" s="831" t="s">
        <v>2002</v>
      </c>
      <c r="B206" s="832" t="s">
        <v>1765</v>
      </c>
      <c r="C206" s="832" t="s">
        <v>874</v>
      </c>
      <c r="D206" s="832" t="s">
        <v>1880</v>
      </c>
      <c r="E206" s="832" t="s">
        <v>1881</v>
      </c>
      <c r="F206" s="849">
        <v>1</v>
      </c>
      <c r="G206" s="849">
        <v>429</v>
      </c>
      <c r="H206" s="849"/>
      <c r="I206" s="849">
        <v>429</v>
      </c>
      <c r="J206" s="849"/>
      <c r="K206" s="849"/>
      <c r="L206" s="849"/>
      <c r="M206" s="849"/>
      <c r="N206" s="849">
        <v>1</v>
      </c>
      <c r="O206" s="849">
        <v>430</v>
      </c>
      <c r="P206" s="837"/>
      <c r="Q206" s="850">
        <v>430</v>
      </c>
    </row>
    <row r="207" spans="1:17" ht="14.4" customHeight="1" x14ac:dyDescent="0.3">
      <c r="A207" s="831" t="s">
        <v>2002</v>
      </c>
      <c r="B207" s="832" t="s">
        <v>1765</v>
      </c>
      <c r="C207" s="832" t="s">
        <v>874</v>
      </c>
      <c r="D207" s="832" t="s">
        <v>1960</v>
      </c>
      <c r="E207" s="832" t="s">
        <v>1961</v>
      </c>
      <c r="F207" s="849"/>
      <c r="G207" s="849"/>
      <c r="H207" s="849"/>
      <c r="I207" s="849"/>
      <c r="J207" s="849">
        <v>3</v>
      </c>
      <c r="K207" s="849">
        <v>43521</v>
      </c>
      <c r="L207" s="849">
        <v>1</v>
      </c>
      <c r="M207" s="849">
        <v>14507</v>
      </c>
      <c r="N207" s="849">
        <v>3</v>
      </c>
      <c r="O207" s="849">
        <v>43527</v>
      </c>
      <c r="P207" s="837">
        <v>1.0001378644792169</v>
      </c>
      <c r="Q207" s="850">
        <v>14509</v>
      </c>
    </row>
    <row r="208" spans="1:17" ht="14.4" customHeight="1" x14ac:dyDescent="0.3">
      <c r="A208" s="831" t="s">
        <v>2002</v>
      </c>
      <c r="B208" s="832" t="s">
        <v>1765</v>
      </c>
      <c r="C208" s="832" t="s">
        <v>874</v>
      </c>
      <c r="D208" s="832" t="s">
        <v>1900</v>
      </c>
      <c r="E208" s="832" t="s">
        <v>1902</v>
      </c>
      <c r="F208" s="849"/>
      <c r="G208" s="849"/>
      <c r="H208" s="849"/>
      <c r="I208" s="849"/>
      <c r="J208" s="849">
        <v>1</v>
      </c>
      <c r="K208" s="849">
        <v>1342</v>
      </c>
      <c r="L208" s="849">
        <v>1</v>
      </c>
      <c r="M208" s="849">
        <v>1342</v>
      </c>
      <c r="N208" s="849">
        <v>1</v>
      </c>
      <c r="O208" s="849">
        <v>1343</v>
      </c>
      <c r="P208" s="837">
        <v>1.0007451564828613</v>
      </c>
      <c r="Q208" s="850">
        <v>1343</v>
      </c>
    </row>
    <row r="209" spans="1:17" ht="14.4" customHeight="1" x14ac:dyDescent="0.3">
      <c r="A209" s="831" t="s">
        <v>2002</v>
      </c>
      <c r="B209" s="832" t="s">
        <v>1765</v>
      </c>
      <c r="C209" s="832" t="s">
        <v>874</v>
      </c>
      <c r="D209" s="832" t="s">
        <v>1903</v>
      </c>
      <c r="E209" s="832" t="s">
        <v>1904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511</v>
      </c>
      <c r="P209" s="837"/>
      <c r="Q209" s="850">
        <v>511</v>
      </c>
    </row>
    <row r="210" spans="1:17" ht="14.4" customHeight="1" x14ac:dyDescent="0.3">
      <c r="A210" s="831" t="s">
        <v>2002</v>
      </c>
      <c r="B210" s="832" t="s">
        <v>1765</v>
      </c>
      <c r="C210" s="832" t="s">
        <v>874</v>
      </c>
      <c r="D210" s="832" t="s">
        <v>1906</v>
      </c>
      <c r="E210" s="832" t="s">
        <v>1907</v>
      </c>
      <c r="F210" s="849"/>
      <c r="G210" s="849"/>
      <c r="H210" s="849"/>
      <c r="I210" s="849"/>
      <c r="J210" s="849"/>
      <c r="K210" s="849"/>
      <c r="L210" s="849"/>
      <c r="M210" s="849"/>
      <c r="N210" s="849">
        <v>1</v>
      </c>
      <c r="O210" s="849">
        <v>2333</v>
      </c>
      <c r="P210" s="837"/>
      <c r="Q210" s="850">
        <v>2333</v>
      </c>
    </row>
    <row r="211" spans="1:17" ht="14.4" customHeight="1" x14ac:dyDescent="0.3">
      <c r="A211" s="831" t="s">
        <v>2002</v>
      </c>
      <c r="B211" s="832" t="s">
        <v>1765</v>
      </c>
      <c r="C211" s="832" t="s">
        <v>874</v>
      </c>
      <c r="D211" s="832" t="s">
        <v>1911</v>
      </c>
      <c r="E211" s="832" t="s">
        <v>1912</v>
      </c>
      <c r="F211" s="849"/>
      <c r="G211" s="849"/>
      <c r="H211" s="849"/>
      <c r="I211" s="849"/>
      <c r="J211" s="849">
        <v>1</v>
      </c>
      <c r="K211" s="849">
        <v>355</v>
      </c>
      <c r="L211" s="849">
        <v>1</v>
      </c>
      <c r="M211" s="849">
        <v>355</v>
      </c>
      <c r="N211" s="849"/>
      <c r="O211" s="849"/>
      <c r="P211" s="837"/>
      <c r="Q211" s="850"/>
    </row>
    <row r="212" spans="1:17" ht="14.4" customHeight="1" x14ac:dyDescent="0.3">
      <c r="A212" s="831" t="s">
        <v>2002</v>
      </c>
      <c r="B212" s="832" t="s">
        <v>1765</v>
      </c>
      <c r="C212" s="832" t="s">
        <v>874</v>
      </c>
      <c r="D212" s="832" t="s">
        <v>1922</v>
      </c>
      <c r="E212" s="832" t="s">
        <v>1923</v>
      </c>
      <c r="F212" s="849"/>
      <c r="G212" s="849"/>
      <c r="H212" s="849"/>
      <c r="I212" s="849"/>
      <c r="J212" s="849">
        <v>1</v>
      </c>
      <c r="K212" s="849">
        <v>142</v>
      </c>
      <c r="L212" s="849">
        <v>1</v>
      </c>
      <c r="M212" s="849">
        <v>142</v>
      </c>
      <c r="N212" s="849"/>
      <c r="O212" s="849"/>
      <c r="P212" s="837"/>
      <c r="Q212" s="850"/>
    </row>
    <row r="213" spans="1:17" ht="14.4" customHeight="1" x14ac:dyDescent="0.3">
      <c r="A213" s="831" t="s">
        <v>2002</v>
      </c>
      <c r="B213" s="832" t="s">
        <v>1765</v>
      </c>
      <c r="C213" s="832" t="s">
        <v>874</v>
      </c>
      <c r="D213" s="832" t="s">
        <v>1929</v>
      </c>
      <c r="E213" s="832" t="s">
        <v>1930</v>
      </c>
      <c r="F213" s="849"/>
      <c r="G213" s="849"/>
      <c r="H213" s="849"/>
      <c r="I213" s="849"/>
      <c r="J213" s="849"/>
      <c r="K213" s="849"/>
      <c r="L213" s="849"/>
      <c r="M213" s="849"/>
      <c r="N213" s="849">
        <v>1</v>
      </c>
      <c r="O213" s="849">
        <v>719</v>
      </c>
      <c r="P213" s="837"/>
      <c r="Q213" s="850">
        <v>719</v>
      </c>
    </row>
    <row r="214" spans="1:17" ht="14.4" customHeight="1" x14ac:dyDescent="0.3">
      <c r="A214" s="831" t="s">
        <v>2002</v>
      </c>
      <c r="B214" s="832" t="s">
        <v>1765</v>
      </c>
      <c r="C214" s="832" t="s">
        <v>874</v>
      </c>
      <c r="D214" s="832" t="s">
        <v>2003</v>
      </c>
      <c r="E214" s="832" t="s">
        <v>2004</v>
      </c>
      <c r="F214" s="849">
        <v>1</v>
      </c>
      <c r="G214" s="849">
        <v>1931</v>
      </c>
      <c r="H214" s="849"/>
      <c r="I214" s="849">
        <v>1931</v>
      </c>
      <c r="J214" s="849"/>
      <c r="K214" s="849"/>
      <c r="L214" s="849"/>
      <c r="M214" s="849"/>
      <c r="N214" s="849"/>
      <c r="O214" s="849"/>
      <c r="P214" s="837"/>
      <c r="Q214" s="850"/>
    </row>
    <row r="215" spans="1:17" ht="14.4" customHeight="1" x14ac:dyDescent="0.3">
      <c r="A215" s="831" t="s">
        <v>2005</v>
      </c>
      <c r="B215" s="832" t="s">
        <v>1765</v>
      </c>
      <c r="C215" s="832" t="s">
        <v>1939</v>
      </c>
      <c r="D215" s="832" t="s">
        <v>1946</v>
      </c>
      <c r="E215" s="832" t="s">
        <v>931</v>
      </c>
      <c r="F215" s="849">
        <v>1.05</v>
      </c>
      <c r="G215" s="849">
        <v>1859.3400000000001</v>
      </c>
      <c r="H215" s="849">
        <v>0.92923326036762721</v>
      </c>
      <c r="I215" s="849">
        <v>1770.8</v>
      </c>
      <c r="J215" s="849">
        <v>1.1000000000000001</v>
      </c>
      <c r="K215" s="849">
        <v>2000.94</v>
      </c>
      <c r="L215" s="849">
        <v>1</v>
      </c>
      <c r="M215" s="849">
        <v>1819.0363636363636</v>
      </c>
      <c r="N215" s="849">
        <v>3.1</v>
      </c>
      <c r="O215" s="849">
        <v>3079.2799999999997</v>
      </c>
      <c r="P215" s="837">
        <v>1.5389167091467009</v>
      </c>
      <c r="Q215" s="850">
        <v>993.316129032258</v>
      </c>
    </row>
    <row r="216" spans="1:17" ht="14.4" customHeight="1" x14ac:dyDescent="0.3">
      <c r="A216" s="831" t="s">
        <v>2005</v>
      </c>
      <c r="B216" s="832" t="s">
        <v>1765</v>
      </c>
      <c r="C216" s="832" t="s">
        <v>1939</v>
      </c>
      <c r="D216" s="832" t="s">
        <v>1947</v>
      </c>
      <c r="E216" s="832" t="s">
        <v>1948</v>
      </c>
      <c r="F216" s="849">
        <v>0.1</v>
      </c>
      <c r="G216" s="849">
        <v>90.38</v>
      </c>
      <c r="H216" s="849">
        <v>2</v>
      </c>
      <c r="I216" s="849">
        <v>903.8</v>
      </c>
      <c r="J216" s="849">
        <v>0.05</v>
      </c>
      <c r="K216" s="849">
        <v>45.19</v>
      </c>
      <c r="L216" s="849">
        <v>1</v>
      </c>
      <c r="M216" s="849">
        <v>903.8</v>
      </c>
      <c r="N216" s="849"/>
      <c r="O216" s="849"/>
      <c r="P216" s="837"/>
      <c r="Q216" s="850"/>
    </row>
    <row r="217" spans="1:17" ht="14.4" customHeight="1" x14ac:dyDescent="0.3">
      <c r="A217" s="831" t="s">
        <v>2005</v>
      </c>
      <c r="B217" s="832" t="s">
        <v>1765</v>
      </c>
      <c r="C217" s="832" t="s">
        <v>1766</v>
      </c>
      <c r="D217" s="832" t="s">
        <v>1771</v>
      </c>
      <c r="E217" s="832" t="s">
        <v>1772</v>
      </c>
      <c r="F217" s="849">
        <v>330</v>
      </c>
      <c r="G217" s="849">
        <v>1777.5</v>
      </c>
      <c r="H217" s="849">
        <v>0.68959497206703912</v>
      </c>
      <c r="I217" s="849">
        <v>5.3863636363636367</v>
      </c>
      <c r="J217" s="849">
        <v>360</v>
      </c>
      <c r="K217" s="849">
        <v>2577.6</v>
      </c>
      <c r="L217" s="849">
        <v>1</v>
      </c>
      <c r="M217" s="849">
        <v>7.16</v>
      </c>
      <c r="N217" s="849">
        <v>1630</v>
      </c>
      <c r="O217" s="849">
        <v>11719.699999999999</v>
      </c>
      <c r="P217" s="837">
        <v>4.5467489137181873</v>
      </c>
      <c r="Q217" s="850">
        <v>7.1899999999999995</v>
      </c>
    </row>
    <row r="218" spans="1:17" ht="14.4" customHeight="1" x14ac:dyDescent="0.3">
      <c r="A218" s="831" t="s">
        <v>2005</v>
      </c>
      <c r="B218" s="832" t="s">
        <v>1765</v>
      </c>
      <c r="C218" s="832" t="s">
        <v>1766</v>
      </c>
      <c r="D218" s="832" t="s">
        <v>1792</v>
      </c>
      <c r="E218" s="832" t="s">
        <v>1793</v>
      </c>
      <c r="F218" s="849">
        <v>3435</v>
      </c>
      <c r="G218" s="849">
        <v>69793</v>
      </c>
      <c r="H218" s="849">
        <v>1.8171285447974921</v>
      </c>
      <c r="I218" s="849">
        <v>20.318195050946144</v>
      </c>
      <c r="J218" s="849">
        <v>1880</v>
      </c>
      <c r="K218" s="849">
        <v>38408.400000000001</v>
      </c>
      <c r="L218" s="849">
        <v>1</v>
      </c>
      <c r="M218" s="849">
        <v>20.43</v>
      </c>
      <c r="N218" s="849">
        <v>2245</v>
      </c>
      <c r="O218" s="849">
        <v>45012.25</v>
      </c>
      <c r="P218" s="837">
        <v>1.1719376490559357</v>
      </c>
      <c r="Q218" s="850">
        <v>20.05</v>
      </c>
    </row>
    <row r="219" spans="1:17" ht="14.4" customHeight="1" x14ac:dyDescent="0.3">
      <c r="A219" s="831" t="s">
        <v>2005</v>
      </c>
      <c r="B219" s="832" t="s">
        <v>1765</v>
      </c>
      <c r="C219" s="832" t="s">
        <v>1766</v>
      </c>
      <c r="D219" s="832" t="s">
        <v>1798</v>
      </c>
      <c r="E219" s="832" t="s">
        <v>1799</v>
      </c>
      <c r="F219" s="849"/>
      <c r="G219" s="849"/>
      <c r="H219" s="849"/>
      <c r="I219" s="849"/>
      <c r="J219" s="849">
        <v>1</v>
      </c>
      <c r="K219" s="849">
        <v>1986.65</v>
      </c>
      <c r="L219" s="849">
        <v>1</v>
      </c>
      <c r="M219" s="849">
        <v>1986.65</v>
      </c>
      <c r="N219" s="849">
        <v>4</v>
      </c>
      <c r="O219" s="849">
        <v>7901.46</v>
      </c>
      <c r="P219" s="837">
        <v>3.9772783328719199</v>
      </c>
      <c r="Q219" s="850">
        <v>1975.365</v>
      </c>
    </row>
    <row r="220" spans="1:17" ht="14.4" customHeight="1" x14ac:dyDescent="0.3">
      <c r="A220" s="831" t="s">
        <v>2005</v>
      </c>
      <c r="B220" s="832" t="s">
        <v>1765</v>
      </c>
      <c r="C220" s="832" t="s">
        <v>1766</v>
      </c>
      <c r="D220" s="832" t="s">
        <v>1802</v>
      </c>
      <c r="E220" s="832" t="s">
        <v>1803</v>
      </c>
      <c r="F220" s="849"/>
      <c r="G220" s="849"/>
      <c r="H220" s="849"/>
      <c r="I220" s="849"/>
      <c r="J220" s="849"/>
      <c r="K220" s="849"/>
      <c r="L220" s="849"/>
      <c r="M220" s="849"/>
      <c r="N220" s="849">
        <v>1526</v>
      </c>
      <c r="O220" s="849">
        <v>5722.5</v>
      </c>
      <c r="P220" s="837"/>
      <c r="Q220" s="850">
        <v>3.75</v>
      </c>
    </row>
    <row r="221" spans="1:17" ht="14.4" customHeight="1" x14ac:dyDescent="0.3">
      <c r="A221" s="831" t="s">
        <v>2005</v>
      </c>
      <c r="B221" s="832" t="s">
        <v>1765</v>
      </c>
      <c r="C221" s="832" t="s">
        <v>1766</v>
      </c>
      <c r="D221" s="832" t="s">
        <v>1949</v>
      </c>
      <c r="E221" s="832" t="s">
        <v>1950</v>
      </c>
      <c r="F221" s="849">
        <v>558</v>
      </c>
      <c r="G221" s="849">
        <v>18419.579999999998</v>
      </c>
      <c r="H221" s="849">
        <v>0.87340713365140865</v>
      </c>
      <c r="I221" s="849">
        <v>33.01</v>
      </c>
      <c r="J221" s="849">
        <v>620</v>
      </c>
      <c r="K221" s="849">
        <v>21089.34</v>
      </c>
      <c r="L221" s="849">
        <v>1</v>
      </c>
      <c r="M221" s="849">
        <v>34.01506451612903</v>
      </c>
      <c r="N221" s="849">
        <v>2062</v>
      </c>
      <c r="O221" s="849">
        <v>70215.23</v>
      </c>
      <c r="P221" s="837">
        <v>3.3294180851558179</v>
      </c>
      <c r="Q221" s="850">
        <v>34.052002909796315</v>
      </c>
    </row>
    <row r="222" spans="1:17" ht="14.4" customHeight="1" x14ac:dyDescent="0.3">
      <c r="A222" s="831" t="s">
        <v>2005</v>
      </c>
      <c r="B222" s="832" t="s">
        <v>1765</v>
      </c>
      <c r="C222" s="832" t="s">
        <v>1766</v>
      </c>
      <c r="D222" s="832" t="s">
        <v>1820</v>
      </c>
      <c r="E222" s="832" t="s">
        <v>1821</v>
      </c>
      <c r="F222" s="849"/>
      <c r="G222" s="849"/>
      <c r="H222" s="849"/>
      <c r="I222" s="849"/>
      <c r="J222" s="849">
        <v>400</v>
      </c>
      <c r="K222" s="849">
        <v>8132</v>
      </c>
      <c r="L222" s="849">
        <v>1</v>
      </c>
      <c r="M222" s="849">
        <v>20.329999999999998</v>
      </c>
      <c r="N222" s="849"/>
      <c r="O222" s="849"/>
      <c r="P222" s="837"/>
      <c r="Q222" s="850"/>
    </row>
    <row r="223" spans="1:17" ht="14.4" customHeight="1" x14ac:dyDescent="0.3">
      <c r="A223" s="831" t="s">
        <v>2005</v>
      </c>
      <c r="B223" s="832" t="s">
        <v>1765</v>
      </c>
      <c r="C223" s="832" t="s">
        <v>874</v>
      </c>
      <c r="D223" s="832" t="s">
        <v>1863</v>
      </c>
      <c r="E223" s="832" t="s">
        <v>1864</v>
      </c>
      <c r="F223" s="849"/>
      <c r="G223" s="849"/>
      <c r="H223" s="849"/>
      <c r="I223" s="849"/>
      <c r="J223" s="849"/>
      <c r="K223" s="849"/>
      <c r="L223" s="849"/>
      <c r="M223" s="849"/>
      <c r="N223" s="849">
        <v>1</v>
      </c>
      <c r="O223" s="849">
        <v>1214</v>
      </c>
      <c r="P223" s="837"/>
      <c r="Q223" s="850">
        <v>1214</v>
      </c>
    </row>
    <row r="224" spans="1:17" ht="14.4" customHeight="1" x14ac:dyDescent="0.3">
      <c r="A224" s="831" t="s">
        <v>2005</v>
      </c>
      <c r="B224" s="832" t="s">
        <v>1765</v>
      </c>
      <c r="C224" s="832" t="s">
        <v>874</v>
      </c>
      <c r="D224" s="832" t="s">
        <v>1868</v>
      </c>
      <c r="E224" s="832" t="s">
        <v>1869</v>
      </c>
      <c r="F224" s="849"/>
      <c r="G224" s="849"/>
      <c r="H224" s="849"/>
      <c r="I224" s="849"/>
      <c r="J224" s="849">
        <v>1</v>
      </c>
      <c r="K224" s="849">
        <v>682</v>
      </c>
      <c r="L224" s="849">
        <v>1</v>
      </c>
      <c r="M224" s="849">
        <v>682</v>
      </c>
      <c r="N224" s="849">
        <v>3</v>
      </c>
      <c r="O224" s="849">
        <v>2046</v>
      </c>
      <c r="P224" s="837">
        <v>3</v>
      </c>
      <c r="Q224" s="850">
        <v>682</v>
      </c>
    </row>
    <row r="225" spans="1:17" ht="14.4" customHeight="1" x14ac:dyDescent="0.3">
      <c r="A225" s="831" t="s">
        <v>2005</v>
      </c>
      <c r="B225" s="832" t="s">
        <v>1765</v>
      </c>
      <c r="C225" s="832" t="s">
        <v>874</v>
      </c>
      <c r="D225" s="832" t="s">
        <v>1868</v>
      </c>
      <c r="E225" s="832" t="s">
        <v>1870</v>
      </c>
      <c r="F225" s="849"/>
      <c r="G225" s="849"/>
      <c r="H225" s="849"/>
      <c r="I225" s="849"/>
      <c r="J225" s="849"/>
      <c r="K225" s="849"/>
      <c r="L225" s="849"/>
      <c r="M225" s="849"/>
      <c r="N225" s="849">
        <v>1</v>
      </c>
      <c r="O225" s="849">
        <v>682</v>
      </c>
      <c r="P225" s="837"/>
      <c r="Q225" s="850">
        <v>682</v>
      </c>
    </row>
    <row r="226" spans="1:17" ht="14.4" customHeight="1" x14ac:dyDescent="0.3">
      <c r="A226" s="831" t="s">
        <v>2005</v>
      </c>
      <c r="B226" s="832" t="s">
        <v>1765</v>
      </c>
      <c r="C226" s="832" t="s">
        <v>874</v>
      </c>
      <c r="D226" s="832" t="s">
        <v>1874</v>
      </c>
      <c r="E226" s="832" t="s">
        <v>1875</v>
      </c>
      <c r="F226" s="849"/>
      <c r="G226" s="849"/>
      <c r="H226" s="849"/>
      <c r="I226" s="849"/>
      <c r="J226" s="849">
        <v>2</v>
      </c>
      <c r="K226" s="849">
        <v>5276</v>
      </c>
      <c r="L226" s="849">
        <v>1</v>
      </c>
      <c r="M226" s="849">
        <v>2638</v>
      </c>
      <c r="N226" s="849"/>
      <c r="O226" s="849"/>
      <c r="P226" s="837"/>
      <c r="Q226" s="850"/>
    </row>
    <row r="227" spans="1:17" ht="14.4" customHeight="1" x14ac:dyDescent="0.3">
      <c r="A227" s="831" t="s">
        <v>2005</v>
      </c>
      <c r="B227" s="832" t="s">
        <v>1765</v>
      </c>
      <c r="C227" s="832" t="s">
        <v>874</v>
      </c>
      <c r="D227" s="832" t="s">
        <v>1874</v>
      </c>
      <c r="E227" s="832" t="s">
        <v>1876</v>
      </c>
      <c r="F227" s="849"/>
      <c r="G227" s="849"/>
      <c r="H227" s="849"/>
      <c r="I227" s="849"/>
      <c r="J227" s="849">
        <v>1</v>
      </c>
      <c r="K227" s="849">
        <v>2638</v>
      </c>
      <c r="L227" s="849">
        <v>1</v>
      </c>
      <c r="M227" s="849">
        <v>2638</v>
      </c>
      <c r="N227" s="849"/>
      <c r="O227" s="849"/>
      <c r="P227" s="837"/>
      <c r="Q227" s="850"/>
    </row>
    <row r="228" spans="1:17" ht="14.4" customHeight="1" x14ac:dyDescent="0.3">
      <c r="A228" s="831" t="s">
        <v>2005</v>
      </c>
      <c r="B228" s="832" t="s">
        <v>1765</v>
      </c>
      <c r="C228" s="832" t="s">
        <v>874</v>
      </c>
      <c r="D228" s="832" t="s">
        <v>1877</v>
      </c>
      <c r="E228" s="832" t="s">
        <v>1878</v>
      </c>
      <c r="F228" s="849">
        <v>4</v>
      </c>
      <c r="G228" s="849">
        <v>7300</v>
      </c>
      <c r="H228" s="849">
        <v>0.44444444444444442</v>
      </c>
      <c r="I228" s="849">
        <v>1825</v>
      </c>
      <c r="J228" s="849">
        <v>9</v>
      </c>
      <c r="K228" s="849">
        <v>16425</v>
      </c>
      <c r="L228" s="849">
        <v>1</v>
      </c>
      <c r="M228" s="849">
        <v>1825</v>
      </c>
      <c r="N228" s="849">
        <v>3</v>
      </c>
      <c r="O228" s="849">
        <v>5478</v>
      </c>
      <c r="P228" s="837">
        <v>0.33351598173515984</v>
      </c>
      <c r="Q228" s="850">
        <v>1826</v>
      </c>
    </row>
    <row r="229" spans="1:17" ht="14.4" customHeight="1" x14ac:dyDescent="0.3">
      <c r="A229" s="831" t="s">
        <v>2005</v>
      </c>
      <c r="B229" s="832" t="s">
        <v>1765</v>
      </c>
      <c r="C229" s="832" t="s">
        <v>874</v>
      </c>
      <c r="D229" s="832" t="s">
        <v>1877</v>
      </c>
      <c r="E229" s="832" t="s">
        <v>1879</v>
      </c>
      <c r="F229" s="849">
        <v>5</v>
      </c>
      <c r="G229" s="849">
        <v>9125</v>
      </c>
      <c r="H229" s="849">
        <v>1</v>
      </c>
      <c r="I229" s="849">
        <v>1825</v>
      </c>
      <c r="J229" s="849">
        <v>5</v>
      </c>
      <c r="K229" s="849">
        <v>9125</v>
      </c>
      <c r="L229" s="849">
        <v>1</v>
      </c>
      <c r="M229" s="849">
        <v>1825</v>
      </c>
      <c r="N229" s="849">
        <v>14</v>
      </c>
      <c r="O229" s="849">
        <v>25564</v>
      </c>
      <c r="P229" s="837">
        <v>2.8015342465753426</v>
      </c>
      <c r="Q229" s="850">
        <v>1826</v>
      </c>
    </row>
    <row r="230" spans="1:17" ht="14.4" customHeight="1" x14ac:dyDescent="0.3">
      <c r="A230" s="831" t="s">
        <v>2005</v>
      </c>
      <c r="B230" s="832" t="s">
        <v>1765</v>
      </c>
      <c r="C230" s="832" t="s">
        <v>874</v>
      </c>
      <c r="D230" s="832" t="s">
        <v>1880</v>
      </c>
      <c r="E230" s="832" t="s">
        <v>1881</v>
      </c>
      <c r="F230" s="849"/>
      <c r="G230" s="849"/>
      <c r="H230" s="849"/>
      <c r="I230" s="849"/>
      <c r="J230" s="849">
        <v>4</v>
      </c>
      <c r="K230" s="849">
        <v>1716</v>
      </c>
      <c r="L230" s="849">
        <v>1</v>
      </c>
      <c r="M230" s="849">
        <v>429</v>
      </c>
      <c r="N230" s="849">
        <v>4</v>
      </c>
      <c r="O230" s="849">
        <v>1720</v>
      </c>
      <c r="P230" s="837">
        <v>1.0023310023310024</v>
      </c>
      <c r="Q230" s="850">
        <v>430</v>
      </c>
    </row>
    <row r="231" spans="1:17" ht="14.4" customHeight="1" x14ac:dyDescent="0.3">
      <c r="A231" s="831" t="s">
        <v>2005</v>
      </c>
      <c r="B231" s="832" t="s">
        <v>1765</v>
      </c>
      <c r="C231" s="832" t="s">
        <v>874</v>
      </c>
      <c r="D231" s="832" t="s">
        <v>1960</v>
      </c>
      <c r="E231" s="832" t="s">
        <v>1961</v>
      </c>
      <c r="F231" s="849">
        <v>2</v>
      </c>
      <c r="G231" s="849">
        <v>29012</v>
      </c>
      <c r="H231" s="849">
        <v>0.99993106776039153</v>
      </c>
      <c r="I231" s="849">
        <v>14506</v>
      </c>
      <c r="J231" s="849">
        <v>2</v>
      </c>
      <c r="K231" s="849">
        <v>29014</v>
      </c>
      <c r="L231" s="849">
        <v>1</v>
      </c>
      <c r="M231" s="849">
        <v>14507</v>
      </c>
      <c r="N231" s="849">
        <v>7</v>
      </c>
      <c r="O231" s="849">
        <v>101560</v>
      </c>
      <c r="P231" s="837">
        <v>3.5003791273178466</v>
      </c>
      <c r="Q231" s="850">
        <v>14508.571428571429</v>
      </c>
    </row>
    <row r="232" spans="1:17" ht="14.4" customHeight="1" x14ac:dyDescent="0.3">
      <c r="A232" s="831" t="s">
        <v>2005</v>
      </c>
      <c r="B232" s="832" t="s">
        <v>1765</v>
      </c>
      <c r="C232" s="832" t="s">
        <v>874</v>
      </c>
      <c r="D232" s="832" t="s">
        <v>1900</v>
      </c>
      <c r="E232" s="832" t="s">
        <v>1902</v>
      </c>
      <c r="F232" s="849"/>
      <c r="G232" s="849"/>
      <c r="H232" s="849"/>
      <c r="I232" s="849"/>
      <c r="J232" s="849"/>
      <c r="K232" s="849"/>
      <c r="L232" s="849"/>
      <c r="M232" s="849"/>
      <c r="N232" s="849">
        <v>2</v>
      </c>
      <c r="O232" s="849">
        <v>2686</v>
      </c>
      <c r="P232" s="837"/>
      <c r="Q232" s="850">
        <v>1343</v>
      </c>
    </row>
    <row r="233" spans="1:17" ht="14.4" customHeight="1" x14ac:dyDescent="0.3">
      <c r="A233" s="831" t="s">
        <v>2005</v>
      </c>
      <c r="B233" s="832" t="s">
        <v>1765</v>
      </c>
      <c r="C233" s="832" t="s">
        <v>874</v>
      </c>
      <c r="D233" s="832" t="s">
        <v>1903</v>
      </c>
      <c r="E233" s="832" t="s">
        <v>1904</v>
      </c>
      <c r="F233" s="849">
        <v>2</v>
      </c>
      <c r="G233" s="849">
        <v>1018</v>
      </c>
      <c r="H233" s="849">
        <v>2</v>
      </c>
      <c r="I233" s="849">
        <v>509</v>
      </c>
      <c r="J233" s="849">
        <v>1</v>
      </c>
      <c r="K233" s="849">
        <v>509</v>
      </c>
      <c r="L233" s="849">
        <v>1</v>
      </c>
      <c r="M233" s="849">
        <v>509</v>
      </c>
      <c r="N233" s="849">
        <v>4</v>
      </c>
      <c r="O233" s="849">
        <v>2042</v>
      </c>
      <c r="P233" s="837">
        <v>4.0117878192534384</v>
      </c>
      <c r="Q233" s="850">
        <v>510.5</v>
      </c>
    </row>
    <row r="234" spans="1:17" ht="14.4" customHeight="1" x14ac:dyDescent="0.3">
      <c r="A234" s="831" t="s">
        <v>2005</v>
      </c>
      <c r="B234" s="832" t="s">
        <v>1765</v>
      </c>
      <c r="C234" s="832" t="s">
        <v>874</v>
      </c>
      <c r="D234" s="832" t="s">
        <v>1903</v>
      </c>
      <c r="E234" s="832" t="s">
        <v>1905</v>
      </c>
      <c r="F234" s="849"/>
      <c r="G234" s="849"/>
      <c r="H234" s="849"/>
      <c r="I234" s="849"/>
      <c r="J234" s="849">
        <v>1</v>
      </c>
      <c r="K234" s="849">
        <v>509</v>
      </c>
      <c r="L234" s="849">
        <v>1</v>
      </c>
      <c r="M234" s="849">
        <v>509</v>
      </c>
      <c r="N234" s="849">
        <v>4</v>
      </c>
      <c r="O234" s="849">
        <v>2040</v>
      </c>
      <c r="P234" s="837">
        <v>4.0078585461689586</v>
      </c>
      <c r="Q234" s="850">
        <v>510</v>
      </c>
    </row>
    <row r="235" spans="1:17" ht="14.4" customHeight="1" x14ac:dyDescent="0.3">
      <c r="A235" s="831" t="s">
        <v>2005</v>
      </c>
      <c r="B235" s="832" t="s">
        <v>1765</v>
      </c>
      <c r="C235" s="832" t="s">
        <v>874</v>
      </c>
      <c r="D235" s="832" t="s">
        <v>1906</v>
      </c>
      <c r="E235" s="832" t="s">
        <v>1907</v>
      </c>
      <c r="F235" s="849">
        <v>6</v>
      </c>
      <c r="G235" s="849">
        <v>13974</v>
      </c>
      <c r="H235" s="849">
        <v>1.9991416309012875</v>
      </c>
      <c r="I235" s="849">
        <v>2329</v>
      </c>
      <c r="J235" s="849">
        <v>3</v>
      </c>
      <c r="K235" s="849">
        <v>6990</v>
      </c>
      <c r="L235" s="849">
        <v>1</v>
      </c>
      <c r="M235" s="849">
        <v>2330</v>
      </c>
      <c r="N235" s="849">
        <v>4</v>
      </c>
      <c r="O235" s="849">
        <v>9332</v>
      </c>
      <c r="P235" s="837">
        <v>1.3350500715307583</v>
      </c>
      <c r="Q235" s="850">
        <v>2333</v>
      </c>
    </row>
    <row r="236" spans="1:17" ht="14.4" customHeight="1" x14ac:dyDescent="0.3">
      <c r="A236" s="831" t="s">
        <v>2005</v>
      </c>
      <c r="B236" s="832" t="s">
        <v>1765</v>
      </c>
      <c r="C236" s="832" t="s">
        <v>874</v>
      </c>
      <c r="D236" s="832" t="s">
        <v>1929</v>
      </c>
      <c r="E236" s="832" t="s">
        <v>1930</v>
      </c>
      <c r="F236" s="849">
        <v>3</v>
      </c>
      <c r="G236" s="849">
        <v>2154</v>
      </c>
      <c r="H236" s="849">
        <v>0.74895688456189147</v>
      </c>
      <c r="I236" s="849">
        <v>718</v>
      </c>
      <c r="J236" s="849">
        <v>4</v>
      </c>
      <c r="K236" s="849">
        <v>2876</v>
      </c>
      <c r="L236" s="849">
        <v>1</v>
      </c>
      <c r="M236" s="849">
        <v>719</v>
      </c>
      <c r="N236" s="849"/>
      <c r="O236" s="849"/>
      <c r="P236" s="837"/>
      <c r="Q236" s="850"/>
    </row>
    <row r="237" spans="1:17" ht="14.4" customHeight="1" x14ac:dyDescent="0.3">
      <c r="A237" s="831" t="s">
        <v>2005</v>
      </c>
      <c r="B237" s="832" t="s">
        <v>1765</v>
      </c>
      <c r="C237" s="832" t="s">
        <v>874</v>
      </c>
      <c r="D237" s="832" t="s">
        <v>1929</v>
      </c>
      <c r="E237" s="832" t="s">
        <v>1931</v>
      </c>
      <c r="F237" s="849">
        <v>3</v>
      </c>
      <c r="G237" s="849">
        <v>2154</v>
      </c>
      <c r="H237" s="849">
        <v>1.4979137691237829</v>
      </c>
      <c r="I237" s="849">
        <v>718</v>
      </c>
      <c r="J237" s="849">
        <v>2</v>
      </c>
      <c r="K237" s="849">
        <v>1438</v>
      </c>
      <c r="L237" s="849">
        <v>1</v>
      </c>
      <c r="M237" s="849">
        <v>719</v>
      </c>
      <c r="N237" s="849">
        <v>4</v>
      </c>
      <c r="O237" s="849">
        <v>2876</v>
      </c>
      <c r="P237" s="837">
        <v>2</v>
      </c>
      <c r="Q237" s="850">
        <v>719</v>
      </c>
    </row>
    <row r="238" spans="1:17" ht="14.4" customHeight="1" x14ac:dyDescent="0.3">
      <c r="A238" s="831" t="s">
        <v>2006</v>
      </c>
      <c r="B238" s="832" t="s">
        <v>1765</v>
      </c>
      <c r="C238" s="832" t="s">
        <v>1939</v>
      </c>
      <c r="D238" s="832" t="s">
        <v>1940</v>
      </c>
      <c r="E238" s="832" t="s">
        <v>1941</v>
      </c>
      <c r="F238" s="849">
        <v>0.45</v>
      </c>
      <c r="G238" s="849">
        <v>904.34</v>
      </c>
      <c r="H238" s="849">
        <v>1.5000082933868535</v>
      </c>
      <c r="I238" s="849">
        <v>2009.6444444444444</v>
      </c>
      <c r="J238" s="849">
        <v>0.3</v>
      </c>
      <c r="K238" s="849">
        <v>602.89</v>
      </c>
      <c r="L238" s="849">
        <v>1</v>
      </c>
      <c r="M238" s="849">
        <v>2009.6333333333334</v>
      </c>
      <c r="N238" s="849"/>
      <c r="O238" s="849"/>
      <c r="P238" s="837"/>
      <c r="Q238" s="850"/>
    </row>
    <row r="239" spans="1:17" ht="14.4" customHeight="1" x14ac:dyDescent="0.3">
      <c r="A239" s="831" t="s">
        <v>2006</v>
      </c>
      <c r="B239" s="832" t="s">
        <v>1765</v>
      </c>
      <c r="C239" s="832" t="s">
        <v>1939</v>
      </c>
      <c r="D239" s="832" t="s">
        <v>1946</v>
      </c>
      <c r="E239" s="832" t="s">
        <v>931</v>
      </c>
      <c r="F239" s="849">
        <v>1.1000000000000001</v>
      </c>
      <c r="G239" s="849">
        <v>1947.88</v>
      </c>
      <c r="H239" s="849">
        <v>0.57882522145588866</v>
      </c>
      <c r="I239" s="849">
        <v>1770.8</v>
      </c>
      <c r="J239" s="849">
        <v>1.85</v>
      </c>
      <c r="K239" s="849">
        <v>3365.23</v>
      </c>
      <c r="L239" s="849">
        <v>1</v>
      </c>
      <c r="M239" s="849">
        <v>1819.0432432432431</v>
      </c>
      <c r="N239" s="849"/>
      <c r="O239" s="849"/>
      <c r="P239" s="837"/>
      <c r="Q239" s="850"/>
    </row>
    <row r="240" spans="1:17" ht="14.4" customHeight="1" x14ac:dyDescent="0.3">
      <c r="A240" s="831" t="s">
        <v>2006</v>
      </c>
      <c r="B240" s="832" t="s">
        <v>1765</v>
      </c>
      <c r="C240" s="832" t="s">
        <v>1939</v>
      </c>
      <c r="D240" s="832" t="s">
        <v>1947</v>
      </c>
      <c r="E240" s="832" t="s">
        <v>1948</v>
      </c>
      <c r="F240" s="849">
        <v>0.15000000000000002</v>
      </c>
      <c r="G240" s="849">
        <v>135.57</v>
      </c>
      <c r="H240" s="849">
        <v>1</v>
      </c>
      <c r="I240" s="849">
        <v>903.79999999999984</v>
      </c>
      <c r="J240" s="849">
        <v>0.15000000000000002</v>
      </c>
      <c r="K240" s="849">
        <v>135.57</v>
      </c>
      <c r="L240" s="849">
        <v>1</v>
      </c>
      <c r="M240" s="849">
        <v>903.79999999999984</v>
      </c>
      <c r="N240" s="849"/>
      <c r="O240" s="849"/>
      <c r="P240" s="837"/>
      <c r="Q240" s="850"/>
    </row>
    <row r="241" spans="1:17" ht="14.4" customHeight="1" x14ac:dyDescent="0.3">
      <c r="A241" s="831" t="s">
        <v>2006</v>
      </c>
      <c r="B241" s="832" t="s">
        <v>1765</v>
      </c>
      <c r="C241" s="832" t="s">
        <v>1766</v>
      </c>
      <c r="D241" s="832" t="s">
        <v>1771</v>
      </c>
      <c r="E241" s="832" t="s">
        <v>1772</v>
      </c>
      <c r="F241" s="849">
        <v>330</v>
      </c>
      <c r="G241" s="849">
        <v>1831.5</v>
      </c>
      <c r="H241" s="849"/>
      <c r="I241" s="849">
        <v>5.55</v>
      </c>
      <c r="J241" s="849"/>
      <c r="K241" s="849"/>
      <c r="L241" s="849"/>
      <c r="M241" s="849"/>
      <c r="N241" s="849">
        <v>180</v>
      </c>
      <c r="O241" s="849">
        <v>1323</v>
      </c>
      <c r="P241" s="837"/>
      <c r="Q241" s="850">
        <v>7.35</v>
      </c>
    </row>
    <row r="242" spans="1:17" ht="14.4" customHeight="1" x14ac:dyDescent="0.3">
      <c r="A242" s="831" t="s">
        <v>2006</v>
      </c>
      <c r="B242" s="832" t="s">
        <v>1765</v>
      </c>
      <c r="C242" s="832" t="s">
        <v>1766</v>
      </c>
      <c r="D242" s="832" t="s">
        <v>1778</v>
      </c>
      <c r="E242" s="832" t="s">
        <v>1779</v>
      </c>
      <c r="F242" s="849">
        <v>664</v>
      </c>
      <c r="G242" s="849">
        <v>4057.04</v>
      </c>
      <c r="H242" s="849"/>
      <c r="I242" s="849">
        <v>6.11</v>
      </c>
      <c r="J242" s="849"/>
      <c r="K242" s="849"/>
      <c r="L242" s="849"/>
      <c r="M242" s="849"/>
      <c r="N242" s="849"/>
      <c r="O242" s="849"/>
      <c r="P242" s="837"/>
      <c r="Q242" s="850"/>
    </row>
    <row r="243" spans="1:17" ht="14.4" customHeight="1" x14ac:dyDescent="0.3">
      <c r="A243" s="831" t="s">
        <v>2006</v>
      </c>
      <c r="B243" s="832" t="s">
        <v>1765</v>
      </c>
      <c r="C243" s="832" t="s">
        <v>1766</v>
      </c>
      <c r="D243" s="832" t="s">
        <v>1780</v>
      </c>
      <c r="E243" s="832" t="s">
        <v>1781</v>
      </c>
      <c r="F243" s="849">
        <v>310</v>
      </c>
      <c r="G243" s="849">
        <v>2827.5</v>
      </c>
      <c r="H243" s="849">
        <v>0.30659512961031243</v>
      </c>
      <c r="I243" s="849">
        <v>9.120967741935484</v>
      </c>
      <c r="J243" s="849">
        <v>1009</v>
      </c>
      <c r="K243" s="849">
        <v>9222.26</v>
      </c>
      <c r="L243" s="849">
        <v>1</v>
      </c>
      <c r="M243" s="849">
        <v>9.14</v>
      </c>
      <c r="N243" s="849">
        <v>277</v>
      </c>
      <c r="O243" s="849">
        <v>2531.7799999999997</v>
      </c>
      <c r="P243" s="837">
        <v>0.27452923686818631</v>
      </c>
      <c r="Q243" s="850">
        <v>9.1399999999999988</v>
      </c>
    </row>
    <row r="244" spans="1:17" ht="14.4" customHeight="1" x14ac:dyDescent="0.3">
      <c r="A244" s="831" t="s">
        <v>2006</v>
      </c>
      <c r="B244" s="832" t="s">
        <v>1765</v>
      </c>
      <c r="C244" s="832" t="s">
        <v>1766</v>
      </c>
      <c r="D244" s="832" t="s">
        <v>1784</v>
      </c>
      <c r="E244" s="832" t="s">
        <v>1785</v>
      </c>
      <c r="F244" s="849">
        <v>290</v>
      </c>
      <c r="G244" s="849">
        <v>2969.6</v>
      </c>
      <c r="H244" s="849">
        <v>1.7592938179448443</v>
      </c>
      <c r="I244" s="849">
        <v>10.24</v>
      </c>
      <c r="J244" s="849">
        <v>165</v>
      </c>
      <c r="K244" s="849">
        <v>1687.95</v>
      </c>
      <c r="L244" s="849">
        <v>1</v>
      </c>
      <c r="M244" s="849">
        <v>10.23</v>
      </c>
      <c r="N244" s="849">
        <v>580</v>
      </c>
      <c r="O244" s="849">
        <v>5892.3</v>
      </c>
      <c r="P244" s="837">
        <v>3.4908024526792856</v>
      </c>
      <c r="Q244" s="850">
        <v>10.159137931034483</v>
      </c>
    </row>
    <row r="245" spans="1:17" ht="14.4" customHeight="1" x14ac:dyDescent="0.3">
      <c r="A245" s="831" t="s">
        <v>2006</v>
      </c>
      <c r="B245" s="832" t="s">
        <v>1765</v>
      </c>
      <c r="C245" s="832" t="s">
        <v>1766</v>
      </c>
      <c r="D245" s="832" t="s">
        <v>1792</v>
      </c>
      <c r="E245" s="832" t="s">
        <v>1793</v>
      </c>
      <c r="F245" s="849">
        <v>600</v>
      </c>
      <c r="G245" s="849">
        <v>12228</v>
      </c>
      <c r="H245" s="849"/>
      <c r="I245" s="849">
        <v>20.38</v>
      </c>
      <c r="J245" s="849"/>
      <c r="K245" s="849"/>
      <c r="L245" s="849"/>
      <c r="M245" s="849"/>
      <c r="N245" s="849"/>
      <c r="O245" s="849"/>
      <c r="P245" s="837"/>
      <c r="Q245" s="850"/>
    </row>
    <row r="246" spans="1:17" ht="14.4" customHeight="1" x14ac:dyDescent="0.3">
      <c r="A246" s="831" t="s">
        <v>2006</v>
      </c>
      <c r="B246" s="832" t="s">
        <v>1765</v>
      </c>
      <c r="C246" s="832" t="s">
        <v>1766</v>
      </c>
      <c r="D246" s="832" t="s">
        <v>1798</v>
      </c>
      <c r="E246" s="832" t="s">
        <v>1799</v>
      </c>
      <c r="F246" s="849">
        <v>1</v>
      </c>
      <c r="G246" s="849">
        <v>2164.08</v>
      </c>
      <c r="H246" s="849"/>
      <c r="I246" s="849">
        <v>2164.08</v>
      </c>
      <c r="J246" s="849"/>
      <c r="K246" s="849"/>
      <c r="L246" s="849"/>
      <c r="M246" s="849"/>
      <c r="N246" s="849">
        <v>1</v>
      </c>
      <c r="O246" s="849">
        <v>1817.79</v>
      </c>
      <c r="P246" s="837"/>
      <c r="Q246" s="850">
        <v>1817.79</v>
      </c>
    </row>
    <row r="247" spans="1:17" ht="14.4" customHeight="1" x14ac:dyDescent="0.3">
      <c r="A247" s="831" t="s">
        <v>2006</v>
      </c>
      <c r="B247" s="832" t="s">
        <v>1765</v>
      </c>
      <c r="C247" s="832" t="s">
        <v>1766</v>
      </c>
      <c r="D247" s="832" t="s">
        <v>1802</v>
      </c>
      <c r="E247" s="832" t="s">
        <v>1803</v>
      </c>
      <c r="F247" s="849">
        <v>3823</v>
      </c>
      <c r="G247" s="849">
        <v>15266.880000000001</v>
      </c>
      <c r="H247" s="849">
        <v>0.57806712704400043</v>
      </c>
      <c r="I247" s="849">
        <v>3.9934292440491763</v>
      </c>
      <c r="J247" s="849">
        <v>7022</v>
      </c>
      <c r="K247" s="849">
        <v>26410.22</v>
      </c>
      <c r="L247" s="849">
        <v>1</v>
      </c>
      <c r="M247" s="849">
        <v>3.7610680717744236</v>
      </c>
      <c r="N247" s="849">
        <v>2995</v>
      </c>
      <c r="O247" s="849">
        <v>11304.95</v>
      </c>
      <c r="P247" s="837">
        <v>0.42805209498444163</v>
      </c>
      <c r="Q247" s="850">
        <v>3.7746076794657766</v>
      </c>
    </row>
    <row r="248" spans="1:17" ht="14.4" customHeight="1" x14ac:dyDescent="0.3">
      <c r="A248" s="831" t="s">
        <v>2006</v>
      </c>
      <c r="B248" s="832" t="s">
        <v>1765</v>
      </c>
      <c r="C248" s="832" t="s">
        <v>1766</v>
      </c>
      <c r="D248" s="832" t="s">
        <v>1949</v>
      </c>
      <c r="E248" s="832" t="s">
        <v>1950</v>
      </c>
      <c r="F248" s="849">
        <v>1051</v>
      </c>
      <c r="G248" s="849">
        <v>34693.509999999995</v>
      </c>
      <c r="H248" s="849">
        <v>0.9094224087425733</v>
      </c>
      <c r="I248" s="849">
        <v>33.01</v>
      </c>
      <c r="J248" s="849">
        <v>1127</v>
      </c>
      <c r="K248" s="849">
        <v>38148.950000000004</v>
      </c>
      <c r="L248" s="849">
        <v>1</v>
      </c>
      <c r="M248" s="849">
        <v>33.85</v>
      </c>
      <c r="N248" s="849">
        <v>287</v>
      </c>
      <c r="O248" s="849">
        <v>9812.5300000000007</v>
      </c>
      <c r="P248" s="837">
        <v>0.25721625365835754</v>
      </c>
      <c r="Q248" s="850">
        <v>34.190000000000005</v>
      </c>
    </row>
    <row r="249" spans="1:17" ht="14.4" customHeight="1" x14ac:dyDescent="0.3">
      <c r="A249" s="831" t="s">
        <v>2006</v>
      </c>
      <c r="B249" s="832" t="s">
        <v>1765</v>
      </c>
      <c r="C249" s="832" t="s">
        <v>1766</v>
      </c>
      <c r="D249" s="832" t="s">
        <v>1810</v>
      </c>
      <c r="E249" s="832" t="s">
        <v>1811</v>
      </c>
      <c r="F249" s="849"/>
      <c r="G249" s="849"/>
      <c r="H249" s="849"/>
      <c r="I249" s="849"/>
      <c r="J249" s="849">
        <v>102</v>
      </c>
      <c r="K249" s="849">
        <v>2088.44</v>
      </c>
      <c r="L249" s="849">
        <v>1</v>
      </c>
      <c r="M249" s="849">
        <v>20.474901960784315</v>
      </c>
      <c r="N249" s="849">
        <v>103</v>
      </c>
      <c r="O249" s="849">
        <v>2136.2200000000003</v>
      </c>
      <c r="P249" s="837">
        <v>1.0228783206603973</v>
      </c>
      <c r="Q249" s="850">
        <v>20.740000000000002</v>
      </c>
    </row>
    <row r="250" spans="1:17" ht="14.4" customHeight="1" x14ac:dyDescent="0.3">
      <c r="A250" s="831" t="s">
        <v>2006</v>
      </c>
      <c r="B250" s="832" t="s">
        <v>1765</v>
      </c>
      <c r="C250" s="832" t="s">
        <v>874</v>
      </c>
      <c r="D250" s="832" t="s">
        <v>1856</v>
      </c>
      <c r="E250" s="832" t="s">
        <v>1857</v>
      </c>
      <c r="F250" s="849"/>
      <c r="G250" s="849"/>
      <c r="H250" s="849"/>
      <c r="I250" s="849"/>
      <c r="J250" s="849">
        <v>2</v>
      </c>
      <c r="K250" s="849">
        <v>2862</v>
      </c>
      <c r="L250" s="849">
        <v>1</v>
      </c>
      <c r="M250" s="849">
        <v>1431</v>
      </c>
      <c r="N250" s="849"/>
      <c r="O250" s="849"/>
      <c r="P250" s="837"/>
      <c r="Q250" s="850"/>
    </row>
    <row r="251" spans="1:17" ht="14.4" customHeight="1" x14ac:dyDescent="0.3">
      <c r="A251" s="831" t="s">
        <v>2006</v>
      </c>
      <c r="B251" s="832" t="s">
        <v>1765</v>
      </c>
      <c r="C251" s="832" t="s">
        <v>874</v>
      </c>
      <c r="D251" s="832" t="s">
        <v>1856</v>
      </c>
      <c r="E251" s="832" t="s">
        <v>1858</v>
      </c>
      <c r="F251" s="849"/>
      <c r="G251" s="849"/>
      <c r="H251" s="849"/>
      <c r="I251" s="849"/>
      <c r="J251" s="849">
        <v>6</v>
      </c>
      <c r="K251" s="849">
        <v>8586</v>
      </c>
      <c r="L251" s="849">
        <v>1</v>
      </c>
      <c r="M251" s="849">
        <v>1431</v>
      </c>
      <c r="N251" s="849">
        <v>2</v>
      </c>
      <c r="O251" s="849">
        <v>2864</v>
      </c>
      <c r="P251" s="837">
        <v>0.33356627067318889</v>
      </c>
      <c r="Q251" s="850">
        <v>1432</v>
      </c>
    </row>
    <row r="252" spans="1:17" ht="14.4" customHeight="1" x14ac:dyDescent="0.3">
      <c r="A252" s="831" t="s">
        <v>2006</v>
      </c>
      <c r="B252" s="832" t="s">
        <v>1765</v>
      </c>
      <c r="C252" s="832" t="s">
        <v>874</v>
      </c>
      <c r="D252" s="832" t="s">
        <v>1859</v>
      </c>
      <c r="E252" s="832" t="s">
        <v>1860</v>
      </c>
      <c r="F252" s="849">
        <v>2</v>
      </c>
      <c r="G252" s="849">
        <v>3824</v>
      </c>
      <c r="H252" s="849">
        <v>2</v>
      </c>
      <c r="I252" s="849">
        <v>1912</v>
      </c>
      <c r="J252" s="849">
        <v>1</v>
      </c>
      <c r="K252" s="849">
        <v>1912</v>
      </c>
      <c r="L252" s="849">
        <v>1</v>
      </c>
      <c r="M252" s="849">
        <v>1912</v>
      </c>
      <c r="N252" s="849">
        <v>4</v>
      </c>
      <c r="O252" s="849">
        <v>7657</v>
      </c>
      <c r="P252" s="837">
        <v>4.0047071129707117</v>
      </c>
      <c r="Q252" s="850">
        <v>1914.25</v>
      </c>
    </row>
    <row r="253" spans="1:17" ht="14.4" customHeight="1" x14ac:dyDescent="0.3">
      <c r="A253" s="831" t="s">
        <v>2006</v>
      </c>
      <c r="B253" s="832" t="s">
        <v>1765</v>
      </c>
      <c r="C253" s="832" t="s">
        <v>874</v>
      </c>
      <c r="D253" s="832" t="s">
        <v>1868</v>
      </c>
      <c r="E253" s="832" t="s">
        <v>1870</v>
      </c>
      <c r="F253" s="849">
        <v>1</v>
      </c>
      <c r="G253" s="849">
        <v>681</v>
      </c>
      <c r="H253" s="849"/>
      <c r="I253" s="849">
        <v>681</v>
      </c>
      <c r="J253" s="849"/>
      <c r="K253" s="849"/>
      <c r="L253" s="849"/>
      <c r="M253" s="849"/>
      <c r="N253" s="849">
        <v>1</v>
      </c>
      <c r="O253" s="849">
        <v>682</v>
      </c>
      <c r="P253" s="837"/>
      <c r="Q253" s="850">
        <v>682</v>
      </c>
    </row>
    <row r="254" spans="1:17" ht="14.4" customHeight="1" x14ac:dyDescent="0.3">
      <c r="A254" s="831" t="s">
        <v>2006</v>
      </c>
      <c r="B254" s="832" t="s">
        <v>1765</v>
      </c>
      <c r="C254" s="832" t="s">
        <v>874</v>
      </c>
      <c r="D254" s="832" t="s">
        <v>1871</v>
      </c>
      <c r="E254" s="832" t="s">
        <v>1873</v>
      </c>
      <c r="F254" s="849"/>
      <c r="G254" s="849"/>
      <c r="H254" s="849"/>
      <c r="I254" s="849"/>
      <c r="J254" s="849">
        <v>1</v>
      </c>
      <c r="K254" s="849">
        <v>717</v>
      </c>
      <c r="L254" s="849">
        <v>1</v>
      </c>
      <c r="M254" s="849">
        <v>717</v>
      </c>
      <c r="N254" s="849"/>
      <c r="O254" s="849"/>
      <c r="P254" s="837"/>
      <c r="Q254" s="850"/>
    </row>
    <row r="255" spans="1:17" ht="14.4" customHeight="1" x14ac:dyDescent="0.3">
      <c r="A255" s="831" t="s">
        <v>2006</v>
      </c>
      <c r="B255" s="832" t="s">
        <v>1765</v>
      </c>
      <c r="C255" s="832" t="s">
        <v>874</v>
      </c>
      <c r="D255" s="832" t="s">
        <v>1877</v>
      </c>
      <c r="E255" s="832" t="s">
        <v>1878</v>
      </c>
      <c r="F255" s="849">
        <v>6</v>
      </c>
      <c r="G255" s="849">
        <v>10950</v>
      </c>
      <c r="H255" s="849">
        <v>0.75</v>
      </c>
      <c r="I255" s="849">
        <v>1825</v>
      </c>
      <c r="J255" s="849">
        <v>8</v>
      </c>
      <c r="K255" s="849">
        <v>14600</v>
      </c>
      <c r="L255" s="849">
        <v>1</v>
      </c>
      <c r="M255" s="849">
        <v>1825</v>
      </c>
      <c r="N255" s="849">
        <v>4</v>
      </c>
      <c r="O255" s="849">
        <v>7304</v>
      </c>
      <c r="P255" s="837">
        <v>0.50027397260273976</v>
      </c>
      <c r="Q255" s="850">
        <v>1826</v>
      </c>
    </row>
    <row r="256" spans="1:17" ht="14.4" customHeight="1" x14ac:dyDescent="0.3">
      <c r="A256" s="831" t="s">
        <v>2006</v>
      </c>
      <c r="B256" s="832" t="s">
        <v>1765</v>
      </c>
      <c r="C256" s="832" t="s">
        <v>874</v>
      </c>
      <c r="D256" s="832" t="s">
        <v>1877</v>
      </c>
      <c r="E256" s="832" t="s">
        <v>1879</v>
      </c>
      <c r="F256" s="849">
        <v>5</v>
      </c>
      <c r="G256" s="849">
        <v>9125</v>
      </c>
      <c r="H256" s="849">
        <v>0.45454545454545453</v>
      </c>
      <c r="I256" s="849">
        <v>1825</v>
      </c>
      <c r="J256" s="849">
        <v>11</v>
      </c>
      <c r="K256" s="849">
        <v>20075</v>
      </c>
      <c r="L256" s="849">
        <v>1</v>
      </c>
      <c r="M256" s="849">
        <v>1825</v>
      </c>
      <c r="N256" s="849">
        <v>7</v>
      </c>
      <c r="O256" s="849">
        <v>12782</v>
      </c>
      <c r="P256" s="837">
        <v>0.63671232876712325</v>
      </c>
      <c r="Q256" s="850">
        <v>1826</v>
      </c>
    </row>
    <row r="257" spans="1:17" ht="14.4" customHeight="1" x14ac:dyDescent="0.3">
      <c r="A257" s="831" t="s">
        <v>2006</v>
      </c>
      <c r="B257" s="832" t="s">
        <v>1765</v>
      </c>
      <c r="C257" s="832" t="s">
        <v>874</v>
      </c>
      <c r="D257" s="832" t="s">
        <v>1880</v>
      </c>
      <c r="E257" s="832" t="s">
        <v>1881</v>
      </c>
      <c r="F257" s="849">
        <v>2</v>
      </c>
      <c r="G257" s="849">
        <v>858</v>
      </c>
      <c r="H257" s="849"/>
      <c r="I257" s="849">
        <v>429</v>
      </c>
      <c r="J257" s="849"/>
      <c r="K257" s="849"/>
      <c r="L257" s="849"/>
      <c r="M257" s="849"/>
      <c r="N257" s="849"/>
      <c r="O257" s="849"/>
      <c r="P257" s="837"/>
      <c r="Q257" s="850"/>
    </row>
    <row r="258" spans="1:17" ht="14.4" customHeight="1" x14ac:dyDescent="0.3">
      <c r="A258" s="831" t="s">
        <v>2006</v>
      </c>
      <c r="B258" s="832" t="s">
        <v>1765</v>
      </c>
      <c r="C258" s="832" t="s">
        <v>874</v>
      </c>
      <c r="D258" s="832" t="s">
        <v>1882</v>
      </c>
      <c r="E258" s="832" t="s">
        <v>1884</v>
      </c>
      <c r="F258" s="849"/>
      <c r="G258" s="849"/>
      <c r="H258" s="849"/>
      <c r="I258" s="849"/>
      <c r="J258" s="849">
        <v>1</v>
      </c>
      <c r="K258" s="849">
        <v>3520</v>
      </c>
      <c r="L258" s="849">
        <v>1</v>
      </c>
      <c r="M258" s="849">
        <v>3520</v>
      </c>
      <c r="N258" s="849">
        <v>2</v>
      </c>
      <c r="O258" s="849">
        <v>7044</v>
      </c>
      <c r="P258" s="837">
        <v>2.0011363636363635</v>
      </c>
      <c r="Q258" s="850">
        <v>3522</v>
      </c>
    </row>
    <row r="259" spans="1:17" ht="14.4" customHeight="1" x14ac:dyDescent="0.3">
      <c r="A259" s="831" t="s">
        <v>2006</v>
      </c>
      <c r="B259" s="832" t="s">
        <v>1765</v>
      </c>
      <c r="C259" s="832" t="s">
        <v>874</v>
      </c>
      <c r="D259" s="832" t="s">
        <v>1960</v>
      </c>
      <c r="E259" s="832" t="s">
        <v>1961</v>
      </c>
      <c r="F259" s="849">
        <v>3</v>
      </c>
      <c r="G259" s="849">
        <v>43518</v>
      </c>
      <c r="H259" s="849">
        <v>0.59995864065623494</v>
      </c>
      <c r="I259" s="849">
        <v>14506</v>
      </c>
      <c r="J259" s="849">
        <v>5</v>
      </c>
      <c r="K259" s="849">
        <v>72535</v>
      </c>
      <c r="L259" s="849">
        <v>1</v>
      </c>
      <c r="M259" s="849">
        <v>14507</v>
      </c>
      <c r="N259" s="849">
        <v>1</v>
      </c>
      <c r="O259" s="849">
        <v>14509</v>
      </c>
      <c r="P259" s="837">
        <v>0.20002757289584339</v>
      </c>
      <c r="Q259" s="850">
        <v>14509</v>
      </c>
    </row>
    <row r="260" spans="1:17" ht="14.4" customHeight="1" x14ac:dyDescent="0.3">
      <c r="A260" s="831" t="s">
        <v>2006</v>
      </c>
      <c r="B260" s="832" t="s">
        <v>1765</v>
      </c>
      <c r="C260" s="832" t="s">
        <v>874</v>
      </c>
      <c r="D260" s="832" t="s">
        <v>1892</v>
      </c>
      <c r="E260" s="832" t="s">
        <v>1894</v>
      </c>
      <c r="F260" s="849">
        <v>1</v>
      </c>
      <c r="G260" s="849">
        <v>609</v>
      </c>
      <c r="H260" s="849"/>
      <c r="I260" s="849">
        <v>609</v>
      </c>
      <c r="J260" s="849"/>
      <c r="K260" s="849"/>
      <c r="L260" s="849"/>
      <c r="M260" s="849"/>
      <c r="N260" s="849"/>
      <c r="O260" s="849"/>
      <c r="P260" s="837"/>
      <c r="Q260" s="850"/>
    </row>
    <row r="261" spans="1:17" ht="14.4" customHeight="1" x14ac:dyDescent="0.3">
      <c r="A261" s="831" t="s">
        <v>2006</v>
      </c>
      <c r="B261" s="832" t="s">
        <v>1765</v>
      </c>
      <c r="C261" s="832" t="s">
        <v>874</v>
      </c>
      <c r="D261" s="832" t="s">
        <v>1900</v>
      </c>
      <c r="E261" s="832" t="s">
        <v>1901</v>
      </c>
      <c r="F261" s="849">
        <v>4</v>
      </c>
      <c r="G261" s="849">
        <v>5368</v>
      </c>
      <c r="H261" s="849">
        <v>1</v>
      </c>
      <c r="I261" s="849">
        <v>1342</v>
      </c>
      <c r="J261" s="849">
        <v>4</v>
      </c>
      <c r="K261" s="849">
        <v>5368</v>
      </c>
      <c r="L261" s="849">
        <v>1</v>
      </c>
      <c r="M261" s="849">
        <v>1342</v>
      </c>
      <c r="N261" s="849">
        <v>2</v>
      </c>
      <c r="O261" s="849">
        <v>2686</v>
      </c>
      <c r="P261" s="837">
        <v>0.50037257824143067</v>
      </c>
      <c r="Q261" s="850">
        <v>1343</v>
      </c>
    </row>
    <row r="262" spans="1:17" ht="14.4" customHeight="1" x14ac:dyDescent="0.3">
      <c r="A262" s="831" t="s">
        <v>2006</v>
      </c>
      <c r="B262" s="832" t="s">
        <v>1765</v>
      </c>
      <c r="C262" s="832" t="s">
        <v>874</v>
      </c>
      <c r="D262" s="832" t="s">
        <v>1900</v>
      </c>
      <c r="E262" s="832" t="s">
        <v>1902</v>
      </c>
      <c r="F262" s="849">
        <v>1</v>
      </c>
      <c r="G262" s="849">
        <v>1342</v>
      </c>
      <c r="H262" s="849">
        <v>0.2</v>
      </c>
      <c r="I262" s="849">
        <v>1342</v>
      </c>
      <c r="J262" s="849">
        <v>5</v>
      </c>
      <c r="K262" s="849">
        <v>6710</v>
      </c>
      <c r="L262" s="849">
        <v>1</v>
      </c>
      <c r="M262" s="849">
        <v>1342</v>
      </c>
      <c r="N262" s="849">
        <v>2</v>
      </c>
      <c r="O262" s="849">
        <v>2685</v>
      </c>
      <c r="P262" s="837">
        <v>0.40014903129657226</v>
      </c>
      <c r="Q262" s="850">
        <v>1342.5</v>
      </c>
    </row>
    <row r="263" spans="1:17" ht="14.4" customHeight="1" x14ac:dyDescent="0.3">
      <c r="A263" s="831" t="s">
        <v>2006</v>
      </c>
      <c r="B263" s="832" t="s">
        <v>1765</v>
      </c>
      <c r="C263" s="832" t="s">
        <v>874</v>
      </c>
      <c r="D263" s="832" t="s">
        <v>1903</v>
      </c>
      <c r="E263" s="832" t="s">
        <v>1904</v>
      </c>
      <c r="F263" s="849">
        <v>2</v>
      </c>
      <c r="G263" s="849">
        <v>1018</v>
      </c>
      <c r="H263" s="849"/>
      <c r="I263" s="849">
        <v>509</v>
      </c>
      <c r="J263" s="849"/>
      <c r="K263" s="849"/>
      <c r="L263" s="849"/>
      <c r="M263" s="849"/>
      <c r="N263" s="849">
        <v>1</v>
      </c>
      <c r="O263" s="849">
        <v>511</v>
      </c>
      <c r="P263" s="837"/>
      <c r="Q263" s="850">
        <v>511</v>
      </c>
    </row>
    <row r="264" spans="1:17" ht="14.4" customHeight="1" x14ac:dyDescent="0.3">
      <c r="A264" s="831" t="s">
        <v>2006</v>
      </c>
      <c r="B264" s="832" t="s">
        <v>1765</v>
      </c>
      <c r="C264" s="832" t="s">
        <v>874</v>
      </c>
      <c r="D264" s="832" t="s">
        <v>1906</v>
      </c>
      <c r="E264" s="832" t="s">
        <v>1907</v>
      </c>
      <c r="F264" s="849">
        <v>1</v>
      </c>
      <c r="G264" s="849">
        <v>2329</v>
      </c>
      <c r="H264" s="849"/>
      <c r="I264" s="849">
        <v>2329</v>
      </c>
      <c r="J264" s="849"/>
      <c r="K264" s="849"/>
      <c r="L264" s="849"/>
      <c r="M264" s="849"/>
      <c r="N264" s="849"/>
      <c r="O264" s="849"/>
      <c r="P264" s="837"/>
      <c r="Q264" s="850"/>
    </row>
    <row r="265" spans="1:17" ht="14.4" customHeight="1" x14ac:dyDescent="0.3">
      <c r="A265" s="831" t="s">
        <v>2006</v>
      </c>
      <c r="B265" s="832" t="s">
        <v>1765</v>
      </c>
      <c r="C265" s="832" t="s">
        <v>874</v>
      </c>
      <c r="D265" s="832" t="s">
        <v>1919</v>
      </c>
      <c r="E265" s="832" t="s">
        <v>1920</v>
      </c>
      <c r="F265" s="849">
        <v>1</v>
      </c>
      <c r="G265" s="849">
        <v>525</v>
      </c>
      <c r="H265" s="849"/>
      <c r="I265" s="849">
        <v>525</v>
      </c>
      <c r="J265" s="849"/>
      <c r="K265" s="849"/>
      <c r="L265" s="849"/>
      <c r="M265" s="849"/>
      <c r="N265" s="849"/>
      <c r="O265" s="849"/>
      <c r="P265" s="837"/>
      <c r="Q265" s="850"/>
    </row>
    <row r="266" spans="1:17" ht="14.4" customHeight="1" x14ac:dyDescent="0.3">
      <c r="A266" s="831" t="s">
        <v>2006</v>
      </c>
      <c r="B266" s="832" t="s">
        <v>1765</v>
      </c>
      <c r="C266" s="832" t="s">
        <v>874</v>
      </c>
      <c r="D266" s="832" t="s">
        <v>1919</v>
      </c>
      <c r="E266" s="832" t="s">
        <v>1921</v>
      </c>
      <c r="F266" s="849">
        <v>1</v>
      </c>
      <c r="G266" s="849">
        <v>525</v>
      </c>
      <c r="H266" s="849"/>
      <c r="I266" s="849">
        <v>525</v>
      </c>
      <c r="J266" s="849"/>
      <c r="K266" s="849"/>
      <c r="L266" s="849"/>
      <c r="M266" s="849"/>
      <c r="N266" s="849"/>
      <c r="O266" s="849"/>
      <c r="P266" s="837"/>
      <c r="Q266" s="850"/>
    </row>
    <row r="267" spans="1:17" ht="14.4" customHeight="1" x14ac:dyDescent="0.3">
      <c r="A267" s="831" t="s">
        <v>2006</v>
      </c>
      <c r="B267" s="832" t="s">
        <v>1765</v>
      </c>
      <c r="C267" s="832" t="s">
        <v>874</v>
      </c>
      <c r="D267" s="832" t="s">
        <v>1929</v>
      </c>
      <c r="E267" s="832" t="s">
        <v>1930</v>
      </c>
      <c r="F267" s="849">
        <v>1</v>
      </c>
      <c r="G267" s="849">
        <v>718</v>
      </c>
      <c r="H267" s="849"/>
      <c r="I267" s="849">
        <v>718</v>
      </c>
      <c r="J267" s="849"/>
      <c r="K267" s="849"/>
      <c r="L267" s="849"/>
      <c r="M267" s="849"/>
      <c r="N267" s="849"/>
      <c r="O267" s="849"/>
      <c r="P267" s="837"/>
      <c r="Q267" s="850"/>
    </row>
    <row r="268" spans="1:17" ht="14.4" customHeight="1" x14ac:dyDescent="0.3">
      <c r="A268" s="831" t="s">
        <v>2007</v>
      </c>
      <c r="B268" s="832" t="s">
        <v>1765</v>
      </c>
      <c r="C268" s="832" t="s">
        <v>1939</v>
      </c>
      <c r="D268" s="832" t="s">
        <v>1946</v>
      </c>
      <c r="E268" s="832" t="s">
        <v>931</v>
      </c>
      <c r="F268" s="849">
        <v>1.95</v>
      </c>
      <c r="G268" s="849">
        <v>3547.13</v>
      </c>
      <c r="H268" s="849">
        <v>1.0263181498595266</v>
      </c>
      <c r="I268" s="849">
        <v>1819.0410256410257</v>
      </c>
      <c r="J268" s="849">
        <v>1.9</v>
      </c>
      <c r="K268" s="849">
        <v>3456.1699999999996</v>
      </c>
      <c r="L268" s="849">
        <v>1</v>
      </c>
      <c r="M268" s="849">
        <v>1819.0368421052631</v>
      </c>
      <c r="N268" s="849">
        <v>0.45</v>
      </c>
      <c r="O268" s="849">
        <v>818.57</v>
      </c>
      <c r="P268" s="837">
        <v>0.23684309510238216</v>
      </c>
      <c r="Q268" s="850">
        <v>1819.0444444444445</v>
      </c>
    </row>
    <row r="269" spans="1:17" ht="14.4" customHeight="1" x14ac:dyDescent="0.3">
      <c r="A269" s="831" t="s">
        <v>2007</v>
      </c>
      <c r="B269" s="832" t="s">
        <v>1765</v>
      </c>
      <c r="C269" s="832" t="s">
        <v>1939</v>
      </c>
      <c r="D269" s="832" t="s">
        <v>1947</v>
      </c>
      <c r="E269" s="832" t="s">
        <v>1948</v>
      </c>
      <c r="F269" s="849">
        <v>0.13</v>
      </c>
      <c r="G269" s="849">
        <v>112.97</v>
      </c>
      <c r="H269" s="849">
        <v>1.6667158453821185</v>
      </c>
      <c r="I269" s="849">
        <v>869</v>
      </c>
      <c r="J269" s="849">
        <v>0.08</v>
      </c>
      <c r="K269" s="849">
        <v>67.78</v>
      </c>
      <c r="L269" s="849">
        <v>1</v>
      </c>
      <c r="M269" s="849">
        <v>847.25</v>
      </c>
      <c r="N269" s="849"/>
      <c r="O269" s="849"/>
      <c r="P269" s="837"/>
      <c r="Q269" s="850"/>
    </row>
    <row r="270" spans="1:17" ht="14.4" customHeight="1" x14ac:dyDescent="0.3">
      <c r="A270" s="831" t="s">
        <v>2007</v>
      </c>
      <c r="B270" s="832" t="s">
        <v>1765</v>
      </c>
      <c r="C270" s="832" t="s">
        <v>1766</v>
      </c>
      <c r="D270" s="832" t="s">
        <v>1769</v>
      </c>
      <c r="E270" s="832" t="s">
        <v>1770</v>
      </c>
      <c r="F270" s="849">
        <v>150</v>
      </c>
      <c r="G270" s="849">
        <v>400.5</v>
      </c>
      <c r="H270" s="849"/>
      <c r="I270" s="849">
        <v>2.67</v>
      </c>
      <c r="J270" s="849"/>
      <c r="K270" s="849"/>
      <c r="L270" s="849"/>
      <c r="M270" s="849"/>
      <c r="N270" s="849"/>
      <c r="O270" s="849"/>
      <c r="P270" s="837"/>
      <c r="Q270" s="850"/>
    </row>
    <row r="271" spans="1:17" ht="14.4" customHeight="1" x14ac:dyDescent="0.3">
      <c r="A271" s="831" t="s">
        <v>2007</v>
      </c>
      <c r="B271" s="832" t="s">
        <v>1765</v>
      </c>
      <c r="C271" s="832" t="s">
        <v>1766</v>
      </c>
      <c r="D271" s="832" t="s">
        <v>1771</v>
      </c>
      <c r="E271" s="832" t="s">
        <v>1772</v>
      </c>
      <c r="F271" s="849"/>
      <c r="G271" s="849"/>
      <c r="H271" s="849"/>
      <c r="I271" s="849"/>
      <c r="J271" s="849">
        <v>180</v>
      </c>
      <c r="K271" s="849">
        <v>1288.8</v>
      </c>
      <c r="L271" s="849">
        <v>1</v>
      </c>
      <c r="M271" s="849">
        <v>7.16</v>
      </c>
      <c r="N271" s="849"/>
      <c r="O271" s="849"/>
      <c r="P271" s="837"/>
      <c r="Q271" s="850"/>
    </row>
    <row r="272" spans="1:17" ht="14.4" customHeight="1" x14ac:dyDescent="0.3">
      <c r="A272" s="831" t="s">
        <v>2007</v>
      </c>
      <c r="B272" s="832" t="s">
        <v>1765</v>
      </c>
      <c r="C272" s="832" t="s">
        <v>1766</v>
      </c>
      <c r="D272" s="832" t="s">
        <v>1792</v>
      </c>
      <c r="E272" s="832" t="s">
        <v>1793</v>
      </c>
      <c r="F272" s="849"/>
      <c r="G272" s="849"/>
      <c r="H272" s="849"/>
      <c r="I272" s="849"/>
      <c r="J272" s="849"/>
      <c r="K272" s="849"/>
      <c r="L272" s="849"/>
      <c r="M272" s="849"/>
      <c r="N272" s="849">
        <v>1070</v>
      </c>
      <c r="O272" s="849">
        <v>21453.5</v>
      </c>
      <c r="P272" s="837"/>
      <c r="Q272" s="850">
        <v>20.05</v>
      </c>
    </row>
    <row r="273" spans="1:17" ht="14.4" customHeight="1" x14ac:dyDescent="0.3">
      <c r="A273" s="831" t="s">
        <v>2007</v>
      </c>
      <c r="B273" s="832" t="s">
        <v>1765</v>
      </c>
      <c r="C273" s="832" t="s">
        <v>1766</v>
      </c>
      <c r="D273" s="832" t="s">
        <v>1798</v>
      </c>
      <c r="E273" s="832" t="s">
        <v>1799</v>
      </c>
      <c r="F273" s="849"/>
      <c r="G273" s="849"/>
      <c r="H273" s="849"/>
      <c r="I273" s="849"/>
      <c r="J273" s="849">
        <v>1</v>
      </c>
      <c r="K273" s="849">
        <v>1986.65</v>
      </c>
      <c r="L273" s="849">
        <v>1</v>
      </c>
      <c r="M273" s="849">
        <v>1986.65</v>
      </c>
      <c r="N273" s="849"/>
      <c r="O273" s="849"/>
      <c r="P273" s="837"/>
      <c r="Q273" s="850"/>
    </row>
    <row r="274" spans="1:17" ht="14.4" customHeight="1" x14ac:dyDescent="0.3">
      <c r="A274" s="831" t="s">
        <v>2007</v>
      </c>
      <c r="B274" s="832" t="s">
        <v>1765</v>
      </c>
      <c r="C274" s="832" t="s">
        <v>1766</v>
      </c>
      <c r="D274" s="832" t="s">
        <v>1949</v>
      </c>
      <c r="E274" s="832" t="s">
        <v>1950</v>
      </c>
      <c r="F274" s="849">
        <v>1033</v>
      </c>
      <c r="G274" s="849">
        <v>34109.660000000003</v>
      </c>
      <c r="H274" s="849">
        <v>1.0539914103942325</v>
      </c>
      <c r="I274" s="849">
        <v>33.020000000000003</v>
      </c>
      <c r="J274" s="849">
        <v>960</v>
      </c>
      <c r="K274" s="849">
        <v>32362.370000000003</v>
      </c>
      <c r="L274" s="849">
        <v>1</v>
      </c>
      <c r="M274" s="849">
        <v>33.710802083333334</v>
      </c>
      <c r="N274" s="849">
        <v>196</v>
      </c>
      <c r="O274" s="849">
        <v>6701.24</v>
      </c>
      <c r="P274" s="837">
        <v>0.20706888895961573</v>
      </c>
      <c r="Q274" s="850">
        <v>34.19</v>
      </c>
    </row>
    <row r="275" spans="1:17" ht="14.4" customHeight="1" x14ac:dyDescent="0.3">
      <c r="A275" s="831" t="s">
        <v>2007</v>
      </c>
      <c r="B275" s="832" t="s">
        <v>1765</v>
      </c>
      <c r="C275" s="832" t="s">
        <v>1766</v>
      </c>
      <c r="D275" s="832" t="s">
        <v>1810</v>
      </c>
      <c r="E275" s="832" t="s">
        <v>1811</v>
      </c>
      <c r="F275" s="849"/>
      <c r="G275" s="849"/>
      <c r="H275" s="849"/>
      <c r="I275" s="849"/>
      <c r="J275" s="849"/>
      <c r="K275" s="849"/>
      <c r="L275" s="849"/>
      <c r="M275" s="849"/>
      <c r="N275" s="849">
        <v>106</v>
      </c>
      <c r="O275" s="849">
        <v>2176.9899999999998</v>
      </c>
      <c r="P275" s="837"/>
      <c r="Q275" s="850">
        <v>20.537641509433961</v>
      </c>
    </row>
    <row r="276" spans="1:17" ht="14.4" customHeight="1" x14ac:dyDescent="0.3">
      <c r="A276" s="831" t="s">
        <v>2007</v>
      </c>
      <c r="B276" s="832" t="s">
        <v>1765</v>
      </c>
      <c r="C276" s="832" t="s">
        <v>874</v>
      </c>
      <c r="D276" s="832" t="s">
        <v>1828</v>
      </c>
      <c r="E276" s="832" t="s">
        <v>1829</v>
      </c>
      <c r="F276" s="849">
        <v>1</v>
      </c>
      <c r="G276" s="849">
        <v>37</v>
      </c>
      <c r="H276" s="849"/>
      <c r="I276" s="849">
        <v>37</v>
      </c>
      <c r="J276" s="849"/>
      <c r="K276" s="849"/>
      <c r="L276" s="849"/>
      <c r="M276" s="849"/>
      <c r="N276" s="849"/>
      <c r="O276" s="849"/>
      <c r="P276" s="837"/>
      <c r="Q276" s="850"/>
    </row>
    <row r="277" spans="1:17" ht="14.4" customHeight="1" x14ac:dyDescent="0.3">
      <c r="A277" s="831" t="s">
        <v>2007</v>
      </c>
      <c r="B277" s="832" t="s">
        <v>1765</v>
      </c>
      <c r="C277" s="832" t="s">
        <v>874</v>
      </c>
      <c r="D277" s="832" t="s">
        <v>1868</v>
      </c>
      <c r="E277" s="832" t="s">
        <v>1869</v>
      </c>
      <c r="F277" s="849"/>
      <c r="G277" s="849"/>
      <c r="H277" s="849"/>
      <c r="I277" s="849"/>
      <c r="J277" s="849">
        <v>1</v>
      </c>
      <c r="K277" s="849">
        <v>682</v>
      </c>
      <c r="L277" s="849">
        <v>1</v>
      </c>
      <c r="M277" s="849">
        <v>682</v>
      </c>
      <c r="N277" s="849"/>
      <c r="O277" s="849"/>
      <c r="P277" s="837"/>
      <c r="Q277" s="850"/>
    </row>
    <row r="278" spans="1:17" ht="14.4" customHeight="1" x14ac:dyDescent="0.3">
      <c r="A278" s="831" t="s">
        <v>2007</v>
      </c>
      <c r="B278" s="832" t="s">
        <v>1765</v>
      </c>
      <c r="C278" s="832" t="s">
        <v>874</v>
      </c>
      <c r="D278" s="832" t="s">
        <v>1877</v>
      </c>
      <c r="E278" s="832" t="s">
        <v>1878</v>
      </c>
      <c r="F278" s="849"/>
      <c r="G278" s="849"/>
      <c r="H278" s="849"/>
      <c r="I278" s="849"/>
      <c r="J278" s="849">
        <v>1</v>
      </c>
      <c r="K278" s="849">
        <v>1825</v>
      </c>
      <c r="L278" s="849">
        <v>1</v>
      </c>
      <c r="M278" s="849">
        <v>1825</v>
      </c>
      <c r="N278" s="849"/>
      <c r="O278" s="849"/>
      <c r="P278" s="837"/>
      <c r="Q278" s="850"/>
    </row>
    <row r="279" spans="1:17" ht="14.4" customHeight="1" x14ac:dyDescent="0.3">
      <c r="A279" s="831" t="s">
        <v>2007</v>
      </c>
      <c r="B279" s="832" t="s">
        <v>1765</v>
      </c>
      <c r="C279" s="832" t="s">
        <v>874</v>
      </c>
      <c r="D279" s="832" t="s">
        <v>1877</v>
      </c>
      <c r="E279" s="832" t="s">
        <v>1879</v>
      </c>
      <c r="F279" s="849"/>
      <c r="G279" s="849"/>
      <c r="H279" s="849"/>
      <c r="I279" s="849"/>
      <c r="J279" s="849"/>
      <c r="K279" s="849"/>
      <c r="L279" s="849"/>
      <c r="M279" s="849"/>
      <c r="N279" s="849">
        <v>5</v>
      </c>
      <c r="O279" s="849">
        <v>9130</v>
      </c>
      <c r="P279" s="837"/>
      <c r="Q279" s="850">
        <v>1826</v>
      </c>
    </row>
    <row r="280" spans="1:17" ht="14.4" customHeight="1" x14ac:dyDescent="0.3">
      <c r="A280" s="831" t="s">
        <v>2007</v>
      </c>
      <c r="B280" s="832" t="s">
        <v>1765</v>
      </c>
      <c r="C280" s="832" t="s">
        <v>874</v>
      </c>
      <c r="D280" s="832" t="s">
        <v>1880</v>
      </c>
      <c r="E280" s="832" t="s">
        <v>1881</v>
      </c>
      <c r="F280" s="849"/>
      <c r="G280" s="849"/>
      <c r="H280" s="849"/>
      <c r="I280" s="849"/>
      <c r="J280" s="849"/>
      <c r="K280" s="849"/>
      <c r="L280" s="849"/>
      <c r="M280" s="849"/>
      <c r="N280" s="849">
        <v>2</v>
      </c>
      <c r="O280" s="849">
        <v>860</v>
      </c>
      <c r="P280" s="837"/>
      <c r="Q280" s="850">
        <v>430</v>
      </c>
    </row>
    <row r="281" spans="1:17" ht="14.4" customHeight="1" x14ac:dyDescent="0.3">
      <c r="A281" s="831" t="s">
        <v>2007</v>
      </c>
      <c r="B281" s="832" t="s">
        <v>1765</v>
      </c>
      <c r="C281" s="832" t="s">
        <v>874</v>
      </c>
      <c r="D281" s="832" t="s">
        <v>1882</v>
      </c>
      <c r="E281" s="832" t="s">
        <v>1884</v>
      </c>
      <c r="F281" s="849"/>
      <c r="G281" s="849"/>
      <c r="H281" s="849"/>
      <c r="I281" s="849"/>
      <c r="J281" s="849"/>
      <c r="K281" s="849"/>
      <c r="L281" s="849"/>
      <c r="M281" s="849"/>
      <c r="N281" s="849">
        <v>2</v>
      </c>
      <c r="O281" s="849">
        <v>7044</v>
      </c>
      <c r="P281" s="837"/>
      <c r="Q281" s="850">
        <v>3522</v>
      </c>
    </row>
    <row r="282" spans="1:17" ht="14.4" customHeight="1" x14ac:dyDescent="0.3">
      <c r="A282" s="831" t="s">
        <v>2007</v>
      </c>
      <c r="B282" s="832" t="s">
        <v>1765</v>
      </c>
      <c r="C282" s="832" t="s">
        <v>874</v>
      </c>
      <c r="D282" s="832" t="s">
        <v>1960</v>
      </c>
      <c r="E282" s="832" t="s">
        <v>1961</v>
      </c>
      <c r="F282" s="849">
        <v>4</v>
      </c>
      <c r="G282" s="849">
        <v>58024</v>
      </c>
      <c r="H282" s="849">
        <v>0.79994485420831318</v>
      </c>
      <c r="I282" s="849">
        <v>14506</v>
      </c>
      <c r="J282" s="849">
        <v>5</v>
      </c>
      <c r="K282" s="849">
        <v>72535</v>
      </c>
      <c r="L282" s="849">
        <v>1</v>
      </c>
      <c r="M282" s="849">
        <v>14507</v>
      </c>
      <c r="N282" s="849">
        <v>1</v>
      </c>
      <c r="O282" s="849">
        <v>14509</v>
      </c>
      <c r="P282" s="837">
        <v>0.20002757289584339</v>
      </c>
      <c r="Q282" s="850">
        <v>14509</v>
      </c>
    </row>
    <row r="283" spans="1:17" ht="14.4" customHeight="1" x14ac:dyDescent="0.3">
      <c r="A283" s="831" t="s">
        <v>2007</v>
      </c>
      <c r="B283" s="832" t="s">
        <v>1765</v>
      </c>
      <c r="C283" s="832" t="s">
        <v>874</v>
      </c>
      <c r="D283" s="832" t="s">
        <v>1887</v>
      </c>
      <c r="E283" s="832" t="s">
        <v>1889</v>
      </c>
      <c r="F283" s="849"/>
      <c r="G283" s="849"/>
      <c r="H283" s="849"/>
      <c r="I283" s="849"/>
      <c r="J283" s="849"/>
      <c r="K283" s="849"/>
      <c r="L283" s="849"/>
      <c r="M283" s="849"/>
      <c r="N283" s="849">
        <v>1</v>
      </c>
      <c r="O283" s="849">
        <v>33.33</v>
      </c>
      <c r="P283" s="837"/>
      <c r="Q283" s="850">
        <v>33.33</v>
      </c>
    </row>
    <row r="284" spans="1:17" ht="14.4" customHeight="1" x14ac:dyDescent="0.3">
      <c r="A284" s="831" t="s">
        <v>2007</v>
      </c>
      <c r="B284" s="832" t="s">
        <v>1765</v>
      </c>
      <c r="C284" s="832" t="s">
        <v>874</v>
      </c>
      <c r="D284" s="832" t="s">
        <v>1903</v>
      </c>
      <c r="E284" s="832" t="s">
        <v>1905</v>
      </c>
      <c r="F284" s="849"/>
      <c r="G284" s="849"/>
      <c r="H284" s="849"/>
      <c r="I284" s="849"/>
      <c r="J284" s="849">
        <v>1</v>
      </c>
      <c r="K284" s="849">
        <v>509</v>
      </c>
      <c r="L284" s="849">
        <v>1</v>
      </c>
      <c r="M284" s="849">
        <v>509</v>
      </c>
      <c r="N284" s="849"/>
      <c r="O284" s="849"/>
      <c r="P284" s="837"/>
      <c r="Q284" s="850"/>
    </row>
    <row r="285" spans="1:17" ht="14.4" customHeight="1" x14ac:dyDescent="0.3">
      <c r="A285" s="831" t="s">
        <v>2007</v>
      </c>
      <c r="B285" s="832" t="s">
        <v>1765</v>
      </c>
      <c r="C285" s="832" t="s">
        <v>874</v>
      </c>
      <c r="D285" s="832" t="s">
        <v>1906</v>
      </c>
      <c r="E285" s="832" t="s">
        <v>1907</v>
      </c>
      <c r="F285" s="849"/>
      <c r="G285" s="849"/>
      <c r="H285" s="849"/>
      <c r="I285" s="849"/>
      <c r="J285" s="849"/>
      <c r="K285" s="849"/>
      <c r="L285" s="849"/>
      <c r="M285" s="849"/>
      <c r="N285" s="849">
        <v>2</v>
      </c>
      <c r="O285" s="849">
        <v>4666</v>
      </c>
      <c r="P285" s="837"/>
      <c r="Q285" s="850">
        <v>2333</v>
      </c>
    </row>
    <row r="286" spans="1:17" ht="14.4" customHeight="1" x14ac:dyDescent="0.3">
      <c r="A286" s="831" t="s">
        <v>2007</v>
      </c>
      <c r="B286" s="832" t="s">
        <v>1765</v>
      </c>
      <c r="C286" s="832" t="s">
        <v>874</v>
      </c>
      <c r="D286" s="832" t="s">
        <v>1911</v>
      </c>
      <c r="E286" s="832" t="s">
        <v>1912</v>
      </c>
      <c r="F286" s="849"/>
      <c r="G286" s="849"/>
      <c r="H286" s="849"/>
      <c r="I286" s="849"/>
      <c r="J286" s="849">
        <v>1</v>
      </c>
      <c r="K286" s="849">
        <v>355</v>
      </c>
      <c r="L286" s="849">
        <v>1</v>
      </c>
      <c r="M286" s="849">
        <v>355</v>
      </c>
      <c r="N286" s="849"/>
      <c r="O286" s="849"/>
      <c r="P286" s="837"/>
      <c r="Q286" s="850"/>
    </row>
    <row r="287" spans="1:17" ht="14.4" customHeight="1" x14ac:dyDescent="0.3">
      <c r="A287" s="831" t="s">
        <v>2007</v>
      </c>
      <c r="B287" s="832" t="s">
        <v>1765</v>
      </c>
      <c r="C287" s="832" t="s">
        <v>874</v>
      </c>
      <c r="D287" s="832" t="s">
        <v>1913</v>
      </c>
      <c r="E287" s="832" t="s">
        <v>1914</v>
      </c>
      <c r="F287" s="849"/>
      <c r="G287" s="849"/>
      <c r="H287" s="849"/>
      <c r="I287" s="849"/>
      <c r="J287" s="849"/>
      <c r="K287" s="849"/>
      <c r="L287" s="849"/>
      <c r="M287" s="849"/>
      <c r="N287" s="849">
        <v>2</v>
      </c>
      <c r="O287" s="849">
        <v>1404</v>
      </c>
      <c r="P287" s="837"/>
      <c r="Q287" s="850">
        <v>702</v>
      </c>
    </row>
    <row r="288" spans="1:17" ht="14.4" customHeight="1" x14ac:dyDescent="0.3">
      <c r="A288" s="831" t="s">
        <v>2007</v>
      </c>
      <c r="B288" s="832" t="s">
        <v>1765</v>
      </c>
      <c r="C288" s="832" t="s">
        <v>874</v>
      </c>
      <c r="D288" s="832" t="s">
        <v>1929</v>
      </c>
      <c r="E288" s="832" t="s">
        <v>1931</v>
      </c>
      <c r="F288" s="849">
        <v>1</v>
      </c>
      <c r="G288" s="849">
        <v>718</v>
      </c>
      <c r="H288" s="849"/>
      <c r="I288" s="849">
        <v>718</v>
      </c>
      <c r="J288" s="849"/>
      <c r="K288" s="849"/>
      <c r="L288" s="849"/>
      <c r="M288" s="849"/>
      <c r="N288" s="849">
        <v>2</v>
      </c>
      <c r="O288" s="849">
        <v>1438</v>
      </c>
      <c r="P288" s="837"/>
      <c r="Q288" s="850">
        <v>719</v>
      </c>
    </row>
    <row r="289" spans="1:17" ht="14.4" customHeight="1" x14ac:dyDescent="0.3">
      <c r="A289" s="831" t="s">
        <v>2008</v>
      </c>
      <c r="B289" s="832" t="s">
        <v>1765</v>
      </c>
      <c r="C289" s="832" t="s">
        <v>874</v>
      </c>
      <c r="D289" s="832" t="s">
        <v>1833</v>
      </c>
      <c r="E289" s="832" t="s">
        <v>1834</v>
      </c>
      <c r="F289" s="849"/>
      <c r="G289" s="849"/>
      <c r="H289" s="849"/>
      <c r="I289" s="849"/>
      <c r="J289" s="849"/>
      <c r="K289" s="849"/>
      <c r="L289" s="849"/>
      <c r="M289" s="849"/>
      <c r="N289" s="849">
        <v>1</v>
      </c>
      <c r="O289" s="849">
        <v>178</v>
      </c>
      <c r="P289" s="837"/>
      <c r="Q289" s="850">
        <v>178</v>
      </c>
    </row>
    <row r="290" spans="1:17" ht="14.4" customHeight="1" x14ac:dyDescent="0.3">
      <c r="A290" s="831" t="s">
        <v>2008</v>
      </c>
      <c r="B290" s="832" t="s">
        <v>1765</v>
      </c>
      <c r="C290" s="832" t="s">
        <v>874</v>
      </c>
      <c r="D290" s="832" t="s">
        <v>1887</v>
      </c>
      <c r="E290" s="832" t="s">
        <v>1888</v>
      </c>
      <c r="F290" s="849"/>
      <c r="G290" s="849"/>
      <c r="H290" s="849"/>
      <c r="I290" s="849"/>
      <c r="J290" s="849"/>
      <c r="K290" s="849"/>
      <c r="L290" s="849"/>
      <c r="M290" s="849"/>
      <c r="N290" s="849">
        <v>1</v>
      </c>
      <c r="O290" s="849">
        <v>33.33</v>
      </c>
      <c r="P290" s="837"/>
      <c r="Q290" s="850">
        <v>33.33</v>
      </c>
    </row>
    <row r="291" spans="1:17" ht="14.4" customHeight="1" x14ac:dyDescent="0.3">
      <c r="A291" s="831" t="s">
        <v>2009</v>
      </c>
      <c r="B291" s="832" t="s">
        <v>1765</v>
      </c>
      <c r="C291" s="832" t="s">
        <v>1939</v>
      </c>
      <c r="D291" s="832" t="s">
        <v>1940</v>
      </c>
      <c r="E291" s="832" t="s">
        <v>1941</v>
      </c>
      <c r="F291" s="849">
        <v>0.85000000000000009</v>
      </c>
      <c r="G291" s="849">
        <v>1708.2</v>
      </c>
      <c r="H291" s="849"/>
      <c r="I291" s="849">
        <v>2009.6470588235293</v>
      </c>
      <c r="J291" s="849"/>
      <c r="K291" s="849"/>
      <c r="L291" s="849"/>
      <c r="M291" s="849"/>
      <c r="N291" s="849"/>
      <c r="O291" s="849"/>
      <c r="P291" s="837"/>
      <c r="Q291" s="850"/>
    </row>
    <row r="292" spans="1:17" ht="14.4" customHeight="1" x14ac:dyDescent="0.3">
      <c r="A292" s="831" t="s">
        <v>2009</v>
      </c>
      <c r="B292" s="832" t="s">
        <v>1765</v>
      </c>
      <c r="C292" s="832" t="s">
        <v>1939</v>
      </c>
      <c r="D292" s="832" t="s">
        <v>1945</v>
      </c>
      <c r="E292" s="832" t="s">
        <v>931</v>
      </c>
      <c r="F292" s="849">
        <v>0.02</v>
      </c>
      <c r="G292" s="849">
        <v>177.08</v>
      </c>
      <c r="H292" s="849"/>
      <c r="I292" s="849">
        <v>8854</v>
      </c>
      <c r="J292" s="849"/>
      <c r="K292" s="849"/>
      <c r="L292" s="849"/>
      <c r="M292" s="849"/>
      <c r="N292" s="849"/>
      <c r="O292" s="849"/>
      <c r="P292" s="837"/>
      <c r="Q292" s="850"/>
    </row>
    <row r="293" spans="1:17" ht="14.4" customHeight="1" x14ac:dyDescent="0.3">
      <c r="A293" s="831" t="s">
        <v>2009</v>
      </c>
      <c r="B293" s="832" t="s">
        <v>1765</v>
      </c>
      <c r="C293" s="832" t="s">
        <v>1939</v>
      </c>
      <c r="D293" s="832" t="s">
        <v>1946</v>
      </c>
      <c r="E293" s="832" t="s">
        <v>931</v>
      </c>
      <c r="F293" s="849">
        <v>11.93</v>
      </c>
      <c r="G293" s="849">
        <v>21302.530000000002</v>
      </c>
      <c r="H293" s="849">
        <v>1.3232593286467773</v>
      </c>
      <c r="I293" s="849">
        <v>1785.6269907795477</v>
      </c>
      <c r="J293" s="849">
        <v>8.85</v>
      </c>
      <c r="K293" s="849">
        <v>16098.529999999999</v>
      </c>
      <c r="L293" s="849">
        <v>1</v>
      </c>
      <c r="M293" s="849">
        <v>1819.0429378531073</v>
      </c>
      <c r="N293" s="849">
        <v>7.1499999999999995</v>
      </c>
      <c r="O293" s="849">
        <v>9050.1900000000023</v>
      </c>
      <c r="P293" s="837">
        <v>0.56217493149995701</v>
      </c>
      <c r="Q293" s="850">
        <v>1265.7608391608396</v>
      </c>
    </row>
    <row r="294" spans="1:17" ht="14.4" customHeight="1" x14ac:dyDescent="0.3">
      <c r="A294" s="831" t="s">
        <v>2009</v>
      </c>
      <c r="B294" s="832" t="s">
        <v>1765</v>
      </c>
      <c r="C294" s="832" t="s">
        <v>1939</v>
      </c>
      <c r="D294" s="832" t="s">
        <v>1947</v>
      </c>
      <c r="E294" s="832" t="s">
        <v>1948</v>
      </c>
      <c r="F294" s="849">
        <v>1.0000000000000002</v>
      </c>
      <c r="G294" s="849">
        <v>903.80000000000018</v>
      </c>
      <c r="H294" s="849">
        <v>2.5000000000000004</v>
      </c>
      <c r="I294" s="849">
        <v>903.8</v>
      </c>
      <c r="J294" s="849">
        <v>0.39999999999999997</v>
      </c>
      <c r="K294" s="849">
        <v>361.52</v>
      </c>
      <c r="L294" s="849">
        <v>1</v>
      </c>
      <c r="M294" s="849">
        <v>903.80000000000007</v>
      </c>
      <c r="N294" s="849"/>
      <c r="O294" s="849"/>
      <c r="P294" s="837"/>
      <c r="Q294" s="850"/>
    </row>
    <row r="295" spans="1:17" ht="14.4" customHeight="1" x14ac:dyDescent="0.3">
      <c r="A295" s="831" t="s">
        <v>2009</v>
      </c>
      <c r="B295" s="832" t="s">
        <v>1765</v>
      </c>
      <c r="C295" s="832" t="s">
        <v>1766</v>
      </c>
      <c r="D295" s="832" t="s">
        <v>1771</v>
      </c>
      <c r="E295" s="832" t="s">
        <v>1772</v>
      </c>
      <c r="F295" s="849">
        <v>7514</v>
      </c>
      <c r="G295" s="849">
        <v>40078.5</v>
      </c>
      <c r="H295" s="849">
        <v>0.43295952087476636</v>
      </c>
      <c r="I295" s="849">
        <v>5.3338434921479907</v>
      </c>
      <c r="J295" s="849">
        <v>13250</v>
      </c>
      <c r="K295" s="849">
        <v>92568.700000000041</v>
      </c>
      <c r="L295" s="849">
        <v>1</v>
      </c>
      <c r="M295" s="849">
        <v>6.9863169811320782</v>
      </c>
      <c r="N295" s="849">
        <v>6756</v>
      </c>
      <c r="O295" s="849">
        <v>48694.19999999999</v>
      </c>
      <c r="P295" s="837">
        <v>0.52603309758049932</v>
      </c>
      <c r="Q295" s="850">
        <v>7.2075488454706909</v>
      </c>
    </row>
    <row r="296" spans="1:17" ht="14.4" customHeight="1" x14ac:dyDescent="0.3">
      <c r="A296" s="831" t="s">
        <v>2009</v>
      </c>
      <c r="B296" s="832" t="s">
        <v>1765</v>
      </c>
      <c r="C296" s="832" t="s">
        <v>1766</v>
      </c>
      <c r="D296" s="832" t="s">
        <v>1778</v>
      </c>
      <c r="E296" s="832" t="s">
        <v>1779</v>
      </c>
      <c r="F296" s="849">
        <v>3142</v>
      </c>
      <c r="G296" s="849">
        <v>19215.089999999997</v>
      </c>
      <c r="H296" s="849">
        <v>2.7664449009972971</v>
      </c>
      <c r="I296" s="849">
        <v>6.1155601527689356</v>
      </c>
      <c r="J296" s="849">
        <v>1313</v>
      </c>
      <c r="K296" s="849">
        <v>6945.77</v>
      </c>
      <c r="L296" s="849">
        <v>1</v>
      </c>
      <c r="M296" s="849">
        <v>5.29</v>
      </c>
      <c r="N296" s="849">
        <v>2000</v>
      </c>
      <c r="O296" s="849">
        <v>10660</v>
      </c>
      <c r="P296" s="837">
        <v>1.5347470474835763</v>
      </c>
      <c r="Q296" s="850">
        <v>5.33</v>
      </c>
    </row>
    <row r="297" spans="1:17" ht="14.4" customHeight="1" x14ac:dyDescent="0.3">
      <c r="A297" s="831" t="s">
        <v>2009</v>
      </c>
      <c r="B297" s="832" t="s">
        <v>1765</v>
      </c>
      <c r="C297" s="832" t="s">
        <v>1766</v>
      </c>
      <c r="D297" s="832" t="s">
        <v>1782</v>
      </c>
      <c r="E297" s="832" t="s">
        <v>1783</v>
      </c>
      <c r="F297" s="849">
        <v>410</v>
      </c>
      <c r="G297" s="849">
        <v>3744.6</v>
      </c>
      <c r="H297" s="849">
        <v>0.41412030125078791</v>
      </c>
      <c r="I297" s="849">
        <v>9.1331707317073167</v>
      </c>
      <c r="J297" s="849">
        <v>985</v>
      </c>
      <c r="K297" s="849">
        <v>9042.3000000000011</v>
      </c>
      <c r="L297" s="849">
        <v>1</v>
      </c>
      <c r="M297" s="849">
        <v>9.1800000000000015</v>
      </c>
      <c r="N297" s="849"/>
      <c r="O297" s="849"/>
      <c r="P297" s="837"/>
      <c r="Q297" s="850"/>
    </row>
    <row r="298" spans="1:17" ht="14.4" customHeight="1" x14ac:dyDescent="0.3">
      <c r="A298" s="831" t="s">
        <v>2009</v>
      </c>
      <c r="B298" s="832" t="s">
        <v>1765</v>
      </c>
      <c r="C298" s="832" t="s">
        <v>1766</v>
      </c>
      <c r="D298" s="832" t="s">
        <v>1792</v>
      </c>
      <c r="E298" s="832" t="s">
        <v>1793</v>
      </c>
      <c r="F298" s="849"/>
      <c r="G298" s="849"/>
      <c r="H298" s="849"/>
      <c r="I298" s="849"/>
      <c r="J298" s="849"/>
      <c r="K298" s="849"/>
      <c r="L298" s="849"/>
      <c r="M298" s="849"/>
      <c r="N298" s="849">
        <v>520</v>
      </c>
      <c r="O298" s="849">
        <v>10868</v>
      </c>
      <c r="P298" s="837"/>
      <c r="Q298" s="850">
        <v>20.9</v>
      </c>
    </row>
    <row r="299" spans="1:17" ht="14.4" customHeight="1" x14ac:dyDescent="0.3">
      <c r="A299" s="831" t="s">
        <v>2009</v>
      </c>
      <c r="B299" s="832" t="s">
        <v>1765</v>
      </c>
      <c r="C299" s="832" t="s">
        <v>1766</v>
      </c>
      <c r="D299" s="832" t="s">
        <v>1798</v>
      </c>
      <c r="E299" s="832" t="s">
        <v>1799</v>
      </c>
      <c r="F299" s="849">
        <v>27</v>
      </c>
      <c r="G299" s="849">
        <v>58423.699999999983</v>
      </c>
      <c r="H299" s="849">
        <v>0.5759271203584837</v>
      </c>
      <c r="I299" s="849">
        <v>2163.8407407407399</v>
      </c>
      <c r="J299" s="849">
        <v>51</v>
      </c>
      <c r="K299" s="849">
        <v>101442.86999999995</v>
      </c>
      <c r="L299" s="849">
        <v>1</v>
      </c>
      <c r="M299" s="849">
        <v>1989.0758823529402</v>
      </c>
      <c r="N299" s="849">
        <v>31</v>
      </c>
      <c r="O299" s="849">
        <v>60553.49</v>
      </c>
      <c r="P299" s="837">
        <v>0.59692209023660336</v>
      </c>
      <c r="Q299" s="850">
        <v>1953.3383870967741</v>
      </c>
    </row>
    <row r="300" spans="1:17" ht="14.4" customHeight="1" x14ac:dyDescent="0.3">
      <c r="A300" s="831" t="s">
        <v>2009</v>
      </c>
      <c r="B300" s="832" t="s">
        <v>1765</v>
      </c>
      <c r="C300" s="832" t="s">
        <v>1766</v>
      </c>
      <c r="D300" s="832" t="s">
        <v>1802</v>
      </c>
      <c r="E300" s="832" t="s">
        <v>1803</v>
      </c>
      <c r="F300" s="849">
        <v>11557</v>
      </c>
      <c r="G300" s="849">
        <v>47344.639999999999</v>
      </c>
      <c r="H300" s="849">
        <v>2.3396833978322249</v>
      </c>
      <c r="I300" s="849">
        <v>4.0966202301635368</v>
      </c>
      <c r="J300" s="849">
        <v>5375</v>
      </c>
      <c r="K300" s="849">
        <v>20235.489999999998</v>
      </c>
      <c r="L300" s="849">
        <v>1</v>
      </c>
      <c r="M300" s="849">
        <v>3.7647423255813948</v>
      </c>
      <c r="N300" s="849">
        <v>9928</v>
      </c>
      <c r="O300" s="849">
        <v>37230</v>
      </c>
      <c r="P300" s="837">
        <v>1.8398368411142998</v>
      </c>
      <c r="Q300" s="850">
        <v>3.75</v>
      </c>
    </row>
    <row r="301" spans="1:17" ht="14.4" customHeight="1" x14ac:dyDescent="0.3">
      <c r="A301" s="831" t="s">
        <v>2009</v>
      </c>
      <c r="B301" s="832" t="s">
        <v>1765</v>
      </c>
      <c r="C301" s="832" t="s">
        <v>1766</v>
      </c>
      <c r="D301" s="832" t="s">
        <v>1949</v>
      </c>
      <c r="E301" s="832" t="s">
        <v>1950</v>
      </c>
      <c r="F301" s="849">
        <v>6814</v>
      </c>
      <c r="G301" s="849">
        <v>224952.21</v>
      </c>
      <c r="H301" s="849">
        <v>1.4151257496255409</v>
      </c>
      <c r="I301" s="849">
        <v>33.013238919870851</v>
      </c>
      <c r="J301" s="849">
        <v>4699</v>
      </c>
      <c r="K301" s="849">
        <v>158962.70000000001</v>
      </c>
      <c r="L301" s="849">
        <v>1</v>
      </c>
      <c r="M301" s="849">
        <v>33.829048733773149</v>
      </c>
      <c r="N301" s="849">
        <v>4513</v>
      </c>
      <c r="O301" s="849">
        <v>154085.06</v>
      </c>
      <c r="P301" s="837">
        <v>0.9693158206296193</v>
      </c>
      <c r="Q301" s="850">
        <v>34.142490582760914</v>
      </c>
    </row>
    <row r="302" spans="1:17" ht="14.4" customHeight="1" x14ac:dyDescent="0.3">
      <c r="A302" s="831" t="s">
        <v>2009</v>
      </c>
      <c r="B302" s="832" t="s">
        <v>1765</v>
      </c>
      <c r="C302" s="832" t="s">
        <v>1766</v>
      </c>
      <c r="D302" s="832" t="s">
        <v>1953</v>
      </c>
      <c r="E302" s="832" t="s">
        <v>1954</v>
      </c>
      <c r="F302" s="849">
        <v>350</v>
      </c>
      <c r="G302" s="849">
        <v>20143.32</v>
      </c>
      <c r="H302" s="849"/>
      <c r="I302" s="849">
        <v>57.552342857142854</v>
      </c>
      <c r="J302" s="849"/>
      <c r="K302" s="849"/>
      <c r="L302" s="849"/>
      <c r="M302" s="849"/>
      <c r="N302" s="849"/>
      <c r="O302" s="849"/>
      <c r="P302" s="837"/>
      <c r="Q302" s="850"/>
    </row>
    <row r="303" spans="1:17" ht="14.4" customHeight="1" x14ac:dyDescent="0.3">
      <c r="A303" s="831" t="s">
        <v>2009</v>
      </c>
      <c r="B303" s="832" t="s">
        <v>1765</v>
      </c>
      <c r="C303" s="832" t="s">
        <v>1766</v>
      </c>
      <c r="D303" s="832" t="s">
        <v>1818</v>
      </c>
      <c r="E303" s="832" t="s">
        <v>1819</v>
      </c>
      <c r="F303" s="849"/>
      <c r="G303" s="849"/>
      <c r="H303" s="849"/>
      <c r="I303" s="849"/>
      <c r="J303" s="849">
        <v>830</v>
      </c>
      <c r="K303" s="849">
        <v>16467.2</v>
      </c>
      <c r="L303" s="849">
        <v>1</v>
      </c>
      <c r="M303" s="849">
        <v>19.84</v>
      </c>
      <c r="N303" s="849"/>
      <c r="O303" s="849"/>
      <c r="P303" s="837"/>
      <c r="Q303" s="850"/>
    </row>
    <row r="304" spans="1:17" ht="14.4" customHeight="1" x14ac:dyDescent="0.3">
      <c r="A304" s="831" t="s">
        <v>2009</v>
      </c>
      <c r="B304" s="832" t="s">
        <v>1765</v>
      </c>
      <c r="C304" s="832" t="s">
        <v>874</v>
      </c>
      <c r="D304" s="832" t="s">
        <v>1859</v>
      </c>
      <c r="E304" s="832" t="s">
        <v>1860</v>
      </c>
      <c r="F304" s="849">
        <v>3</v>
      </c>
      <c r="G304" s="849">
        <v>5736</v>
      </c>
      <c r="H304" s="849">
        <v>0.6</v>
      </c>
      <c r="I304" s="849">
        <v>1912</v>
      </c>
      <c r="J304" s="849">
        <v>5</v>
      </c>
      <c r="K304" s="849">
        <v>9560</v>
      </c>
      <c r="L304" s="849">
        <v>1</v>
      </c>
      <c r="M304" s="849">
        <v>1912</v>
      </c>
      <c r="N304" s="849"/>
      <c r="O304" s="849"/>
      <c r="P304" s="837"/>
      <c r="Q304" s="850"/>
    </row>
    <row r="305" spans="1:17" ht="14.4" customHeight="1" x14ac:dyDescent="0.3">
      <c r="A305" s="831" t="s">
        <v>2009</v>
      </c>
      <c r="B305" s="832" t="s">
        <v>1765</v>
      </c>
      <c r="C305" s="832" t="s">
        <v>874</v>
      </c>
      <c r="D305" s="832" t="s">
        <v>1863</v>
      </c>
      <c r="E305" s="832" t="s">
        <v>1865</v>
      </c>
      <c r="F305" s="849">
        <v>1</v>
      </c>
      <c r="G305" s="849">
        <v>1213</v>
      </c>
      <c r="H305" s="849"/>
      <c r="I305" s="849">
        <v>1213</v>
      </c>
      <c r="J305" s="849"/>
      <c r="K305" s="849"/>
      <c r="L305" s="849"/>
      <c r="M305" s="849"/>
      <c r="N305" s="849"/>
      <c r="O305" s="849"/>
      <c r="P305" s="837"/>
      <c r="Q305" s="850"/>
    </row>
    <row r="306" spans="1:17" ht="14.4" customHeight="1" x14ac:dyDescent="0.3">
      <c r="A306" s="831" t="s">
        <v>2009</v>
      </c>
      <c r="B306" s="832" t="s">
        <v>1765</v>
      </c>
      <c r="C306" s="832" t="s">
        <v>874</v>
      </c>
      <c r="D306" s="832" t="s">
        <v>1868</v>
      </c>
      <c r="E306" s="832" t="s">
        <v>1869</v>
      </c>
      <c r="F306" s="849">
        <v>19</v>
      </c>
      <c r="G306" s="849">
        <v>12939</v>
      </c>
      <c r="H306" s="849">
        <v>0.63240469208211147</v>
      </c>
      <c r="I306" s="849">
        <v>681</v>
      </c>
      <c r="J306" s="849">
        <v>30</v>
      </c>
      <c r="K306" s="849">
        <v>20460</v>
      </c>
      <c r="L306" s="849">
        <v>1</v>
      </c>
      <c r="M306" s="849">
        <v>682</v>
      </c>
      <c r="N306" s="849">
        <v>13</v>
      </c>
      <c r="O306" s="849">
        <v>8866</v>
      </c>
      <c r="P306" s="837">
        <v>0.43333333333333335</v>
      </c>
      <c r="Q306" s="850">
        <v>682</v>
      </c>
    </row>
    <row r="307" spans="1:17" ht="14.4" customHeight="1" x14ac:dyDescent="0.3">
      <c r="A307" s="831" t="s">
        <v>2009</v>
      </c>
      <c r="B307" s="832" t="s">
        <v>1765</v>
      </c>
      <c r="C307" s="832" t="s">
        <v>874</v>
      </c>
      <c r="D307" s="832" t="s">
        <v>1868</v>
      </c>
      <c r="E307" s="832" t="s">
        <v>1870</v>
      </c>
      <c r="F307" s="849">
        <v>7</v>
      </c>
      <c r="G307" s="849">
        <v>4767</v>
      </c>
      <c r="H307" s="849">
        <v>0.33284457478005863</v>
      </c>
      <c r="I307" s="849">
        <v>681</v>
      </c>
      <c r="J307" s="849">
        <v>21</v>
      </c>
      <c r="K307" s="849">
        <v>14322</v>
      </c>
      <c r="L307" s="849">
        <v>1</v>
      </c>
      <c r="M307" s="849">
        <v>682</v>
      </c>
      <c r="N307" s="849">
        <v>17</v>
      </c>
      <c r="O307" s="849">
        <v>11594</v>
      </c>
      <c r="P307" s="837">
        <v>0.80952380952380953</v>
      </c>
      <c r="Q307" s="850">
        <v>682</v>
      </c>
    </row>
    <row r="308" spans="1:17" ht="14.4" customHeight="1" x14ac:dyDescent="0.3">
      <c r="A308" s="831" t="s">
        <v>2009</v>
      </c>
      <c r="B308" s="832" t="s">
        <v>1765</v>
      </c>
      <c r="C308" s="832" t="s">
        <v>874</v>
      </c>
      <c r="D308" s="832" t="s">
        <v>1877</v>
      </c>
      <c r="E308" s="832" t="s">
        <v>1878</v>
      </c>
      <c r="F308" s="849">
        <v>50</v>
      </c>
      <c r="G308" s="849">
        <v>91250</v>
      </c>
      <c r="H308" s="849">
        <v>0.74626865671641796</v>
      </c>
      <c r="I308" s="849">
        <v>1825</v>
      </c>
      <c r="J308" s="849">
        <v>67</v>
      </c>
      <c r="K308" s="849">
        <v>122275</v>
      </c>
      <c r="L308" s="849">
        <v>1</v>
      </c>
      <c r="M308" s="849">
        <v>1825</v>
      </c>
      <c r="N308" s="849">
        <v>27</v>
      </c>
      <c r="O308" s="849">
        <v>49302</v>
      </c>
      <c r="P308" s="837">
        <v>0.40320588836638727</v>
      </c>
      <c r="Q308" s="850">
        <v>1826</v>
      </c>
    </row>
    <row r="309" spans="1:17" ht="14.4" customHeight="1" x14ac:dyDescent="0.3">
      <c r="A309" s="831" t="s">
        <v>2009</v>
      </c>
      <c r="B309" s="832" t="s">
        <v>1765</v>
      </c>
      <c r="C309" s="832" t="s">
        <v>874</v>
      </c>
      <c r="D309" s="832" t="s">
        <v>1877</v>
      </c>
      <c r="E309" s="832" t="s">
        <v>1879</v>
      </c>
      <c r="F309" s="849">
        <v>9</v>
      </c>
      <c r="G309" s="849">
        <v>16425</v>
      </c>
      <c r="H309" s="849">
        <v>0.36</v>
      </c>
      <c r="I309" s="849">
        <v>1825</v>
      </c>
      <c r="J309" s="849">
        <v>25</v>
      </c>
      <c r="K309" s="849">
        <v>45625</v>
      </c>
      <c r="L309" s="849">
        <v>1</v>
      </c>
      <c r="M309" s="849">
        <v>1825</v>
      </c>
      <c r="N309" s="849">
        <v>34</v>
      </c>
      <c r="O309" s="849">
        <v>62084</v>
      </c>
      <c r="P309" s="837">
        <v>1.360745205479452</v>
      </c>
      <c r="Q309" s="850">
        <v>1826</v>
      </c>
    </row>
    <row r="310" spans="1:17" ht="14.4" customHeight="1" x14ac:dyDescent="0.3">
      <c r="A310" s="831" t="s">
        <v>2009</v>
      </c>
      <c r="B310" s="832" t="s">
        <v>1765</v>
      </c>
      <c r="C310" s="832" t="s">
        <v>874</v>
      </c>
      <c r="D310" s="832" t="s">
        <v>1880</v>
      </c>
      <c r="E310" s="832" t="s">
        <v>1881</v>
      </c>
      <c r="F310" s="849">
        <v>5</v>
      </c>
      <c r="G310" s="849">
        <v>2145</v>
      </c>
      <c r="H310" s="849">
        <v>1.25</v>
      </c>
      <c r="I310" s="849">
        <v>429</v>
      </c>
      <c r="J310" s="849">
        <v>4</v>
      </c>
      <c r="K310" s="849">
        <v>1716</v>
      </c>
      <c r="L310" s="849">
        <v>1</v>
      </c>
      <c r="M310" s="849">
        <v>429</v>
      </c>
      <c r="N310" s="849">
        <v>4</v>
      </c>
      <c r="O310" s="849">
        <v>1720</v>
      </c>
      <c r="P310" s="837">
        <v>1.0023310023310024</v>
      </c>
      <c r="Q310" s="850">
        <v>430</v>
      </c>
    </row>
    <row r="311" spans="1:17" ht="14.4" customHeight="1" x14ac:dyDescent="0.3">
      <c r="A311" s="831" t="s">
        <v>2009</v>
      </c>
      <c r="B311" s="832" t="s">
        <v>1765</v>
      </c>
      <c r="C311" s="832" t="s">
        <v>874</v>
      </c>
      <c r="D311" s="832" t="s">
        <v>1960</v>
      </c>
      <c r="E311" s="832" t="s">
        <v>1961</v>
      </c>
      <c r="F311" s="849">
        <v>29</v>
      </c>
      <c r="G311" s="849">
        <v>420674</v>
      </c>
      <c r="H311" s="849">
        <v>1.5262105771079659</v>
      </c>
      <c r="I311" s="849">
        <v>14506</v>
      </c>
      <c r="J311" s="849">
        <v>19</v>
      </c>
      <c r="K311" s="849">
        <v>275633</v>
      </c>
      <c r="L311" s="849">
        <v>1</v>
      </c>
      <c r="M311" s="849">
        <v>14507</v>
      </c>
      <c r="N311" s="849">
        <v>17</v>
      </c>
      <c r="O311" s="849">
        <v>246650</v>
      </c>
      <c r="P311" s="837">
        <v>0.89484931049620331</v>
      </c>
      <c r="Q311" s="850">
        <v>14508.823529411764</v>
      </c>
    </row>
    <row r="312" spans="1:17" ht="14.4" customHeight="1" x14ac:dyDescent="0.3">
      <c r="A312" s="831" t="s">
        <v>2009</v>
      </c>
      <c r="B312" s="832" t="s">
        <v>1765</v>
      </c>
      <c r="C312" s="832" t="s">
        <v>874</v>
      </c>
      <c r="D312" s="832" t="s">
        <v>1892</v>
      </c>
      <c r="E312" s="832" t="s">
        <v>1894</v>
      </c>
      <c r="F312" s="849">
        <v>1</v>
      </c>
      <c r="G312" s="849">
        <v>609</v>
      </c>
      <c r="H312" s="849">
        <v>0.99836065573770494</v>
      </c>
      <c r="I312" s="849">
        <v>609</v>
      </c>
      <c r="J312" s="849">
        <v>1</v>
      </c>
      <c r="K312" s="849">
        <v>610</v>
      </c>
      <c r="L312" s="849">
        <v>1</v>
      </c>
      <c r="M312" s="849">
        <v>610</v>
      </c>
      <c r="N312" s="849">
        <v>1</v>
      </c>
      <c r="O312" s="849">
        <v>611</v>
      </c>
      <c r="P312" s="837">
        <v>1.0016393442622951</v>
      </c>
      <c r="Q312" s="850">
        <v>611</v>
      </c>
    </row>
    <row r="313" spans="1:17" ht="14.4" customHeight="1" x14ac:dyDescent="0.3">
      <c r="A313" s="831" t="s">
        <v>2009</v>
      </c>
      <c r="B313" s="832" t="s">
        <v>1765</v>
      </c>
      <c r="C313" s="832" t="s">
        <v>874</v>
      </c>
      <c r="D313" s="832" t="s">
        <v>1900</v>
      </c>
      <c r="E313" s="832" t="s">
        <v>1901</v>
      </c>
      <c r="F313" s="849">
        <v>11</v>
      </c>
      <c r="G313" s="849">
        <v>14762</v>
      </c>
      <c r="H313" s="849">
        <v>1.5714285714285714</v>
      </c>
      <c r="I313" s="849">
        <v>1342</v>
      </c>
      <c r="J313" s="849">
        <v>7</v>
      </c>
      <c r="K313" s="849">
        <v>9394</v>
      </c>
      <c r="L313" s="849">
        <v>1</v>
      </c>
      <c r="M313" s="849">
        <v>1342</v>
      </c>
      <c r="N313" s="849">
        <v>6</v>
      </c>
      <c r="O313" s="849">
        <v>8058</v>
      </c>
      <c r="P313" s="837">
        <v>0.85778156269959549</v>
      </c>
      <c r="Q313" s="850">
        <v>1343</v>
      </c>
    </row>
    <row r="314" spans="1:17" ht="14.4" customHeight="1" x14ac:dyDescent="0.3">
      <c r="A314" s="831" t="s">
        <v>2009</v>
      </c>
      <c r="B314" s="832" t="s">
        <v>1765</v>
      </c>
      <c r="C314" s="832" t="s">
        <v>874</v>
      </c>
      <c r="D314" s="832" t="s">
        <v>1900</v>
      </c>
      <c r="E314" s="832" t="s">
        <v>1902</v>
      </c>
      <c r="F314" s="849">
        <v>5</v>
      </c>
      <c r="G314" s="849">
        <v>6710</v>
      </c>
      <c r="H314" s="849">
        <v>5</v>
      </c>
      <c r="I314" s="849">
        <v>1342</v>
      </c>
      <c r="J314" s="849">
        <v>1</v>
      </c>
      <c r="K314" s="849">
        <v>1342</v>
      </c>
      <c r="L314" s="849">
        <v>1</v>
      </c>
      <c r="M314" s="849">
        <v>1342</v>
      </c>
      <c r="N314" s="849">
        <v>8</v>
      </c>
      <c r="O314" s="849">
        <v>10743</v>
      </c>
      <c r="P314" s="837">
        <v>8.00521609538003</v>
      </c>
      <c r="Q314" s="850">
        <v>1342.875</v>
      </c>
    </row>
    <row r="315" spans="1:17" ht="14.4" customHeight="1" x14ac:dyDescent="0.3">
      <c r="A315" s="831" t="s">
        <v>2009</v>
      </c>
      <c r="B315" s="832" t="s">
        <v>1765</v>
      </c>
      <c r="C315" s="832" t="s">
        <v>874</v>
      </c>
      <c r="D315" s="832" t="s">
        <v>1903</v>
      </c>
      <c r="E315" s="832" t="s">
        <v>1904</v>
      </c>
      <c r="F315" s="849">
        <v>5</v>
      </c>
      <c r="G315" s="849">
        <v>2545</v>
      </c>
      <c r="H315" s="849">
        <v>0.17857142857142858</v>
      </c>
      <c r="I315" s="849">
        <v>509</v>
      </c>
      <c r="J315" s="849">
        <v>28</v>
      </c>
      <c r="K315" s="849">
        <v>14252</v>
      </c>
      <c r="L315" s="849">
        <v>1</v>
      </c>
      <c r="M315" s="849">
        <v>509</v>
      </c>
      <c r="N315" s="849">
        <v>21</v>
      </c>
      <c r="O315" s="849">
        <v>10724</v>
      </c>
      <c r="P315" s="837">
        <v>0.75245579567779963</v>
      </c>
      <c r="Q315" s="850">
        <v>510.66666666666669</v>
      </c>
    </row>
    <row r="316" spans="1:17" ht="14.4" customHeight="1" x14ac:dyDescent="0.3">
      <c r="A316" s="831" t="s">
        <v>2009</v>
      </c>
      <c r="B316" s="832" t="s">
        <v>1765</v>
      </c>
      <c r="C316" s="832" t="s">
        <v>874</v>
      </c>
      <c r="D316" s="832" t="s">
        <v>1903</v>
      </c>
      <c r="E316" s="832" t="s">
        <v>1905</v>
      </c>
      <c r="F316" s="849">
        <v>39</v>
      </c>
      <c r="G316" s="849">
        <v>19851</v>
      </c>
      <c r="H316" s="849">
        <v>0.8666666666666667</v>
      </c>
      <c r="I316" s="849">
        <v>509</v>
      </c>
      <c r="J316" s="849">
        <v>45</v>
      </c>
      <c r="K316" s="849">
        <v>22905</v>
      </c>
      <c r="L316" s="849">
        <v>1</v>
      </c>
      <c r="M316" s="849">
        <v>509</v>
      </c>
      <c r="N316" s="849">
        <v>16</v>
      </c>
      <c r="O316" s="849">
        <v>8160</v>
      </c>
      <c r="P316" s="837">
        <v>0.35625409299279631</v>
      </c>
      <c r="Q316" s="850">
        <v>510</v>
      </c>
    </row>
    <row r="317" spans="1:17" ht="14.4" customHeight="1" x14ac:dyDescent="0.3">
      <c r="A317" s="831" t="s">
        <v>2009</v>
      </c>
      <c r="B317" s="832" t="s">
        <v>1765</v>
      </c>
      <c r="C317" s="832" t="s">
        <v>874</v>
      </c>
      <c r="D317" s="832" t="s">
        <v>1906</v>
      </c>
      <c r="E317" s="832" t="s">
        <v>1907</v>
      </c>
      <c r="F317" s="849"/>
      <c r="G317" s="849"/>
      <c r="H317" s="849"/>
      <c r="I317" s="849"/>
      <c r="J317" s="849"/>
      <c r="K317" s="849"/>
      <c r="L317" s="849"/>
      <c r="M317" s="849"/>
      <c r="N317" s="849">
        <v>1</v>
      </c>
      <c r="O317" s="849">
        <v>2333</v>
      </c>
      <c r="P317" s="837"/>
      <c r="Q317" s="850">
        <v>2333</v>
      </c>
    </row>
    <row r="318" spans="1:17" ht="14.4" customHeight="1" x14ac:dyDescent="0.3">
      <c r="A318" s="831" t="s">
        <v>2009</v>
      </c>
      <c r="B318" s="832" t="s">
        <v>1765</v>
      </c>
      <c r="C318" s="832" t="s">
        <v>874</v>
      </c>
      <c r="D318" s="832" t="s">
        <v>1908</v>
      </c>
      <c r="E318" s="832" t="s">
        <v>1909</v>
      </c>
      <c r="F318" s="849">
        <v>1</v>
      </c>
      <c r="G318" s="849">
        <v>2645</v>
      </c>
      <c r="H318" s="849">
        <v>0.99962207105064249</v>
      </c>
      <c r="I318" s="849">
        <v>2645</v>
      </c>
      <c r="J318" s="849">
        <v>1</v>
      </c>
      <c r="K318" s="849">
        <v>2646</v>
      </c>
      <c r="L318" s="849">
        <v>1</v>
      </c>
      <c r="M318" s="849">
        <v>2646</v>
      </c>
      <c r="N318" s="849"/>
      <c r="O318" s="849"/>
      <c r="P318" s="837"/>
      <c r="Q318" s="850"/>
    </row>
    <row r="319" spans="1:17" ht="14.4" customHeight="1" x14ac:dyDescent="0.3">
      <c r="A319" s="831" t="s">
        <v>2009</v>
      </c>
      <c r="B319" s="832" t="s">
        <v>1765</v>
      </c>
      <c r="C319" s="832" t="s">
        <v>874</v>
      </c>
      <c r="D319" s="832" t="s">
        <v>1929</v>
      </c>
      <c r="E319" s="832" t="s">
        <v>1930</v>
      </c>
      <c r="F319" s="849"/>
      <c r="G319" s="849"/>
      <c r="H319" s="849"/>
      <c r="I319" s="849"/>
      <c r="J319" s="849"/>
      <c r="K319" s="849"/>
      <c r="L319" s="849"/>
      <c r="M319" s="849"/>
      <c r="N319" s="849">
        <v>1</v>
      </c>
      <c r="O319" s="849">
        <v>719</v>
      </c>
      <c r="P319" s="837"/>
      <c r="Q319" s="850">
        <v>719</v>
      </c>
    </row>
    <row r="320" spans="1:17" ht="14.4" customHeight="1" x14ac:dyDescent="0.3">
      <c r="A320" s="831" t="s">
        <v>2010</v>
      </c>
      <c r="B320" s="832" t="s">
        <v>1765</v>
      </c>
      <c r="C320" s="832" t="s">
        <v>1939</v>
      </c>
      <c r="D320" s="832" t="s">
        <v>1940</v>
      </c>
      <c r="E320" s="832" t="s">
        <v>1941</v>
      </c>
      <c r="F320" s="849">
        <v>0.85000000000000009</v>
      </c>
      <c r="G320" s="849">
        <v>1708.2</v>
      </c>
      <c r="H320" s="849"/>
      <c r="I320" s="849">
        <v>2009.6470588235293</v>
      </c>
      <c r="J320" s="849"/>
      <c r="K320" s="849"/>
      <c r="L320" s="849"/>
      <c r="M320" s="849"/>
      <c r="N320" s="849"/>
      <c r="O320" s="849"/>
      <c r="P320" s="837"/>
      <c r="Q320" s="850"/>
    </row>
    <row r="321" spans="1:17" ht="14.4" customHeight="1" x14ac:dyDescent="0.3">
      <c r="A321" s="831" t="s">
        <v>2010</v>
      </c>
      <c r="B321" s="832" t="s">
        <v>1765</v>
      </c>
      <c r="C321" s="832" t="s">
        <v>1939</v>
      </c>
      <c r="D321" s="832" t="s">
        <v>1945</v>
      </c>
      <c r="E321" s="832" t="s">
        <v>931</v>
      </c>
      <c r="F321" s="849">
        <v>0.02</v>
      </c>
      <c r="G321" s="849">
        <v>177.08</v>
      </c>
      <c r="H321" s="849"/>
      <c r="I321" s="849">
        <v>8854</v>
      </c>
      <c r="J321" s="849"/>
      <c r="K321" s="849"/>
      <c r="L321" s="849"/>
      <c r="M321" s="849"/>
      <c r="N321" s="849"/>
      <c r="O321" s="849"/>
      <c r="P321" s="837"/>
      <c r="Q321" s="850"/>
    </row>
    <row r="322" spans="1:17" ht="14.4" customHeight="1" x14ac:dyDescent="0.3">
      <c r="A322" s="831" t="s">
        <v>2010</v>
      </c>
      <c r="B322" s="832" t="s">
        <v>1765</v>
      </c>
      <c r="C322" s="832" t="s">
        <v>1939</v>
      </c>
      <c r="D322" s="832" t="s">
        <v>1946</v>
      </c>
      <c r="E322" s="832" t="s">
        <v>931</v>
      </c>
      <c r="F322" s="849">
        <v>8.3500000000000014</v>
      </c>
      <c r="G322" s="849">
        <v>14942.970000000001</v>
      </c>
      <c r="H322" s="849">
        <v>0.94422472378701672</v>
      </c>
      <c r="I322" s="849">
        <v>1789.5772455089818</v>
      </c>
      <c r="J322" s="849">
        <v>8.7000000000000011</v>
      </c>
      <c r="K322" s="849">
        <v>15825.65</v>
      </c>
      <c r="L322" s="849">
        <v>1</v>
      </c>
      <c r="M322" s="849">
        <v>1819.0402298850572</v>
      </c>
      <c r="N322" s="849">
        <v>7.9499999999999993</v>
      </c>
      <c r="O322" s="849">
        <v>9749.130000000001</v>
      </c>
      <c r="P322" s="837">
        <v>0.61603346466021935</v>
      </c>
      <c r="Q322" s="850">
        <v>1226.3056603773587</v>
      </c>
    </row>
    <row r="323" spans="1:17" ht="14.4" customHeight="1" x14ac:dyDescent="0.3">
      <c r="A323" s="831" t="s">
        <v>2010</v>
      </c>
      <c r="B323" s="832" t="s">
        <v>1765</v>
      </c>
      <c r="C323" s="832" t="s">
        <v>1939</v>
      </c>
      <c r="D323" s="832" t="s">
        <v>1947</v>
      </c>
      <c r="E323" s="832" t="s">
        <v>1948</v>
      </c>
      <c r="F323" s="849">
        <v>0.15000000000000002</v>
      </c>
      <c r="G323" s="849">
        <v>135.57</v>
      </c>
      <c r="H323" s="849">
        <v>3</v>
      </c>
      <c r="I323" s="849">
        <v>903.79999999999984</v>
      </c>
      <c r="J323" s="849">
        <v>0.05</v>
      </c>
      <c r="K323" s="849">
        <v>45.19</v>
      </c>
      <c r="L323" s="849">
        <v>1</v>
      </c>
      <c r="M323" s="849">
        <v>903.8</v>
      </c>
      <c r="N323" s="849"/>
      <c r="O323" s="849"/>
      <c r="P323" s="837"/>
      <c r="Q323" s="850"/>
    </row>
    <row r="324" spans="1:17" ht="14.4" customHeight="1" x14ac:dyDescent="0.3">
      <c r="A324" s="831" t="s">
        <v>2010</v>
      </c>
      <c r="B324" s="832" t="s">
        <v>1765</v>
      </c>
      <c r="C324" s="832" t="s">
        <v>1766</v>
      </c>
      <c r="D324" s="832" t="s">
        <v>1771</v>
      </c>
      <c r="E324" s="832" t="s">
        <v>1772</v>
      </c>
      <c r="F324" s="849">
        <v>690</v>
      </c>
      <c r="G324" s="849">
        <v>3730.5</v>
      </c>
      <c r="H324" s="849">
        <v>0.16480385227071923</v>
      </c>
      <c r="I324" s="849">
        <v>5.4065217391304348</v>
      </c>
      <c r="J324" s="849">
        <v>3200</v>
      </c>
      <c r="K324" s="849">
        <v>22635.999999999996</v>
      </c>
      <c r="L324" s="849">
        <v>1</v>
      </c>
      <c r="M324" s="849">
        <v>7.0737499999999986</v>
      </c>
      <c r="N324" s="849">
        <v>3310</v>
      </c>
      <c r="O324" s="849">
        <v>23842.100000000002</v>
      </c>
      <c r="P324" s="837">
        <v>1.0532823820462982</v>
      </c>
      <c r="Q324" s="850">
        <v>7.2030513595166168</v>
      </c>
    </row>
    <row r="325" spans="1:17" ht="14.4" customHeight="1" x14ac:dyDescent="0.3">
      <c r="A325" s="831" t="s">
        <v>2010</v>
      </c>
      <c r="B325" s="832" t="s">
        <v>1765</v>
      </c>
      <c r="C325" s="832" t="s">
        <v>1766</v>
      </c>
      <c r="D325" s="832" t="s">
        <v>1778</v>
      </c>
      <c r="E325" s="832" t="s">
        <v>1779</v>
      </c>
      <c r="F325" s="849">
        <v>2374</v>
      </c>
      <c r="G325" s="849">
        <v>14289.14</v>
      </c>
      <c r="H325" s="849">
        <v>2.5150471885747678</v>
      </c>
      <c r="I325" s="849">
        <v>6.0190143218197134</v>
      </c>
      <c r="J325" s="849">
        <v>1074</v>
      </c>
      <c r="K325" s="849">
        <v>5681.46</v>
      </c>
      <c r="L325" s="849">
        <v>1</v>
      </c>
      <c r="M325" s="849">
        <v>5.29</v>
      </c>
      <c r="N325" s="849">
        <v>1686</v>
      </c>
      <c r="O325" s="849">
        <v>8986.3799999999992</v>
      </c>
      <c r="P325" s="837">
        <v>1.5817025905313069</v>
      </c>
      <c r="Q325" s="850">
        <v>5.3299999999999992</v>
      </c>
    </row>
    <row r="326" spans="1:17" ht="14.4" customHeight="1" x14ac:dyDescent="0.3">
      <c r="A326" s="831" t="s">
        <v>2010</v>
      </c>
      <c r="B326" s="832" t="s">
        <v>1765</v>
      </c>
      <c r="C326" s="832" t="s">
        <v>1766</v>
      </c>
      <c r="D326" s="832" t="s">
        <v>1792</v>
      </c>
      <c r="E326" s="832" t="s">
        <v>1793</v>
      </c>
      <c r="F326" s="849">
        <v>1800</v>
      </c>
      <c r="G326" s="849">
        <v>36554.1</v>
      </c>
      <c r="H326" s="849"/>
      <c r="I326" s="849">
        <v>20.307833333333331</v>
      </c>
      <c r="J326" s="849"/>
      <c r="K326" s="849"/>
      <c r="L326" s="849"/>
      <c r="M326" s="849"/>
      <c r="N326" s="849">
        <v>935</v>
      </c>
      <c r="O326" s="849">
        <v>19541.5</v>
      </c>
      <c r="P326" s="837"/>
      <c r="Q326" s="850">
        <v>20.9</v>
      </c>
    </row>
    <row r="327" spans="1:17" ht="14.4" customHeight="1" x14ac:dyDescent="0.3">
      <c r="A327" s="831" t="s">
        <v>2010</v>
      </c>
      <c r="B327" s="832" t="s">
        <v>1765</v>
      </c>
      <c r="C327" s="832" t="s">
        <v>1766</v>
      </c>
      <c r="D327" s="832" t="s">
        <v>1798</v>
      </c>
      <c r="E327" s="832" t="s">
        <v>1799</v>
      </c>
      <c r="F327" s="849">
        <v>1</v>
      </c>
      <c r="G327" s="849">
        <v>2164.08</v>
      </c>
      <c r="H327" s="849">
        <v>0.27232778798479851</v>
      </c>
      <c r="I327" s="849">
        <v>2164.08</v>
      </c>
      <c r="J327" s="849">
        <v>4</v>
      </c>
      <c r="K327" s="849">
        <v>7946.6</v>
      </c>
      <c r="L327" s="849">
        <v>1</v>
      </c>
      <c r="M327" s="849">
        <v>1986.65</v>
      </c>
      <c r="N327" s="849">
        <v>6</v>
      </c>
      <c r="O327" s="849">
        <v>11537.039999999999</v>
      </c>
      <c r="P327" s="837">
        <v>1.4518209045377897</v>
      </c>
      <c r="Q327" s="850">
        <v>1922.84</v>
      </c>
    </row>
    <row r="328" spans="1:17" ht="14.4" customHeight="1" x14ac:dyDescent="0.3">
      <c r="A328" s="831" t="s">
        <v>2010</v>
      </c>
      <c r="B328" s="832" t="s">
        <v>1765</v>
      </c>
      <c r="C328" s="832" t="s">
        <v>1766</v>
      </c>
      <c r="D328" s="832" t="s">
        <v>1802</v>
      </c>
      <c r="E328" s="832" t="s">
        <v>1803</v>
      </c>
      <c r="F328" s="849">
        <v>8280</v>
      </c>
      <c r="G328" s="849">
        <v>33267.14</v>
      </c>
      <c r="H328" s="849">
        <v>2.9540253053953998</v>
      </c>
      <c r="I328" s="849">
        <v>4.0177705314009664</v>
      </c>
      <c r="J328" s="849">
        <v>2999</v>
      </c>
      <c r="K328" s="849">
        <v>11261.630000000001</v>
      </c>
      <c r="L328" s="849">
        <v>1</v>
      </c>
      <c r="M328" s="849">
        <v>3.7551283761253753</v>
      </c>
      <c r="N328" s="849">
        <v>3625</v>
      </c>
      <c r="O328" s="849">
        <v>13593.75</v>
      </c>
      <c r="P328" s="837">
        <v>1.2070854751932001</v>
      </c>
      <c r="Q328" s="850">
        <v>3.75</v>
      </c>
    </row>
    <row r="329" spans="1:17" ht="14.4" customHeight="1" x14ac:dyDescent="0.3">
      <c r="A329" s="831" t="s">
        <v>2010</v>
      </c>
      <c r="B329" s="832" t="s">
        <v>1765</v>
      </c>
      <c r="C329" s="832" t="s">
        <v>1766</v>
      </c>
      <c r="D329" s="832" t="s">
        <v>1949</v>
      </c>
      <c r="E329" s="832" t="s">
        <v>1950</v>
      </c>
      <c r="F329" s="849">
        <v>5072</v>
      </c>
      <c r="G329" s="849">
        <v>167444.32</v>
      </c>
      <c r="H329" s="849">
        <v>0.94987302640095572</v>
      </c>
      <c r="I329" s="849">
        <v>33.013470031545744</v>
      </c>
      <c r="J329" s="849">
        <v>5217</v>
      </c>
      <c r="K329" s="849">
        <v>176280.74</v>
      </c>
      <c r="L329" s="849">
        <v>1</v>
      </c>
      <c r="M329" s="849">
        <v>33.78967605903776</v>
      </c>
      <c r="N329" s="849">
        <v>4424</v>
      </c>
      <c r="O329" s="849">
        <v>150989.01999999999</v>
      </c>
      <c r="P329" s="837">
        <v>0.85652590294322561</v>
      </c>
      <c r="Q329" s="850">
        <v>34.129525316455691</v>
      </c>
    </row>
    <row r="330" spans="1:17" ht="14.4" customHeight="1" x14ac:dyDescent="0.3">
      <c r="A330" s="831" t="s">
        <v>2010</v>
      </c>
      <c r="B330" s="832" t="s">
        <v>1765</v>
      </c>
      <c r="C330" s="832" t="s">
        <v>1766</v>
      </c>
      <c r="D330" s="832" t="s">
        <v>1808</v>
      </c>
      <c r="E330" s="832" t="s">
        <v>1809</v>
      </c>
      <c r="F330" s="849"/>
      <c r="G330" s="849"/>
      <c r="H330" s="849"/>
      <c r="I330" s="849"/>
      <c r="J330" s="849">
        <v>124</v>
      </c>
      <c r="K330" s="849">
        <v>19716</v>
      </c>
      <c r="L330" s="849">
        <v>1</v>
      </c>
      <c r="M330" s="849">
        <v>159</v>
      </c>
      <c r="N330" s="849">
        <v>160</v>
      </c>
      <c r="O330" s="849">
        <v>25422.400000000001</v>
      </c>
      <c r="P330" s="837">
        <v>1.289429904645973</v>
      </c>
      <c r="Q330" s="850">
        <v>158.89000000000001</v>
      </c>
    </row>
    <row r="331" spans="1:17" ht="14.4" customHeight="1" x14ac:dyDescent="0.3">
      <c r="A331" s="831" t="s">
        <v>2010</v>
      </c>
      <c r="B331" s="832" t="s">
        <v>1765</v>
      </c>
      <c r="C331" s="832" t="s">
        <v>1766</v>
      </c>
      <c r="D331" s="832" t="s">
        <v>2011</v>
      </c>
      <c r="E331" s="832" t="s">
        <v>2012</v>
      </c>
      <c r="F331" s="849"/>
      <c r="G331" s="849"/>
      <c r="H331" s="849"/>
      <c r="I331" s="849"/>
      <c r="J331" s="849"/>
      <c r="K331" s="849"/>
      <c r="L331" s="849"/>
      <c r="M331" s="849"/>
      <c r="N331" s="849">
        <v>1</v>
      </c>
      <c r="O331" s="849">
        <v>43570.94</v>
      </c>
      <c r="P331" s="837"/>
      <c r="Q331" s="850">
        <v>43570.94</v>
      </c>
    </row>
    <row r="332" spans="1:17" ht="14.4" customHeight="1" x14ac:dyDescent="0.3">
      <c r="A332" s="831" t="s">
        <v>2010</v>
      </c>
      <c r="B332" s="832" t="s">
        <v>1765</v>
      </c>
      <c r="C332" s="832" t="s">
        <v>874</v>
      </c>
      <c r="D332" s="832" t="s">
        <v>1828</v>
      </c>
      <c r="E332" s="832" t="s">
        <v>1830</v>
      </c>
      <c r="F332" s="849"/>
      <c r="G332" s="849"/>
      <c r="H332" s="849"/>
      <c r="I332" s="849"/>
      <c r="J332" s="849">
        <v>1</v>
      </c>
      <c r="K332" s="849">
        <v>37</v>
      </c>
      <c r="L332" s="849">
        <v>1</v>
      </c>
      <c r="M332" s="849">
        <v>37</v>
      </c>
      <c r="N332" s="849"/>
      <c r="O332" s="849"/>
      <c r="P332" s="837"/>
      <c r="Q332" s="850"/>
    </row>
    <row r="333" spans="1:17" ht="14.4" customHeight="1" x14ac:dyDescent="0.3">
      <c r="A333" s="831" t="s">
        <v>2010</v>
      </c>
      <c r="B333" s="832" t="s">
        <v>1765</v>
      </c>
      <c r="C333" s="832" t="s">
        <v>874</v>
      </c>
      <c r="D333" s="832" t="s">
        <v>1831</v>
      </c>
      <c r="E333" s="832" t="s">
        <v>1832</v>
      </c>
      <c r="F333" s="849"/>
      <c r="G333" s="849"/>
      <c r="H333" s="849"/>
      <c r="I333" s="849"/>
      <c r="J333" s="849"/>
      <c r="K333" s="849"/>
      <c r="L333" s="849"/>
      <c r="M333" s="849"/>
      <c r="N333" s="849">
        <v>1</v>
      </c>
      <c r="O333" s="849">
        <v>444</v>
      </c>
      <c r="P333" s="837"/>
      <c r="Q333" s="850">
        <v>444</v>
      </c>
    </row>
    <row r="334" spans="1:17" ht="14.4" customHeight="1" x14ac:dyDescent="0.3">
      <c r="A334" s="831" t="s">
        <v>2010</v>
      </c>
      <c r="B334" s="832" t="s">
        <v>1765</v>
      </c>
      <c r="C334" s="832" t="s">
        <v>874</v>
      </c>
      <c r="D334" s="832" t="s">
        <v>1863</v>
      </c>
      <c r="E334" s="832" t="s">
        <v>1865</v>
      </c>
      <c r="F334" s="849">
        <v>2</v>
      </c>
      <c r="G334" s="849">
        <v>2426</v>
      </c>
      <c r="H334" s="849"/>
      <c r="I334" s="849">
        <v>1213</v>
      </c>
      <c r="J334" s="849"/>
      <c r="K334" s="849"/>
      <c r="L334" s="849"/>
      <c r="M334" s="849"/>
      <c r="N334" s="849"/>
      <c r="O334" s="849"/>
      <c r="P334" s="837"/>
      <c r="Q334" s="850"/>
    </row>
    <row r="335" spans="1:17" ht="14.4" customHeight="1" x14ac:dyDescent="0.3">
      <c r="A335" s="831" t="s">
        <v>2010</v>
      </c>
      <c r="B335" s="832" t="s">
        <v>1765</v>
      </c>
      <c r="C335" s="832" t="s">
        <v>874</v>
      </c>
      <c r="D335" s="832" t="s">
        <v>1868</v>
      </c>
      <c r="E335" s="832" t="s">
        <v>1869</v>
      </c>
      <c r="F335" s="849"/>
      <c r="G335" s="849"/>
      <c r="H335" s="849"/>
      <c r="I335" s="849"/>
      <c r="J335" s="849">
        <v>1</v>
      </c>
      <c r="K335" s="849">
        <v>682</v>
      </c>
      <c r="L335" s="849">
        <v>1</v>
      </c>
      <c r="M335" s="849">
        <v>682</v>
      </c>
      <c r="N335" s="849">
        <v>2</v>
      </c>
      <c r="O335" s="849">
        <v>1364</v>
      </c>
      <c r="P335" s="837">
        <v>2</v>
      </c>
      <c r="Q335" s="850">
        <v>682</v>
      </c>
    </row>
    <row r="336" spans="1:17" ht="14.4" customHeight="1" x14ac:dyDescent="0.3">
      <c r="A336" s="831" t="s">
        <v>2010</v>
      </c>
      <c r="B336" s="832" t="s">
        <v>1765</v>
      </c>
      <c r="C336" s="832" t="s">
        <v>874</v>
      </c>
      <c r="D336" s="832" t="s">
        <v>1868</v>
      </c>
      <c r="E336" s="832" t="s">
        <v>1870</v>
      </c>
      <c r="F336" s="849">
        <v>1</v>
      </c>
      <c r="G336" s="849">
        <v>681</v>
      </c>
      <c r="H336" s="849">
        <v>0.33284457478005863</v>
      </c>
      <c r="I336" s="849">
        <v>681</v>
      </c>
      <c r="J336" s="849">
        <v>3</v>
      </c>
      <c r="K336" s="849">
        <v>2046</v>
      </c>
      <c r="L336" s="849">
        <v>1</v>
      </c>
      <c r="M336" s="849">
        <v>682</v>
      </c>
      <c r="N336" s="849">
        <v>4</v>
      </c>
      <c r="O336" s="849">
        <v>2728</v>
      </c>
      <c r="P336" s="837">
        <v>1.3333333333333333</v>
      </c>
      <c r="Q336" s="850">
        <v>682</v>
      </c>
    </row>
    <row r="337" spans="1:17" ht="14.4" customHeight="1" x14ac:dyDescent="0.3">
      <c r="A337" s="831" t="s">
        <v>2010</v>
      </c>
      <c r="B337" s="832" t="s">
        <v>1765</v>
      </c>
      <c r="C337" s="832" t="s">
        <v>874</v>
      </c>
      <c r="D337" s="832" t="s">
        <v>1874</v>
      </c>
      <c r="E337" s="832" t="s">
        <v>1876</v>
      </c>
      <c r="F337" s="849"/>
      <c r="G337" s="849"/>
      <c r="H337" s="849"/>
      <c r="I337" s="849"/>
      <c r="J337" s="849">
        <v>1</v>
      </c>
      <c r="K337" s="849">
        <v>2638</v>
      </c>
      <c r="L337" s="849">
        <v>1</v>
      </c>
      <c r="M337" s="849">
        <v>2638</v>
      </c>
      <c r="N337" s="849"/>
      <c r="O337" s="849"/>
      <c r="P337" s="837"/>
      <c r="Q337" s="850"/>
    </row>
    <row r="338" spans="1:17" ht="14.4" customHeight="1" x14ac:dyDescent="0.3">
      <c r="A338" s="831" t="s">
        <v>2010</v>
      </c>
      <c r="B338" s="832" t="s">
        <v>1765</v>
      </c>
      <c r="C338" s="832" t="s">
        <v>874</v>
      </c>
      <c r="D338" s="832" t="s">
        <v>1877</v>
      </c>
      <c r="E338" s="832" t="s">
        <v>1878</v>
      </c>
      <c r="F338" s="849">
        <v>19</v>
      </c>
      <c r="G338" s="849">
        <v>34675</v>
      </c>
      <c r="H338" s="849">
        <v>1.3571428571428572</v>
      </c>
      <c r="I338" s="849">
        <v>1825</v>
      </c>
      <c r="J338" s="849">
        <v>14</v>
      </c>
      <c r="K338" s="849">
        <v>25550</v>
      </c>
      <c r="L338" s="849">
        <v>1</v>
      </c>
      <c r="M338" s="849">
        <v>1825</v>
      </c>
      <c r="N338" s="849">
        <v>18</v>
      </c>
      <c r="O338" s="849">
        <v>32868</v>
      </c>
      <c r="P338" s="837">
        <v>1.2864187866927592</v>
      </c>
      <c r="Q338" s="850">
        <v>1826</v>
      </c>
    </row>
    <row r="339" spans="1:17" ht="14.4" customHeight="1" x14ac:dyDescent="0.3">
      <c r="A339" s="831" t="s">
        <v>2010</v>
      </c>
      <c r="B339" s="832" t="s">
        <v>1765</v>
      </c>
      <c r="C339" s="832" t="s">
        <v>874</v>
      </c>
      <c r="D339" s="832" t="s">
        <v>1877</v>
      </c>
      <c r="E339" s="832" t="s">
        <v>1879</v>
      </c>
      <c r="F339" s="849">
        <v>12</v>
      </c>
      <c r="G339" s="849">
        <v>21900</v>
      </c>
      <c r="H339" s="849">
        <v>0.8</v>
      </c>
      <c r="I339" s="849">
        <v>1825</v>
      </c>
      <c r="J339" s="849">
        <v>15</v>
      </c>
      <c r="K339" s="849">
        <v>27375</v>
      </c>
      <c r="L339" s="849">
        <v>1</v>
      </c>
      <c r="M339" s="849">
        <v>1825</v>
      </c>
      <c r="N339" s="849">
        <v>12</v>
      </c>
      <c r="O339" s="849">
        <v>21912</v>
      </c>
      <c r="P339" s="837">
        <v>0.80043835616438352</v>
      </c>
      <c r="Q339" s="850">
        <v>1826</v>
      </c>
    </row>
    <row r="340" spans="1:17" ht="14.4" customHeight="1" x14ac:dyDescent="0.3">
      <c r="A340" s="831" t="s">
        <v>2010</v>
      </c>
      <c r="B340" s="832" t="s">
        <v>1765</v>
      </c>
      <c r="C340" s="832" t="s">
        <v>874</v>
      </c>
      <c r="D340" s="832" t="s">
        <v>1880</v>
      </c>
      <c r="E340" s="832" t="s">
        <v>1881</v>
      </c>
      <c r="F340" s="849">
        <v>4</v>
      </c>
      <c r="G340" s="849">
        <v>1716</v>
      </c>
      <c r="H340" s="849">
        <v>0.8</v>
      </c>
      <c r="I340" s="849">
        <v>429</v>
      </c>
      <c r="J340" s="849">
        <v>5</v>
      </c>
      <c r="K340" s="849">
        <v>2145</v>
      </c>
      <c r="L340" s="849">
        <v>1</v>
      </c>
      <c r="M340" s="849">
        <v>429</v>
      </c>
      <c r="N340" s="849">
        <v>6</v>
      </c>
      <c r="O340" s="849">
        <v>2580</v>
      </c>
      <c r="P340" s="837">
        <v>1.2027972027972027</v>
      </c>
      <c r="Q340" s="850">
        <v>430</v>
      </c>
    </row>
    <row r="341" spans="1:17" ht="14.4" customHeight="1" x14ac:dyDescent="0.3">
      <c r="A341" s="831" t="s">
        <v>2010</v>
      </c>
      <c r="B341" s="832" t="s">
        <v>1765</v>
      </c>
      <c r="C341" s="832" t="s">
        <v>874</v>
      </c>
      <c r="D341" s="832" t="s">
        <v>1960</v>
      </c>
      <c r="E341" s="832" t="s">
        <v>1961</v>
      </c>
      <c r="F341" s="849">
        <v>20</v>
      </c>
      <c r="G341" s="849">
        <v>290120</v>
      </c>
      <c r="H341" s="849">
        <v>0.95231530262894437</v>
      </c>
      <c r="I341" s="849">
        <v>14506</v>
      </c>
      <c r="J341" s="849">
        <v>21</v>
      </c>
      <c r="K341" s="849">
        <v>304647</v>
      </c>
      <c r="L341" s="849">
        <v>1</v>
      </c>
      <c r="M341" s="849">
        <v>14507</v>
      </c>
      <c r="N341" s="849">
        <v>19</v>
      </c>
      <c r="O341" s="849">
        <v>275666</v>
      </c>
      <c r="P341" s="837">
        <v>0.90487022685271812</v>
      </c>
      <c r="Q341" s="850">
        <v>14508.736842105263</v>
      </c>
    </row>
    <row r="342" spans="1:17" ht="14.4" customHeight="1" x14ac:dyDescent="0.3">
      <c r="A342" s="831" t="s">
        <v>2010</v>
      </c>
      <c r="B342" s="832" t="s">
        <v>1765</v>
      </c>
      <c r="C342" s="832" t="s">
        <v>874</v>
      </c>
      <c r="D342" s="832" t="s">
        <v>1892</v>
      </c>
      <c r="E342" s="832" t="s">
        <v>1893</v>
      </c>
      <c r="F342" s="849">
        <v>1</v>
      </c>
      <c r="G342" s="849">
        <v>609</v>
      </c>
      <c r="H342" s="849"/>
      <c r="I342" s="849">
        <v>609</v>
      </c>
      <c r="J342" s="849"/>
      <c r="K342" s="849"/>
      <c r="L342" s="849"/>
      <c r="M342" s="849"/>
      <c r="N342" s="849"/>
      <c r="O342" s="849"/>
      <c r="P342" s="837"/>
      <c r="Q342" s="850"/>
    </row>
    <row r="343" spans="1:17" ht="14.4" customHeight="1" x14ac:dyDescent="0.3">
      <c r="A343" s="831" t="s">
        <v>2010</v>
      </c>
      <c r="B343" s="832" t="s">
        <v>1765</v>
      </c>
      <c r="C343" s="832" t="s">
        <v>874</v>
      </c>
      <c r="D343" s="832" t="s">
        <v>1892</v>
      </c>
      <c r="E343" s="832" t="s">
        <v>1894</v>
      </c>
      <c r="F343" s="849"/>
      <c r="G343" s="849"/>
      <c r="H343" s="849"/>
      <c r="I343" s="849"/>
      <c r="J343" s="849">
        <v>1</v>
      </c>
      <c r="K343" s="849">
        <v>610</v>
      </c>
      <c r="L343" s="849">
        <v>1</v>
      </c>
      <c r="M343" s="849">
        <v>610</v>
      </c>
      <c r="N343" s="849"/>
      <c r="O343" s="849"/>
      <c r="P343" s="837"/>
      <c r="Q343" s="850"/>
    </row>
    <row r="344" spans="1:17" ht="14.4" customHeight="1" x14ac:dyDescent="0.3">
      <c r="A344" s="831" t="s">
        <v>2010</v>
      </c>
      <c r="B344" s="832" t="s">
        <v>1765</v>
      </c>
      <c r="C344" s="832" t="s">
        <v>874</v>
      </c>
      <c r="D344" s="832" t="s">
        <v>1900</v>
      </c>
      <c r="E344" s="832" t="s">
        <v>1901</v>
      </c>
      <c r="F344" s="849">
        <v>7</v>
      </c>
      <c r="G344" s="849">
        <v>9394</v>
      </c>
      <c r="H344" s="849">
        <v>7</v>
      </c>
      <c r="I344" s="849">
        <v>1342</v>
      </c>
      <c r="J344" s="849">
        <v>1</v>
      </c>
      <c r="K344" s="849">
        <v>1342</v>
      </c>
      <c r="L344" s="849">
        <v>1</v>
      </c>
      <c r="M344" s="849">
        <v>1342</v>
      </c>
      <c r="N344" s="849">
        <v>2</v>
      </c>
      <c r="O344" s="849">
        <v>2686</v>
      </c>
      <c r="P344" s="837">
        <v>2.0014903129657227</v>
      </c>
      <c r="Q344" s="850">
        <v>1343</v>
      </c>
    </row>
    <row r="345" spans="1:17" ht="14.4" customHeight="1" x14ac:dyDescent="0.3">
      <c r="A345" s="831" t="s">
        <v>2010</v>
      </c>
      <c r="B345" s="832" t="s">
        <v>1765</v>
      </c>
      <c r="C345" s="832" t="s">
        <v>874</v>
      </c>
      <c r="D345" s="832" t="s">
        <v>1900</v>
      </c>
      <c r="E345" s="832" t="s">
        <v>1902</v>
      </c>
      <c r="F345" s="849">
        <v>5</v>
      </c>
      <c r="G345" s="849">
        <v>6710</v>
      </c>
      <c r="H345" s="849">
        <v>1.6666666666666667</v>
      </c>
      <c r="I345" s="849">
        <v>1342</v>
      </c>
      <c r="J345" s="849">
        <v>3</v>
      </c>
      <c r="K345" s="849">
        <v>4026</v>
      </c>
      <c r="L345" s="849">
        <v>1</v>
      </c>
      <c r="M345" s="849">
        <v>1342</v>
      </c>
      <c r="N345" s="849">
        <v>3</v>
      </c>
      <c r="O345" s="849">
        <v>4029</v>
      </c>
      <c r="P345" s="837">
        <v>1.0007451564828613</v>
      </c>
      <c r="Q345" s="850">
        <v>1343</v>
      </c>
    </row>
    <row r="346" spans="1:17" ht="14.4" customHeight="1" x14ac:dyDescent="0.3">
      <c r="A346" s="831" t="s">
        <v>2010</v>
      </c>
      <c r="B346" s="832" t="s">
        <v>1765</v>
      </c>
      <c r="C346" s="832" t="s">
        <v>874</v>
      </c>
      <c r="D346" s="832" t="s">
        <v>1903</v>
      </c>
      <c r="E346" s="832" t="s">
        <v>1904</v>
      </c>
      <c r="F346" s="849">
        <v>1</v>
      </c>
      <c r="G346" s="849">
        <v>509</v>
      </c>
      <c r="H346" s="849">
        <v>0.1</v>
      </c>
      <c r="I346" s="849">
        <v>509</v>
      </c>
      <c r="J346" s="849">
        <v>10</v>
      </c>
      <c r="K346" s="849">
        <v>5090</v>
      </c>
      <c r="L346" s="849">
        <v>1</v>
      </c>
      <c r="M346" s="849">
        <v>509</v>
      </c>
      <c r="N346" s="849">
        <v>8</v>
      </c>
      <c r="O346" s="849">
        <v>4081</v>
      </c>
      <c r="P346" s="837">
        <v>0.80176817288801572</v>
      </c>
      <c r="Q346" s="850">
        <v>510.125</v>
      </c>
    </row>
    <row r="347" spans="1:17" ht="14.4" customHeight="1" x14ac:dyDescent="0.3">
      <c r="A347" s="831" t="s">
        <v>2010</v>
      </c>
      <c r="B347" s="832" t="s">
        <v>1765</v>
      </c>
      <c r="C347" s="832" t="s">
        <v>874</v>
      </c>
      <c r="D347" s="832" t="s">
        <v>1903</v>
      </c>
      <c r="E347" s="832" t="s">
        <v>1905</v>
      </c>
      <c r="F347" s="849">
        <v>2</v>
      </c>
      <c r="G347" s="849">
        <v>1018</v>
      </c>
      <c r="H347" s="849">
        <v>0.2857142857142857</v>
      </c>
      <c r="I347" s="849">
        <v>509</v>
      </c>
      <c r="J347" s="849">
        <v>7</v>
      </c>
      <c r="K347" s="849">
        <v>3563</v>
      </c>
      <c r="L347" s="849">
        <v>1</v>
      </c>
      <c r="M347" s="849">
        <v>509</v>
      </c>
      <c r="N347" s="849">
        <v>11</v>
      </c>
      <c r="O347" s="849">
        <v>5611</v>
      </c>
      <c r="P347" s="837">
        <v>1.5747965197866967</v>
      </c>
      <c r="Q347" s="850">
        <v>510.09090909090907</v>
      </c>
    </row>
    <row r="348" spans="1:17" ht="14.4" customHeight="1" x14ac:dyDescent="0.3">
      <c r="A348" s="831" t="s">
        <v>2010</v>
      </c>
      <c r="B348" s="832" t="s">
        <v>1765</v>
      </c>
      <c r="C348" s="832" t="s">
        <v>874</v>
      </c>
      <c r="D348" s="832" t="s">
        <v>1906</v>
      </c>
      <c r="E348" s="832" t="s">
        <v>1907</v>
      </c>
      <c r="F348" s="849">
        <v>3</v>
      </c>
      <c r="G348" s="849">
        <v>6987</v>
      </c>
      <c r="H348" s="849"/>
      <c r="I348" s="849">
        <v>2329</v>
      </c>
      <c r="J348" s="849"/>
      <c r="K348" s="849"/>
      <c r="L348" s="849"/>
      <c r="M348" s="849"/>
      <c r="N348" s="849">
        <v>2</v>
      </c>
      <c r="O348" s="849">
        <v>4666</v>
      </c>
      <c r="P348" s="837"/>
      <c r="Q348" s="850">
        <v>2333</v>
      </c>
    </row>
    <row r="349" spans="1:17" ht="14.4" customHeight="1" x14ac:dyDescent="0.3">
      <c r="A349" s="831" t="s">
        <v>2010</v>
      </c>
      <c r="B349" s="832" t="s">
        <v>1765</v>
      </c>
      <c r="C349" s="832" t="s">
        <v>874</v>
      </c>
      <c r="D349" s="832" t="s">
        <v>1908</v>
      </c>
      <c r="E349" s="832" t="s">
        <v>1910</v>
      </c>
      <c r="F349" s="849">
        <v>1</v>
      </c>
      <c r="G349" s="849">
        <v>2645</v>
      </c>
      <c r="H349" s="849"/>
      <c r="I349" s="849">
        <v>2645</v>
      </c>
      <c r="J349" s="849"/>
      <c r="K349" s="849"/>
      <c r="L349" s="849"/>
      <c r="M349" s="849"/>
      <c r="N349" s="849"/>
      <c r="O349" s="849"/>
      <c r="P349" s="837"/>
      <c r="Q349" s="850"/>
    </row>
    <row r="350" spans="1:17" ht="14.4" customHeight="1" x14ac:dyDescent="0.3">
      <c r="A350" s="831" t="s">
        <v>2010</v>
      </c>
      <c r="B350" s="832" t="s">
        <v>1765</v>
      </c>
      <c r="C350" s="832" t="s">
        <v>874</v>
      </c>
      <c r="D350" s="832" t="s">
        <v>1929</v>
      </c>
      <c r="E350" s="832" t="s">
        <v>1930</v>
      </c>
      <c r="F350" s="849"/>
      <c r="G350" s="849"/>
      <c r="H350" s="849"/>
      <c r="I350" s="849"/>
      <c r="J350" s="849">
        <v>1</v>
      </c>
      <c r="K350" s="849">
        <v>719</v>
      </c>
      <c r="L350" s="849">
        <v>1</v>
      </c>
      <c r="M350" s="849">
        <v>719</v>
      </c>
      <c r="N350" s="849">
        <v>2</v>
      </c>
      <c r="O350" s="849">
        <v>1438</v>
      </c>
      <c r="P350" s="837">
        <v>2</v>
      </c>
      <c r="Q350" s="850">
        <v>719</v>
      </c>
    </row>
    <row r="351" spans="1:17" ht="14.4" customHeight="1" x14ac:dyDescent="0.3">
      <c r="A351" s="831" t="s">
        <v>2010</v>
      </c>
      <c r="B351" s="832" t="s">
        <v>1765</v>
      </c>
      <c r="C351" s="832" t="s">
        <v>874</v>
      </c>
      <c r="D351" s="832" t="s">
        <v>1929</v>
      </c>
      <c r="E351" s="832" t="s">
        <v>1931</v>
      </c>
      <c r="F351" s="849">
        <v>1</v>
      </c>
      <c r="G351" s="849">
        <v>718</v>
      </c>
      <c r="H351" s="849"/>
      <c r="I351" s="849">
        <v>718</v>
      </c>
      <c r="J351" s="849"/>
      <c r="K351" s="849"/>
      <c r="L351" s="849"/>
      <c r="M351" s="849"/>
      <c r="N351" s="849"/>
      <c r="O351" s="849"/>
      <c r="P351" s="837"/>
      <c r="Q351" s="850"/>
    </row>
    <row r="352" spans="1:17" ht="14.4" customHeight="1" x14ac:dyDescent="0.3">
      <c r="A352" s="831" t="s">
        <v>2013</v>
      </c>
      <c r="B352" s="832" t="s">
        <v>1765</v>
      </c>
      <c r="C352" s="832" t="s">
        <v>1939</v>
      </c>
      <c r="D352" s="832" t="s">
        <v>1946</v>
      </c>
      <c r="E352" s="832" t="s">
        <v>931</v>
      </c>
      <c r="F352" s="849"/>
      <c r="G352" s="849"/>
      <c r="H352" s="849"/>
      <c r="I352" s="849"/>
      <c r="J352" s="849"/>
      <c r="K352" s="849"/>
      <c r="L352" s="849"/>
      <c r="M352" s="849"/>
      <c r="N352" s="849">
        <v>0.4</v>
      </c>
      <c r="O352" s="849">
        <v>262.20999999999998</v>
      </c>
      <c r="P352" s="837"/>
      <c r="Q352" s="850">
        <v>655.52499999999986</v>
      </c>
    </row>
    <row r="353" spans="1:17" ht="14.4" customHeight="1" x14ac:dyDescent="0.3">
      <c r="A353" s="831" t="s">
        <v>2013</v>
      </c>
      <c r="B353" s="832" t="s">
        <v>1765</v>
      </c>
      <c r="C353" s="832" t="s">
        <v>1766</v>
      </c>
      <c r="D353" s="832" t="s">
        <v>1771</v>
      </c>
      <c r="E353" s="832" t="s">
        <v>1772</v>
      </c>
      <c r="F353" s="849"/>
      <c r="G353" s="849"/>
      <c r="H353" s="849"/>
      <c r="I353" s="849"/>
      <c r="J353" s="849"/>
      <c r="K353" s="849"/>
      <c r="L353" s="849"/>
      <c r="M353" s="849"/>
      <c r="N353" s="849">
        <v>370</v>
      </c>
      <c r="O353" s="849">
        <v>2660.3</v>
      </c>
      <c r="P353" s="837"/>
      <c r="Q353" s="850">
        <v>7.19</v>
      </c>
    </row>
    <row r="354" spans="1:17" ht="14.4" customHeight="1" x14ac:dyDescent="0.3">
      <c r="A354" s="831" t="s">
        <v>2013</v>
      </c>
      <c r="B354" s="832" t="s">
        <v>1765</v>
      </c>
      <c r="C354" s="832" t="s">
        <v>1766</v>
      </c>
      <c r="D354" s="832" t="s">
        <v>1798</v>
      </c>
      <c r="E354" s="832" t="s">
        <v>1799</v>
      </c>
      <c r="F354" s="849"/>
      <c r="G354" s="849"/>
      <c r="H354" s="849"/>
      <c r="I354" s="849"/>
      <c r="J354" s="849"/>
      <c r="K354" s="849"/>
      <c r="L354" s="849"/>
      <c r="M354" s="849"/>
      <c r="N354" s="849">
        <v>1</v>
      </c>
      <c r="O354" s="849">
        <v>2027.89</v>
      </c>
      <c r="P354" s="837"/>
      <c r="Q354" s="850">
        <v>2027.89</v>
      </c>
    </row>
    <row r="355" spans="1:17" ht="14.4" customHeight="1" x14ac:dyDescent="0.3">
      <c r="A355" s="831" t="s">
        <v>2013</v>
      </c>
      <c r="B355" s="832" t="s">
        <v>1765</v>
      </c>
      <c r="C355" s="832" t="s">
        <v>1766</v>
      </c>
      <c r="D355" s="832" t="s">
        <v>1802</v>
      </c>
      <c r="E355" s="832" t="s">
        <v>1803</v>
      </c>
      <c r="F355" s="849">
        <v>533</v>
      </c>
      <c r="G355" s="849">
        <v>2211.9499999999998</v>
      </c>
      <c r="H355" s="849"/>
      <c r="I355" s="849">
        <v>4.1499999999999995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" customHeight="1" x14ac:dyDescent="0.3">
      <c r="A356" s="831" t="s">
        <v>2013</v>
      </c>
      <c r="B356" s="832" t="s">
        <v>1765</v>
      </c>
      <c r="C356" s="832" t="s">
        <v>1766</v>
      </c>
      <c r="D356" s="832" t="s">
        <v>1949</v>
      </c>
      <c r="E356" s="832" t="s">
        <v>1950</v>
      </c>
      <c r="F356" s="849"/>
      <c r="G356" s="849"/>
      <c r="H356" s="849"/>
      <c r="I356" s="849"/>
      <c r="J356" s="849"/>
      <c r="K356" s="849"/>
      <c r="L356" s="849"/>
      <c r="M356" s="849"/>
      <c r="N356" s="849">
        <v>139</v>
      </c>
      <c r="O356" s="849">
        <v>4723.22</v>
      </c>
      <c r="P356" s="837"/>
      <c r="Q356" s="850">
        <v>33.980000000000004</v>
      </c>
    </row>
    <row r="357" spans="1:17" ht="14.4" customHeight="1" x14ac:dyDescent="0.3">
      <c r="A357" s="831" t="s">
        <v>2013</v>
      </c>
      <c r="B357" s="832" t="s">
        <v>1765</v>
      </c>
      <c r="C357" s="832" t="s">
        <v>874</v>
      </c>
      <c r="D357" s="832" t="s">
        <v>1868</v>
      </c>
      <c r="E357" s="832" t="s">
        <v>1869</v>
      </c>
      <c r="F357" s="849"/>
      <c r="G357" s="849"/>
      <c r="H357" s="849"/>
      <c r="I357" s="849"/>
      <c r="J357" s="849"/>
      <c r="K357" s="849"/>
      <c r="L357" s="849"/>
      <c r="M357" s="849"/>
      <c r="N357" s="849">
        <v>1</v>
      </c>
      <c r="O357" s="849">
        <v>682</v>
      </c>
      <c r="P357" s="837"/>
      <c r="Q357" s="850">
        <v>682</v>
      </c>
    </row>
    <row r="358" spans="1:17" ht="14.4" customHeight="1" x14ac:dyDescent="0.3">
      <c r="A358" s="831" t="s">
        <v>2013</v>
      </c>
      <c r="B358" s="832" t="s">
        <v>1765</v>
      </c>
      <c r="C358" s="832" t="s">
        <v>874</v>
      </c>
      <c r="D358" s="832" t="s">
        <v>1877</v>
      </c>
      <c r="E358" s="832" t="s">
        <v>1878</v>
      </c>
      <c r="F358" s="849">
        <v>2</v>
      </c>
      <c r="G358" s="849">
        <v>3650</v>
      </c>
      <c r="H358" s="849"/>
      <c r="I358" s="849">
        <v>1825</v>
      </c>
      <c r="J358" s="849"/>
      <c r="K358" s="849"/>
      <c r="L358" s="849"/>
      <c r="M358" s="849"/>
      <c r="N358" s="849">
        <v>2</v>
      </c>
      <c r="O358" s="849">
        <v>3652</v>
      </c>
      <c r="P358" s="837"/>
      <c r="Q358" s="850">
        <v>1826</v>
      </c>
    </row>
    <row r="359" spans="1:17" ht="14.4" customHeight="1" x14ac:dyDescent="0.3">
      <c r="A359" s="831" t="s">
        <v>2013</v>
      </c>
      <c r="B359" s="832" t="s">
        <v>1765</v>
      </c>
      <c r="C359" s="832" t="s">
        <v>874</v>
      </c>
      <c r="D359" s="832" t="s">
        <v>1960</v>
      </c>
      <c r="E359" s="832" t="s">
        <v>1961</v>
      </c>
      <c r="F359" s="849"/>
      <c r="G359" s="849"/>
      <c r="H359" s="849"/>
      <c r="I359" s="849"/>
      <c r="J359" s="849"/>
      <c r="K359" s="849"/>
      <c r="L359" s="849"/>
      <c r="M359" s="849"/>
      <c r="N359" s="849">
        <v>1</v>
      </c>
      <c r="O359" s="849">
        <v>14508</v>
      </c>
      <c r="P359" s="837"/>
      <c r="Q359" s="850">
        <v>14508</v>
      </c>
    </row>
    <row r="360" spans="1:17" ht="14.4" customHeight="1" x14ac:dyDescent="0.3">
      <c r="A360" s="831" t="s">
        <v>2013</v>
      </c>
      <c r="B360" s="832" t="s">
        <v>1765</v>
      </c>
      <c r="C360" s="832" t="s">
        <v>874</v>
      </c>
      <c r="D360" s="832" t="s">
        <v>1900</v>
      </c>
      <c r="E360" s="832" t="s">
        <v>1901</v>
      </c>
      <c r="F360" s="849">
        <v>1</v>
      </c>
      <c r="G360" s="849">
        <v>1342</v>
      </c>
      <c r="H360" s="849"/>
      <c r="I360" s="849">
        <v>1342</v>
      </c>
      <c r="J360" s="849"/>
      <c r="K360" s="849"/>
      <c r="L360" s="849"/>
      <c r="M360" s="849"/>
      <c r="N360" s="849"/>
      <c r="O360" s="849"/>
      <c r="P360" s="837"/>
      <c r="Q360" s="850"/>
    </row>
    <row r="361" spans="1:17" ht="14.4" customHeight="1" x14ac:dyDescent="0.3">
      <c r="A361" s="831" t="s">
        <v>2013</v>
      </c>
      <c r="B361" s="832" t="s">
        <v>1765</v>
      </c>
      <c r="C361" s="832" t="s">
        <v>874</v>
      </c>
      <c r="D361" s="832" t="s">
        <v>1903</v>
      </c>
      <c r="E361" s="832" t="s">
        <v>1905</v>
      </c>
      <c r="F361" s="849"/>
      <c r="G361" s="849"/>
      <c r="H361" s="849"/>
      <c r="I361" s="849"/>
      <c r="J361" s="849"/>
      <c r="K361" s="849"/>
      <c r="L361" s="849"/>
      <c r="M361" s="849"/>
      <c r="N361" s="849">
        <v>2</v>
      </c>
      <c r="O361" s="849">
        <v>1020</v>
      </c>
      <c r="P361" s="837"/>
      <c r="Q361" s="850">
        <v>510</v>
      </c>
    </row>
    <row r="362" spans="1:17" ht="14.4" customHeight="1" x14ac:dyDescent="0.3">
      <c r="A362" s="831" t="s">
        <v>2014</v>
      </c>
      <c r="B362" s="832" t="s">
        <v>1765</v>
      </c>
      <c r="C362" s="832" t="s">
        <v>1939</v>
      </c>
      <c r="D362" s="832" t="s">
        <v>1946</v>
      </c>
      <c r="E362" s="832" t="s">
        <v>931</v>
      </c>
      <c r="F362" s="849"/>
      <c r="G362" s="849"/>
      <c r="H362" s="849"/>
      <c r="I362" s="849"/>
      <c r="J362" s="849">
        <v>0.5</v>
      </c>
      <c r="K362" s="849">
        <v>909.52</v>
      </c>
      <c r="L362" s="849">
        <v>1</v>
      </c>
      <c r="M362" s="849">
        <v>1819.04</v>
      </c>
      <c r="N362" s="849"/>
      <c r="O362" s="849"/>
      <c r="P362" s="837"/>
      <c r="Q362" s="850"/>
    </row>
    <row r="363" spans="1:17" ht="14.4" customHeight="1" x14ac:dyDescent="0.3">
      <c r="A363" s="831" t="s">
        <v>2014</v>
      </c>
      <c r="B363" s="832" t="s">
        <v>1765</v>
      </c>
      <c r="C363" s="832" t="s">
        <v>1766</v>
      </c>
      <c r="D363" s="832" t="s">
        <v>1771</v>
      </c>
      <c r="E363" s="832" t="s">
        <v>1772</v>
      </c>
      <c r="F363" s="849">
        <v>180</v>
      </c>
      <c r="G363" s="849">
        <v>945</v>
      </c>
      <c r="H363" s="849">
        <v>0.73324022346368722</v>
      </c>
      <c r="I363" s="849">
        <v>5.25</v>
      </c>
      <c r="J363" s="849">
        <v>180</v>
      </c>
      <c r="K363" s="849">
        <v>1288.8</v>
      </c>
      <c r="L363" s="849">
        <v>1</v>
      </c>
      <c r="M363" s="849">
        <v>7.16</v>
      </c>
      <c r="N363" s="849">
        <v>719</v>
      </c>
      <c r="O363" s="849">
        <v>5198.25</v>
      </c>
      <c r="P363" s="837">
        <v>4.0334031657355682</v>
      </c>
      <c r="Q363" s="850">
        <v>7.2298331015299029</v>
      </c>
    </row>
    <row r="364" spans="1:17" ht="14.4" customHeight="1" x14ac:dyDescent="0.3">
      <c r="A364" s="831" t="s">
        <v>2014</v>
      </c>
      <c r="B364" s="832" t="s">
        <v>1765</v>
      </c>
      <c r="C364" s="832" t="s">
        <v>1766</v>
      </c>
      <c r="D364" s="832" t="s">
        <v>1782</v>
      </c>
      <c r="E364" s="832" t="s">
        <v>1783</v>
      </c>
      <c r="F364" s="849">
        <v>120</v>
      </c>
      <c r="G364" s="849">
        <v>1096.8</v>
      </c>
      <c r="H364" s="849"/>
      <c r="I364" s="849">
        <v>9.1399999999999988</v>
      </c>
      <c r="J364" s="849"/>
      <c r="K364" s="849"/>
      <c r="L364" s="849"/>
      <c r="M364" s="849"/>
      <c r="N364" s="849"/>
      <c r="O364" s="849"/>
      <c r="P364" s="837"/>
      <c r="Q364" s="850"/>
    </row>
    <row r="365" spans="1:17" ht="14.4" customHeight="1" x14ac:dyDescent="0.3">
      <c r="A365" s="831" t="s">
        <v>2014</v>
      </c>
      <c r="B365" s="832" t="s">
        <v>1765</v>
      </c>
      <c r="C365" s="832" t="s">
        <v>1766</v>
      </c>
      <c r="D365" s="832" t="s">
        <v>1798</v>
      </c>
      <c r="E365" s="832" t="s">
        <v>1799</v>
      </c>
      <c r="F365" s="849">
        <v>1</v>
      </c>
      <c r="G365" s="849">
        <v>2163.7399999999998</v>
      </c>
      <c r="H365" s="849">
        <v>1.0891400095638384</v>
      </c>
      <c r="I365" s="849">
        <v>2163.7399999999998</v>
      </c>
      <c r="J365" s="849">
        <v>1</v>
      </c>
      <c r="K365" s="849">
        <v>1986.65</v>
      </c>
      <c r="L365" s="849">
        <v>1</v>
      </c>
      <c r="M365" s="849">
        <v>1986.65</v>
      </c>
      <c r="N365" s="849">
        <v>2</v>
      </c>
      <c r="O365" s="849">
        <v>3845.6800000000003</v>
      </c>
      <c r="P365" s="837">
        <v>1.9357612060503864</v>
      </c>
      <c r="Q365" s="850">
        <v>1922.8400000000001</v>
      </c>
    </row>
    <row r="366" spans="1:17" ht="14.4" customHeight="1" x14ac:dyDescent="0.3">
      <c r="A366" s="831" t="s">
        <v>2014</v>
      </c>
      <c r="B366" s="832" t="s">
        <v>1765</v>
      </c>
      <c r="C366" s="832" t="s">
        <v>1766</v>
      </c>
      <c r="D366" s="832" t="s">
        <v>1949</v>
      </c>
      <c r="E366" s="832" t="s">
        <v>1950</v>
      </c>
      <c r="F366" s="849"/>
      <c r="G366" s="849"/>
      <c r="H366" s="849"/>
      <c r="I366" s="849"/>
      <c r="J366" s="849">
        <v>249</v>
      </c>
      <c r="K366" s="849">
        <v>8428.65</v>
      </c>
      <c r="L366" s="849">
        <v>1</v>
      </c>
      <c r="M366" s="849">
        <v>33.85</v>
      </c>
      <c r="N366" s="849"/>
      <c r="O366" s="849"/>
      <c r="P366" s="837"/>
      <c r="Q366" s="850"/>
    </row>
    <row r="367" spans="1:17" ht="14.4" customHeight="1" x14ac:dyDescent="0.3">
      <c r="A367" s="831" t="s">
        <v>2014</v>
      </c>
      <c r="B367" s="832" t="s">
        <v>1765</v>
      </c>
      <c r="C367" s="832" t="s">
        <v>874</v>
      </c>
      <c r="D367" s="832" t="s">
        <v>1859</v>
      </c>
      <c r="E367" s="832" t="s">
        <v>1860</v>
      </c>
      <c r="F367" s="849">
        <v>1</v>
      </c>
      <c r="G367" s="849">
        <v>1912</v>
      </c>
      <c r="H367" s="849"/>
      <c r="I367" s="849">
        <v>1912</v>
      </c>
      <c r="J367" s="849"/>
      <c r="K367" s="849"/>
      <c r="L367" s="849"/>
      <c r="M367" s="849"/>
      <c r="N367" s="849"/>
      <c r="O367" s="849"/>
      <c r="P367" s="837"/>
      <c r="Q367" s="850"/>
    </row>
    <row r="368" spans="1:17" ht="14.4" customHeight="1" x14ac:dyDescent="0.3">
      <c r="A368" s="831" t="s">
        <v>2014</v>
      </c>
      <c r="B368" s="832" t="s">
        <v>1765</v>
      </c>
      <c r="C368" s="832" t="s">
        <v>874</v>
      </c>
      <c r="D368" s="832" t="s">
        <v>1868</v>
      </c>
      <c r="E368" s="832" t="s">
        <v>1869</v>
      </c>
      <c r="F368" s="849"/>
      <c r="G368" s="849"/>
      <c r="H368" s="849"/>
      <c r="I368" s="849"/>
      <c r="J368" s="849"/>
      <c r="K368" s="849"/>
      <c r="L368" s="849"/>
      <c r="M368" s="849"/>
      <c r="N368" s="849">
        <v>1</v>
      </c>
      <c r="O368" s="849">
        <v>682</v>
      </c>
      <c r="P368" s="837"/>
      <c r="Q368" s="850">
        <v>682</v>
      </c>
    </row>
    <row r="369" spans="1:17" ht="14.4" customHeight="1" x14ac:dyDescent="0.3">
      <c r="A369" s="831" t="s">
        <v>2014</v>
      </c>
      <c r="B369" s="832" t="s">
        <v>1765</v>
      </c>
      <c r="C369" s="832" t="s">
        <v>874</v>
      </c>
      <c r="D369" s="832" t="s">
        <v>1868</v>
      </c>
      <c r="E369" s="832" t="s">
        <v>1870</v>
      </c>
      <c r="F369" s="849">
        <v>1</v>
      </c>
      <c r="G369" s="849">
        <v>681</v>
      </c>
      <c r="H369" s="849">
        <v>0.99853372434017595</v>
      </c>
      <c r="I369" s="849">
        <v>681</v>
      </c>
      <c r="J369" s="849">
        <v>1</v>
      </c>
      <c r="K369" s="849">
        <v>682</v>
      </c>
      <c r="L369" s="849">
        <v>1</v>
      </c>
      <c r="M369" s="849">
        <v>682</v>
      </c>
      <c r="N369" s="849">
        <v>1</v>
      </c>
      <c r="O369" s="849">
        <v>682</v>
      </c>
      <c r="P369" s="837">
        <v>1</v>
      </c>
      <c r="Q369" s="850">
        <v>682</v>
      </c>
    </row>
    <row r="370" spans="1:17" ht="14.4" customHeight="1" x14ac:dyDescent="0.3">
      <c r="A370" s="831" t="s">
        <v>2014</v>
      </c>
      <c r="B370" s="832" t="s">
        <v>1765</v>
      </c>
      <c r="C370" s="832" t="s">
        <v>874</v>
      </c>
      <c r="D370" s="832" t="s">
        <v>1877</v>
      </c>
      <c r="E370" s="832" t="s">
        <v>1878</v>
      </c>
      <c r="F370" s="849"/>
      <c r="G370" s="849"/>
      <c r="H370" s="849"/>
      <c r="I370" s="849"/>
      <c r="J370" s="849"/>
      <c r="K370" s="849"/>
      <c r="L370" s="849"/>
      <c r="M370" s="849"/>
      <c r="N370" s="849">
        <v>2</v>
      </c>
      <c r="O370" s="849">
        <v>3652</v>
      </c>
      <c r="P370" s="837"/>
      <c r="Q370" s="850">
        <v>1826</v>
      </c>
    </row>
    <row r="371" spans="1:17" ht="14.4" customHeight="1" x14ac:dyDescent="0.3">
      <c r="A371" s="831" t="s">
        <v>2014</v>
      </c>
      <c r="B371" s="832" t="s">
        <v>1765</v>
      </c>
      <c r="C371" s="832" t="s">
        <v>874</v>
      </c>
      <c r="D371" s="832" t="s">
        <v>1877</v>
      </c>
      <c r="E371" s="832" t="s">
        <v>1879</v>
      </c>
      <c r="F371" s="849"/>
      <c r="G371" s="849"/>
      <c r="H371" s="849"/>
      <c r="I371" s="849"/>
      <c r="J371" s="849">
        <v>1</v>
      </c>
      <c r="K371" s="849">
        <v>1825</v>
      </c>
      <c r="L371" s="849">
        <v>1</v>
      </c>
      <c r="M371" s="849">
        <v>1825</v>
      </c>
      <c r="N371" s="849">
        <v>2</v>
      </c>
      <c r="O371" s="849">
        <v>3652</v>
      </c>
      <c r="P371" s="837">
        <v>2.001095890410959</v>
      </c>
      <c r="Q371" s="850">
        <v>1826</v>
      </c>
    </row>
    <row r="372" spans="1:17" ht="14.4" customHeight="1" x14ac:dyDescent="0.3">
      <c r="A372" s="831" t="s">
        <v>2014</v>
      </c>
      <c r="B372" s="832" t="s">
        <v>1765</v>
      </c>
      <c r="C372" s="832" t="s">
        <v>874</v>
      </c>
      <c r="D372" s="832" t="s">
        <v>1960</v>
      </c>
      <c r="E372" s="832" t="s">
        <v>1961</v>
      </c>
      <c r="F372" s="849"/>
      <c r="G372" s="849"/>
      <c r="H372" s="849"/>
      <c r="I372" s="849"/>
      <c r="J372" s="849">
        <v>1</v>
      </c>
      <c r="K372" s="849">
        <v>14507</v>
      </c>
      <c r="L372" s="849">
        <v>1</v>
      </c>
      <c r="M372" s="849">
        <v>14507</v>
      </c>
      <c r="N372" s="849"/>
      <c r="O372" s="849"/>
      <c r="P372" s="837"/>
      <c r="Q372" s="850"/>
    </row>
    <row r="373" spans="1:17" ht="14.4" customHeight="1" x14ac:dyDescent="0.3">
      <c r="A373" s="831" t="s">
        <v>2014</v>
      </c>
      <c r="B373" s="832" t="s">
        <v>1765</v>
      </c>
      <c r="C373" s="832" t="s">
        <v>874</v>
      </c>
      <c r="D373" s="832" t="s">
        <v>1903</v>
      </c>
      <c r="E373" s="832" t="s">
        <v>1904</v>
      </c>
      <c r="F373" s="849">
        <v>1</v>
      </c>
      <c r="G373" s="849">
        <v>509</v>
      </c>
      <c r="H373" s="849">
        <v>1</v>
      </c>
      <c r="I373" s="849">
        <v>509</v>
      </c>
      <c r="J373" s="849">
        <v>1</v>
      </c>
      <c r="K373" s="849">
        <v>509</v>
      </c>
      <c r="L373" s="849">
        <v>1</v>
      </c>
      <c r="M373" s="849">
        <v>509</v>
      </c>
      <c r="N373" s="849">
        <v>2</v>
      </c>
      <c r="O373" s="849">
        <v>1022</v>
      </c>
      <c r="P373" s="837">
        <v>2.0078585461689586</v>
      </c>
      <c r="Q373" s="850">
        <v>511</v>
      </c>
    </row>
    <row r="374" spans="1:17" ht="14.4" customHeight="1" x14ac:dyDescent="0.3">
      <c r="A374" s="831" t="s">
        <v>2014</v>
      </c>
      <c r="B374" s="832" t="s">
        <v>1765</v>
      </c>
      <c r="C374" s="832" t="s">
        <v>874</v>
      </c>
      <c r="D374" s="832" t="s">
        <v>1903</v>
      </c>
      <c r="E374" s="832" t="s">
        <v>1905</v>
      </c>
      <c r="F374" s="849"/>
      <c r="G374" s="849"/>
      <c r="H374" s="849"/>
      <c r="I374" s="849"/>
      <c r="J374" s="849"/>
      <c r="K374" s="849"/>
      <c r="L374" s="849"/>
      <c r="M374" s="849"/>
      <c r="N374" s="849">
        <v>2</v>
      </c>
      <c r="O374" s="849">
        <v>1020</v>
      </c>
      <c r="P374" s="837"/>
      <c r="Q374" s="850">
        <v>510</v>
      </c>
    </row>
    <row r="375" spans="1:17" ht="14.4" customHeight="1" x14ac:dyDescent="0.3">
      <c r="A375" s="831" t="s">
        <v>2015</v>
      </c>
      <c r="B375" s="832" t="s">
        <v>1765</v>
      </c>
      <c r="C375" s="832" t="s">
        <v>1939</v>
      </c>
      <c r="D375" s="832" t="s">
        <v>1946</v>
      </c>
      <c r="E375" s="832" t="s">
        <v>931</v>
      </c>
      <c r="F375" s="849">
        <v>6.75</v>
      </c>
      <c r="G375" s="849">
        <v>12032.509999999998</v>
      </c>
      <c r="H375" s="849">
        <v>1.5564137256626636</v>
      </c>
      <c r="I375" s="849">
        <v>1782.5940740740739</v>
      </c>
      <c r="J375" s="849">
        <v>4.25</v>
      </c>
      <c r="K375" s="849">
        <v>7730.92</v>
      </c>
      <c r="L375" s="849">
        <v>1</v>
      </c>
      <c r="M375" s="849">
        <v>1819.04</v>
      </c>
      <c r="N375" s="849">
        <v>5.35</v>
      </c>
      <c r="O375" s="849">
        <v>6241.2900000000009</v>
      </c>
      <c r="P375" s="837">
        <v>0.80731530011952013</v>
      </c>
      <c r="Q375" s="850">
        <v>1166.5962616822433</v>
      </c>
    </row>
    <row r="376" spans="1:17" ht="14.4" customHeight="1" x14ac:dyDescent="0.3">
      <c r="A376" s="831" t="s">
        <v>2015</v>
      </c>
      <c r="B376" s="832" t="s">
        <v>1765</v>
      </c>
      <c r="C376" s="832" t="s">
        <v>1939</v>
      </c>
      <c r="D376" s="832" t="s">
        <v>1947</v>
      </c>
      <c r="E376" s="832" t="s">
        <v>1948</v>
      </c>
      <c r="F376" s="849">
        <v>0.3</v>
      </c>
      <c r="G376" s="849">
        <v>271.14</v>
      </c>
      <c r="H376" s="849">
        <v>3</v>
      </c>
      <c r="I376" s="849">
        <v>903.8</v>
      </c>
      <c r="J376" s="849">
        <v>0.1</v>
      </c>
      <c r="K376" s="849">
        <v>90.38</v>
      </c>
      <c r="L376" s="849">
        <v>1</v>
      </c>
      <c r="M376" s="849">
        <v>903.8</v>
      </c>
      <c r="N376" s="849"/>
      <c r="O376" s="849"/>
      <c r="P376" s="837"/>
      <c r="Q376" s="850"/>
    </row>
    <row r="377" spans="1:17" ht="14.4" customHeight="1" x14ac:dyDescent="0.3">
      <c r="A377" s="831" t="s">
        <v>2015</v>
      </c>
      <c r="B377" s="832" t="s">
        <v>1765</v>
      </c>
      <c r="C377" s="832" t="s">
        <v>1766</v>
      </c>
      <c r="D377" s="832" t="s">
        <v>1769</v>
      </c>
      <c r="E377" s="832" t="s">
        <v>1770</v>
      </c>
      <c r="F377" s="849"/>
      <c r="G377" s="849"/>
      <c r="H377" s="849"/>
      <c r="I377" s="849"/>
      <c r="J377" s="849">
        <v>180</v>
      </c>
      <c r="K377" s="849">
        <v>464.4</v>
      </c>
      <c r="L377" s="849">
        <v>1</v>
      </c>
      <c r="M377" s="849">
        <v>2.58</v>
      </c>
      <c r="N377" s="849">
        <v>203</v>
      </c>
      <c r="O377" s="849">
        <v>523.74</v>
      </c>
      <c r="P377" s="837">
        <v>1.1277777777777778</v>
      </c>
      <c r="Q377" s="850">
        <v>2.58</v>
      </c>
    </row>
    <row r="378" spans="1:17" ht="14.4" customHeight="1" x14ac:dyDescent="0.3">
      <c r="A378" s="831" t="s">
        <v>2015</v>
      </c>
      <c r="B378" s="832" t="s">
        <v>1765</v>
      </c>
      <c r="C378" s="832" t="s">
        <v>1766</v>
      </c>
      <c r="D378" s="832" t="s">
        <v>1771</v>
      </c>
      <c r="E378" s="832" t="s">
        <v>1772</v>
      </c>
      <c r="F378" s="849">
        <v>660</v>
      </c>
      <c r="G378" s="849">
        <v>3465</v>
      </c>
      <c r="H378" s="849">
        <v>0.55305497031220063</v>
      </c>
      <c r="I378" s="849">
        <v>5.25</v>
      </c>
      <c r="J378" s="849">
        <v>920</v>
      </c>
      <c r="K378" s="849">
        <v>6265.2000000000007</v>
      </c>
      <c r="L378" s="849">
        <v>1</v>
      </c>
      <c r="M378" s="849">
        <v>6.8100000000000005</v>
      </c>
      <c r="N378" s="849">
        <v>1300</v>
      </c>
      <c r="O378" s="849">
        <v>9404.6</v>
      </c>
      <c r="P378" s="837">
        <v>1.5010853604034986</v>
      </c>
      <c r="Q378" s="850">
        <v>7.2343076923076923</v>
      </c>
    </row>
    <row r="379" spans="1:17" ht="14.4" customHeight="1" x14ac:dyDescent="0.3">
      <c r="A379" s="831" t="s">
        <v>2015</v>
      </c>
      <c r="B379" s="832" t="s">
        <v>1765</v>
      </c>
      <c r="C379" s="832" t="s">
        <v>1766</v>
      </c>
      <c r="D379" s="832" t="s">
        <v>1778</v>
      </c>
      <c r="E379" s="832" t="s">
        <v>1779</v>
      </c>
      <c r="F379" s="849"/>
      <c r="G379" s="849"/>
      <c r="H379" s="849"/>
      <c r="I379" s="849"/>
      <c r="J379" s="849"/>
      <c r="K379" s="849"/>
      <c r="L379" s="849"/>
      <c r="M379" s="849"/>
      <c r="N379" s="849">
        <v>350</v>
      </c>
      <c r="O379" s="849">
        <v>1865.5</v>
      </c>
      <c r="P379" s="837"/>
      <c r="Q379" s="850">
        <v>5.33</v>
      </c>
    </row>
    <row r="380" spans="1:17" ht="14.4" customHeight="1" x14ac:dyDescent="0.3">
      <c r="A380" s="831" t="s">
        <v>2015</v>
      </c>
      <c r="B380" s="832" t="s">
        <v>1765</v>
      </c>
      <c r="C380" s="832" t="s">
        <v>1766</v>
      </c>
      <c r="D380" s="832" t="s">
        <v>1782</v>
      </c>
      <c r="E380" s="832" t="s">
        <v>1783</v>
      </c>
      <c r="F380" s="849">
        <v>1630</v>
      </c>
      <c r="G380" s="849">
        <v>14892.599999999999</v>
      </c>
      <c r="H380" s="849">
        <v>4.6351073762838464</v>
      </c>
      <c r="I380" s="849">
        <v>9.1365644171779135</v>
      </c>
      <c r="J380" s="849">
        <v>350</v>
      </c>
      <c r="K380" s="849">
        <v>3213</v>
      </c>
      <c r="L380" s="849">
        <v>1</v>
      </c>
      <c r="M380" s="849">
        <v>9.18</v>
      </c>
      <c r="N380" s="849"/>
      <c r="O380" s="849"/>
      <c r="P380" s="837"/>
      <c r="Q380" s="850"/>
    </row>
    <row r="381" spans="1:17" ht="14.4" customHeight="1" x14ac:dyDescent="0.3">
      <c r="A381" s="831" t="s">
        <v>2015</v>
      </c>
      <c r="B381" s="832" t="s">
        <v>1765</v>
      </c>
      <c r="C381" s="832" t="s">
        <v>1766</v>
      </c>
      <c r="D381" s="832" t="s">
        <v>1784</v>
      </c>
      <c r="E381" s="832" t="s">
        <v>1785</v>
      </c>
      <c r="F381" s="849">
        <v>120</v>
      </c>
      <c r="G381" s="849">
        <v>1228.8</v>
      </c>
      <c r="H381" s="849"/>
      <c r="I381" s="849">
        <v>10.24</v>
      </c>
      <c r="J381" s="849"/>
      <c r="K381" s="849"/>
      <c r="L381" s="849"/>
      <c r="M381" s="849"/>
      <c r="N381" s="849"/>
      <c r="O381" s="849"/>
      <c r="P381" s="837"/>
      <c r="Q381" s="850"/>
    </row>
    <row r="382" spans="1:17" ht="14.4" customHeight="1" x14ac:dyDescent="0.3">
      <c r="A382" s="831" t="s">
        <v>2015</v>
      </c>
      <c r="B382" s="832" t="s">
        <v>1765</v>
      </c>
      <c r="C382" s="832" t="s">
        <v>1766</v>
      </c>
      <c r="D382" s="832" t="s">
        <v>1798</v>
      </c>
      <c r="E382" s="832" t="s">
        <v>1799</v>
      </c>
      <c r="F382" s="849">
        <v>3</v>
      </c>
      <c r="G382" s="849">
        <v>6491.2199999999993</v>
      </c>
      <c r="H382" s="849">
        <v>0.65348400573830312</v>
      </c>
      <c r="I382" s="849">
        <v>2163.7399999999998</v>
      </c>
      <c r="J382" s="849">
        <v>5</v>
      </c>
      <c r="K382" s="849">
        <v>9933.25</v>
      </c>
      <c r="L382" s="849">
        <v>1</v>
      </c>
      <c r="M382" s="849">
        <v>1986.65</v>
      </c>
      <c r="N382" s="849">
        <v>6</v>
      </c>
      <c r="O382" s="849">
        <v>11957.24</v>
      </c>
      <c r="P382" s="837">
        <v>1.2037590919386907</v>
      </c>
      <c r="Q382" s="850">
        <v>1992.8733333333332</v>
      </c>
    </row>
    <row r="383" spans="1:17" ht="14.4" customHeight="1" x14ac:dyDescent="0.3">
      <c r="A383" s="831" t="s">
        <v>2015</v>
      </c>
      <c r="B383" s="832" t="s">
        <v>1765</v>
      </c>
      <c r="C383" s="832" t="s">
        <v>1766</v>
      </c>
      <c r="D383" s="832" t="s">
        <v>1802</v>
      </c>
      <c r="E383" s="832" t="s">
        <v>1803</v>
      </c>
      <c r="F383" s="849">
        <v>7688</v>
      </c>
      <c r="G383" s="849">
        <v>31850.07</v>
      </c>
      <c r="H383" s="849">
        <v>1.41152671901196</v>
      </c>
      <c r="I383" s="849">
        <v>4.1428290842872011</v>
      </c>
      <c r="J383" s="849">
        <v>5999</v>
      </c>
      <c r="K383" s="849">
        <v>22564.27</v>
      </c>
      <c r="L383" s="849">
        <v>1</v>
      </c>
      <c r="M383" s="849">
        <v>3.7613385564260713</v>
      </c>
      <c r="N383" s="849">
        <v>3193</v>
      </c>
      <c r="O383" s="849">
        <v>11973.75</v>
      </c>
      <c r="P383" s="837">
        <v>0.53065089187463188</v>
      </c>
      <c r="Q383" s="850">
        <v>3.75</v>
      </c>
    </row>
    <row r="384" spans="1:17" ht="14.4" customHeight="1" x14ac:dyDescent="0.3">
      <c r="A384" s="831" t="s">
        <v>2015</v>
      </c>
      <c r="B384" s="832" t="s">
        <v>1765</v>
      </c>
      <c r="C384" s="832" t="s">
        <v>1766</v>
      </c>
      <c r="D384" s="832" t="s">
        <v>1949</v>
      </c>
      <c r="E384" s="832" t="s">
        <v>1950</v>
      </c>
      <c r="F384" s="849">
        <v>3574</v>
      </c>
      <c r="G384" s="849">
        <v>117987.1</v>
      </c>
      <c r="H384" s="849">
        <v>1.6912112618317103</v>
      </c>
      <c r="I384" s="849">
        <v>33.012618914381648</v>
      </c>
      <c r="J384" s="849">
        <v>2061</v>
      </c>
      <c r="K384" s="849">
        <v>69764.850000000006</v>
      </c>
      <c r="L384" s="849">
        <v>1</v>
      </c>
      <c r="M384" s="849">
        <v>33.85</v>
      </c>
      <c r="N384" s="849">
        <v>3298</v>
      </c>
      <c r="O384" s="849">
        <v>112466.29999999999</v>
      </c>
      <c r="P384" s="837">
        <v>1.6120768553218416</v>
      </c>
      <c r="Q384" s="850">
        <v>34.101364463311093</v>
      </c>
    </row>
    <row r="385" spans="1:17" ht="14.4" customHeight="1" x14ac:dyDescent="0.3">
      <c r="A385" s="831" t="s">
        <v>2015</v>
      </c>
      <c r="B385" s="832" t="s">
        <v>1765</v>
      </c>
      <c r="C385" s="832" t="s">
        <v>874</v>
      </c>
      <c r="D385" s="832" t="s">
        <v>1833</v>
      </c>
      <c r="E385" s="832" t="s">
        <v>1834</v>
      </c>
      <c r="F385" s="849"/>
      <c r="G385" s="849"/>
      <c r="H385" s="849"/>
      <c r="I385" s="849"/>
      <c r="J385" s="849">
        <v>1</v>
      </c>
      <c r="K385" s="849">
        <v>177</v>
      </c>
      <c r="L385" s="849">
        <v>1</v>
      </c>
      <c r="M385" s="849">
        <v>177</v>
      </c>
      <c r="N385" s="849"/>
      <c r="O385" s="849"/>
      <c r="P385" s="837"/>
      <c r="Q385" s="850"/>
    </row>
    <row r="386" spans="1:17" ht="14.4" customHeight="1" x14ac:dyDescent="0.3">
      <c r="A386" s="831" t="s">
        <v>2015</v>
      </c>
      <c r="B386" s="832" t="s">
        <v>1765</v>
      </c>
      <c r="C386" s="832" t="s">
        <v>874</v>
      </c>
      <c r="D386" s="832" t="s">
        <v>1859</v>
      </c>
      <c r="E386" s="832" t="s">
        <v>1860</v>
      </c>
      <c r="F386" s="849">
        <v>12</v>
      </c>
      <c r="G386" s="849">
        <v>22944</v>
      </c>
      <c r="H386" s="849">
        <v>6</v>
      </c>
      <c r="I386" s="849">
        <v>1912</v>
      </c>
      <c r="J386" s="849">
        <v>2</v>
      </c>
      <c r="K386" s="849">
        <v>3824</v>
      </c>
      <c r="L386" s="849">
        <v>1</v>
      </c>
      <c r="M386" s="849">
        <v>1912</v>
      </c>
      <c r="N386" s="849"/>
      <c r="O386" s="849"/>
      <c r="P386" s="837"/>
      <c r="Q386" s="850"/>
    </row>
    <row r="387" spans="1:17" ht="14.4" customHeight="1" x14ac:dyDescent="0.3">
      <c r="A387" s="831" t="s">
        <v>2015</v>
      </c>
      <c r="B387" s="832" t="s">
        <v>1765</v>
      </c>
      <c r="C387" s="832" t="s">
        <v>874</v>
      </c>
      <c r="D387" s="832" t="s">
        <v>1868</v>
      </c>
      <c r="E387" s="832" t="s">
        <v>1869</v>
      </c>
      <c r="F387" s="849">
        <v>2</v>
      </c>
      <c r="G387" s="849">
        <v>1362</v>
      </c>
      <c r="H387" s="849">
        <v>0.66568914956011727</v>
      </c>
      <c r="I387" s="849">
        <v>681</v>
      </c>
      <c r="J387" s="849">
        <v>3</v>
      </c>
      <c r="K387" s="849">
        <v>2046</v>
      </c>
      <c r="L387" s="849">
        <v>1</v>
      </c>
      <c r="M387" s="849">
        <v>682</v>
      </c>
      <c r="N387" s="849">
        <v>3</v>
      </c>
      <c r="O387" s="849">
        <v>2046</v>
      </c>
      <c r="P387" s="837">
        <v>1</v>
      </c>
      <c r="Q387" s="850">
        <v>682</v>
      </c>
    </row>
    <row r="388" spans="1:17" ht="14.4" customHeight="1" x14ac:dyDescent="0.3">
      <c r="A388" s="831" t="s">
        <v>2015</v>
      </c>
      <c r="B388" s="832" t="s">
        <v>1765</v>
      </c>
      <c r="C388" s="832" t="s">
        <v>874</v>
      </c>
      <c r="D388" s="832" t="s">
        <v>1868</v>
      </c>
      <c r="E388" s="832" t="s">
        <v>1870</v>
      </c>
      <c r="F388" s="849">
        <v>1</v>
      </c>
      <c r="G388" s="849">
        <v>681</v>
      </c>
      <c r="H388" s="849">
        <v>0.49926686217008798</v>
      </c>
      <c r="I388" s="849">
        <v>681</v>
      </c>
      <c r="J388" s="849">
        <v>2</v>
      </c>
      <c r="K388" s="849">
        <v>1364</v>
      </c>
      <c r="L388" s="849">
        <v>1</v>
      </c>
      <c r="M388" s="849">
        <v>682</v>
      </c>
      <c r="N388" s="849">
        <v>3</v>
      </c>
      <c r="O388" s="849">
        <v>2046</v>
      </c>
      <c r="P388" s="837">
        <v>1.5</v>
      </c>
      <c r="Q388" s="850">
        <v>682</v>
      </c>
    </row>
    <row r="389" spans="1:17" ht="14.4" customHeight="1" x14ac:dyDescent="0.3">
      <c r="A389" s="831" t="s">
        <v>2015</v>
      </c>
      <c r="B389" s="832" t="s">
        <v>1765</v>
      </c>
      <c r="C389" s="832" t="s">
        <v>874</v>
      </c>
      <c r="D389" s="832" t="s">
        <v>1877</v>
      </c>
      <c r="E389" s="832" t="s">
        <v>1878</v>
      </c>
      <c r="F389" s="849">
        <v>8</v>
      </c>
      <c r="G389" s="849">
        <v>14600</v>
      </c>
      <c r="H389" s="849">
        <v>0.53333333333333333</v>
      </c>
      <c r="I389" s="849">
        <v>1825</v>
      </c>
      <c r="J389" s="849">
        <v>15</v>
      </c>
      <c r="K389" s="849">
        <v>27375</v>
      </c>
      <c r="L389" s="849">
        <v>1</v>
      </c>
      <c r="M389" s="849">
        <v>1825</v>
      </c>
      <c r="N389" s="849">
        <v>6</v>
      </c>
      <c r="O389" s="849">
        <v>10956</v>
      </c>
      <c r="P389" s="837">
        <v>0.40021917808219176</v>
      </c>
      <c r="Q389" s="850">
        <v>1826</v>
      </c>
    </row>
    <row r="390" spans="1:17" ht="14.4" customHeight="1" x14ac:dyDescent="0.3">
      <c r="A390" s="831" t="s">
        <v>2015</v>
      </c>
      <c r="B390" s="832" t="s">
        <v>1765</v>
      </c>
      <c r="C390" s="832" t="s">
        <v>874</v>
      </c>
      <c r="D390" s="832" t="s">
        <v>1877</v>
      </c>
      <c r="E390" s="832" t="s">
        <v>1879</v>
      </c>
      <c r="F390" s="849">
        <v>11</v>
      </c>
      <c r="G390" s="849">
        <v>20075</v>
      </c>
      <c r="H390" s="849">
        <v>2.2000000000000002</v>
      </c>
      <c r="I390" s="849">
        <v>1825</v>
      </c>
      <c r="J390" s="849">
        <v>5</v>
      </c>
      <c r="K390" s="849">
        <v>9125</v>
      </c>
      <c r="L390" s="849">
        <v>1</v>
      </c>
      <c r="M390" s="849">
        <v>1825</v>
      </c>
      <c r="N390" s="849">
        <v>11</v>
      </c>
      <c r="O390" s="849">
        <v>20086</v>
      </c>
      <c r="P390" s="837">
        <v>2.2012054794520548</v>
      </c>
      <c r="Q390" s="850">
        <v>1826</v>
      </c>
    </row>
    <row r="391" spans="1:17" ht="14.4" customHeight="1" x14ac:dyDescent="0.3">
      <c r="A391" s="831" t="s">
        <v>2015</v>
      </c>
      <c r="B391" s="832" t="s">
        <v>1765</v>
      </c>
      <c r="C391" s="832" t="s">
        <v>874</v>
      </c>
      <c r="D391" s="832" t="s">
        <v>1880</v>
      </c>
      <c r="E391" s="832" t="s">
        <v>1881</v>
      </c>
      <c r="F391" s="849"/>
      <c r="G391" s="849"/>
      <c r="H391" s="849"/>
      <c r="I391" s="849"/>
      <c r="J391" s="849"/>
      <c r="K391" s="849"/>
      <c r="L391" s="849"/>
      <c r="M391" s="849"/>
      <c r="N391" s="849">
        <v>1</v>
      </c>
      <c r="O391" s="849">
        <v>430</v>
      </c>
      <c r="P391" s="837"/>
      <c r="Q391" s="850">
        <v>430</v>
      </c>
    </row>
    <row r="392" spans="1:17" ht="14.4" customHeight="1" x14ac:dyDescent="0.3">
      <c r="A392" s="831" t="s">
        <v>2015</v>
      </c>
      <c r="B392" s="832" t="s">
        <v>1765</v>
      </c>
      <c r="C392" s="832" t="s">
        <v>874</v>
      </c>
      <c r="D392" s="832" t="s">
        <v>1960</v>
      </c>
      <c r="E392" s="832" t="s">
        <v>1961</v>
      </c>
      <c r="F392" s="849">
        <v>15</v>
      </c>
      <c r="G392" s="849">
        <v>217590</v>
      </c>
      <c r="H392" s="849">
        <v>1.6665517796006526</v>
      </c>
      <c r="I392" s="849">
        <v>14506</v>
      </c>
      <c r="J392" s="849">
        <v>9</v>
      </c>
      <c r="K392" s="849">
        <v>130563</v>
      </c>
      <c r="L392" s="849">
        <v>1</v>
      </c>
      <c r="M392" s="849">
        <v>14507</v>
      </c>
      <c r="N392" s="849">
        <v>13</v>
      </c>
      <c r="O392" s="849">
        <v>188611</v>
      </c>
      <c r="P392" s="837">
        <v>1.4445976271991299</v>
      </c>
      <c r="Q392" s="850">
        <v>14508.538461538461</v>
      </c>
    </row>
    <row r="393" spans="1:17" ht="14.4" customHeight="1" x14ac:dyDescent="0.3">
      <c r="A393" s="831" t="s">
        <v>2015</v>
      </c>
      <c r="B393" s="832" t="s">
        <v>1765</v>
      </c>
      <c r="C393" s="832" t="s">
        <v>874</v>
      </c>
      <c r="D393" s="832" t="s">
        <v>1897</v>
      </c>
      <c r="E393" s="832" t="s">
        <v>1899</v>
      </c>
      <c r="F393" s="849"/>
      <c r="G393" s="849"/>
      <c r="H393" s="849"/>
      <c r="I393" s="849"/>
      <c r="J393" s="849">
        <v>1</v>
      </c>
      <c r="K393" s="849">
        <v>437</v>
      </c>
      <c r="L393" s="849">
        <v>1</v>
      </c>
      <c r="M393" s="849">
        <v>437</v>
      </c>
      <c r="N393" s="849">
        <v>1</v>
      </c>
      <c r="O393" s="849">
        <v>438</v>
      </c>
      <c r="P393" s="837">
        <v>1.0022883295194509</v>
      </c>
      <c r="Q393" s="850">
        <v>438</v>
      </c>
    </row>
    <row r="394" spans="1:17" ht="14.4" customHeight="1" x14ac:dyDescent="0.3">
      <c r="A394" s="831" t="s">
        <v>2015</v>
      </c>
      <c r="B394" s="832" t="s">
        <v>1765</v>
      </c>
      <c r="C394" s="832" t="s">
        <v>874</v>
      </c>
      <c r="D394" s="832" t="s">
        <v>1900</v>
      </c>
      <c r="E394" s="832" t="s">
        <v>1901</v>
      </c>
      <c r="F394" s="849">
        <v>4</v>
      </c>
      <c r="G394" s="849">
        <v>5368</v>
      </c>
      <c r="H394" s="849">
        <v>0.8</v>
      </c>
      <c r="I394" s="849">
        <v>1342</v>
      </c>
      <c r="J394" s="849">
        <v>5</v>
      </c>
      <c r="K394" s="849">
        <v>6710</v>
      </c>
      <c r="L394" s="849">
        <v>1</v>
      </c>
      <c r="M394" s="849">
        <v>1342</v>
      </c>
      <c r="N394" s="849">
        <v>1</v>
      </c>
      <c r="O394" s="849">
        <v>1343</v>
      </c>
      <c r="P394" s="837">
        <v>0.20014903129657227</v>
      </c>
      <c r="Q394" s="850">
        <v>1343</v>
      </c>
    </row>
    <row r="395" spans="1:17" ht="14.4" customHeight="1" x14ac:dyDescent="0.3">
      <c r="A395" s="831" t="s">
        <v>2015</v>
      </c>
      <c r="B395" s="832" t="s">
        <v>1765</v>
      </c>
      <c r="C395" s="832" t="s">
        <v>874</v>
      </c>
      <c r="D395" s="832" t="s">
        <v>1900</v>
      </c>
      <c r="E395" s="832" t="s">
        <v>1902</v>
      </c>
      <c r="F395" s="849">
        <v>7</v>
      </c>
      <c r="G395" s="849">
        <v>9394</v>
      </c>
      <c r="H395" s="849">
        <v>1.75</v>
      </c>
      <c r="I395" s="849">
        <v>1342</v>
      </c>
      <c r="J395" s="849">
        <v>4</v>
      </c>
      <c r="K395" s="849">
        <v>5368</v>
      </c>
      <c r="L395" s="849">
        <v>1</v>
      </c>
      <c r="M395" s="849">
        <v>1342</v>
      </c>
      <c r="N395" s="849">
        <v>4</v>
      </c>
      <c r="O395" s="849">
        <v>5371</v>
      </c>
      <c r="P395" s="837">
        <v>1.0005588673621459</v>
      </c>
      <c r="Q395" s="850">
        <v>1342.75</v>
      </c>
    </row>
    <row r="396" spans="1:17" ht="14.4" customHeight="1" x14ac:dyDescent="0.3">
      <c r="A396" s="831" t="s">
        <v>2015</v>
      </c>
      <c r="B396" s="832" t="s">
        <v>1765</v>
      </c>
      <c r="C396" s="832" t="s">
        <v>874</v>
      </c>
      <c r="D396" s="832" t="s">
        <v>1903</v>
      </c>
      <c r="E396" s="832" t="s">
        <v>1904</v>
      </c>
      <c r="F396" s="849">
        <v>1</v>
      </c>
      <c r="G396" s="849">
        <v>509</v>
      </c>
      <c r="H396" s="849">
        <v>0.5</v>
      </c>
      <c r="I396" s="849">
        <v>509</v>
      </c>
      <c r="J396" s="849">
        <v>2</v>
      </c>
      <c r="K396" s="849">
        <v>1018</v>
      </c>
      <c r="L396" s="849">
        <v>1</v>
      </c>
      <c r="M396" s="849">
        <v>509</v>
      </c>
      <c r="N396" s="849">
        <v>4</v>
      </c>
      <c r="O396" s="849">
        <v>2042</v>
      </c>
      <c r="P396" s="837">
        <v>2.0058939096267192</v>
      </c>
      <c r="Q396" s="850">
        <v>510.5</v>
      </c>
    </row>
    <row r="397" spans="1:17" ht="14.4" customHeight="1" x14ac:dyDescent="0.3">
      <c r="A397" s="831" t="s">
        <v>2015</v>
      </c>
      <c r="B397" s="832" t="s">
        <v>1765</v>
      </c>
      <c r="C397" s="832" t="s">
        <v>874</v>
      </c>
      <c r="D397" s="832" t="s">
        <v>1903</v>
      </c>
      <c r="E397" s="832" t="s">
        <v>1905</v>
      </c>
      <c r="F397" s="849">
        <v>3</v>
      </c>
      <c r="G397" s="849">
        <v>1527</v>
      </c>
      <c r="H397" s="849">
        <v>1</v>
      </c>
      <c r="I397" s="849">
        <v>509</v>
      </c>
      <c r="J397" s="849">
        <v>3</v>
      </c>
      <c r="K397" s="849">
        <v>1527</v>
      </c>
      <c r="L397" s="849">
        <v>1</v>
      </c>
      <c r="M397" s="849">
        <v>509</v>
      </c>
      <c r="N397" s="849">
        <v>3</v>
      </c>
      <c r="O397" s="849">
        <v>1530</v>
      </c>
      <c r="P397" s="837">
        <v>1.0019646365422397</v>
      </c>
      <c r="Q397" s="850">
        <v>510</v>
      </c>
    </row>
    <row r="398" spans="1:17" ht="14.4" customHeight="1" x14ac:dyDescent="0.3">
      <c r="A398" s="831" t="s">
        <v>552</v>
      </c>
      <c r="B398" s="832" t="s">
        <v>1765</v>
      </c>
      <c r="C398" s="832" t="s">
        <v>1939</v>
      </c>
      <c r="D398" s="832" t="s">
        <v>1940</v>
      </c>
      <c r="E398" s="832" t="s">
        <v>1941</v>
      </c>
      <c r="F398" s="849">
        <v>0.01</v>
      </c>
      <c r="G398" s="849">
        <v>20.09</v>
      </c>
      <c r="H398" s="849">
        <v>2.4991914014878214E-2</v>
      </c>
      <c r="I398" s="849">
        <v>2009</v>
      </c>
      <c r="J398" s="849">
        <v>0.4</v>
      </c>
      <c r="K398" s="849">
        <v>803.86</v>
      </c>
      <c r="L398" s="849">
        <v>1</v>
      </c>
      <c r="M398" s="849">
        <v>2009.6499999999999</v>
      </c>
      <c r="N398" s="849"/>
      <c r="O398" s="849"/>
      <c r="P398" s="837"/>
      <c r="Q398" s="850"/>
    </row>
    <row r="399" spans="1:17" ht="14.4" customHeight="1" x14ac:dyDescent="0.3">
      <c r="A399" s="831" t="s">
        <v>552</v>
      </c>
      <c r="B399" s="832" t="s">
        <v>1765</v>
      </c>
      <c r="C399" s="832" t="s">
        <v>1939</v>
      </c>
      <c r="D399" s="832" t="s">
        <v>1946</v>
      </c>
      <c r="E399" s="832" t="s">
        <v>931</v>
      </c>
      <c r="F399" s="849">
        <v>7.1499999999999995</v>
      </c>
      <c r="G399" s="849">
        <v>12740.819999999998</v>
      </c>
      <c r="H399" s="849">
        <v>1.6480341278916346</v>
      </c>
      <c r="I399" s="849">
        <v>1781.9328671328669</v>
      </c>
      <c r="J399" s="849">
        <v>4.25</v>
      </c>
      <c r="K399" s="849">
        <v>7730.920000000001</v>
      </c>
      <c r="L399" s="849">
        <v>1</v>
      </c>
      <c r="M399" s="849">
        <v>1819.0400000000002</v>
      </c>
      <c r="N399" s="849">
        <v>6.3999999999999995</v>
      </c>
      <c r="O399" s="849">
        <v>8849.41</v>
      </c>
      <c r="P399" s="837">
        <v>1.144677476936768</v>
      </c>
      <c r="Q399" s="850">
        <v>1382.7203125000001</v>
      </c>
    </row>
    <row r="400" spans="1:17" ht="14.4" customHeight="1" x14ac:dyDescent="0.3">
      <c r="A400" s="831" t="s">
        <v>552</v>
      </c>
      <c r="B400" s="832" t="s">
        <v>1765</v>
      </c>
      <c r="C400" s="832" t="s">
        <v>1939</v>
      </c>
      <c r="D400" s="832" t="s">
        <v>1947</v>
      </c>
      <c r="E400" s="832" t="s">
        <v>1948</v>
      </c>
      <c r="F400" s="849">
        <v>0.70000000000000018</v>
      </c>
      <c r="G400" s="849">
        <v>632.66000000000008</v>
      </c>
      <c r="H400" s="849">
        <v>2.0000000000000004</v>
      </c>
      <c r="I400" s="849">
        <v>903.79999999999984</v>
      </c>
      <c r="J400" s="849">
        <v>0.35000000000000003</v>
      </c>
      <c r="K400" s="849">
        <v>316.33</v>
      </c>
      <c r="L400" s="849">
        <v>1</v>
      </c>
      <c r="M400" s="849">
        <v>903.79999999999984</v>
      </c>
      <c r="N400" s="849"/>
      <c r="O400" s="849"/>
      <c r="P400" s="837"/>
      <c r="Q400" s="850"/>
    </row>
    <row r="401" spans="1:17" ht="14.4" customHeight="1" x14ac:dyDescent="0.3">
      <c r="A401" s="831" t="s">
        <v>552</v>
      </c>
      <c r="B401" s="832" t="s">
        <v>1765</v>
      </c>
      <c r="C401" s="832" t="s">
        <v>1766</v>
      </c>
      <c r="D401" s="832" t="s">
        <v>1769</v>
      </c>
      <c r="E401" s="832" t="s">
        <v>1770</v>
      </c>
      <c r="F401" s="849">
        <v>7910</v>
      </c>
      <c r="G401" s="849">
        <v>20327.7</v>
      </c>
      <c r="H401" s="849">
        <v>0.83660316323632899</v>
      </c>
      <c r="I401" s="849">
        <v>2.5698735777496839</v>
      </c>
      <c r="J401" s="849">
        <v>9400</v>
      </c>
      <c r="K401" s="849">
        <v>24297.9</v>
      </c>
      <c r="L401" s="849">
        <v>1</v>
      </c>
      <c r="M401" s="849">
        <v>2.5848829787234044</v>
      </c>
      <c r="N401" s="849">
        <v>11319</v>
      </c>
      <c r="O401" s="849">
        <v>29299.26</v>
      </c>
      <c r="P401" s="837">
        <v>1.2058350721667304</v>
      </c>
      <c r="Q401" s="850">
        <v>2.588502517890273</v>
      </c>
    </row>
    <row r="402" spans="1:17" ht="14.4" customHeight="1" x14ac:dyDescent="0.3">
      <c r="A402" s="831" t="s">
        <v>552</v>
      </c>
      <c r="B402" s="832" t="s">
        <v>1765</v>
      </c>
      <c r="C402" s="832" t="s">
        <v>1766</v>
      </c>
      <c r="D402" s="832" t="s">
        <v>1771</v>
      </c>
      <c r="E402" s="832" t="s">
        <v>1772</v>
      </c>
      <c r="F402" s="849"/>
      <c r="G402" s="849"/>
      <c r="H402" s="849"/>
      <c r="I402" s="849"/>
      <c r="J402" s="849"/>
      <c r="K402" s="849"/>
      <c r="L402" s="849"/>
      <c r="M402" s="849"/>
      <c r="N402" s="849">
        <v>-360</v>
      </c>
      <c r="O402" s="849">
        <v>-2588.4</v>
      </c>
      <c r="P402" s="837"/>
      <c r="Q402" s="850">
        <v>7.19</v>
      </c>
    </row>
    <row r="403" spans="1:17" ht="14.4" customHeight="1" x14ac:dyDescent="0.3">
      <c r="A403" s="831" t="s">
        <v>552</v>
      </c>
      <c r="B403" s="832" t="s">
        <v>1765</v>
      </c>
      <c r="C403" s="832" t="s">
        <v>1766</v>
      </c>
      <c r="D403" s="832" t="s">
        <v>1778</v>
      </c>
      <c r="E403" s="832" t="s">
        <v>1779</v>
      </c>
      <c r="F403" s="849">
        <v>800</v>
      </c>
      <c r="G403" s="849">
        <v>4244.28</v>
      </c>
      <c r="H403" s="849"/>
      <c r="I403" s="849">
        <v>5.3053499999999998</v>
      </c>
      <c r="J403" s="849"/>
      <c r="K403" s="849"/>
      <c r="L403" s="849"/>
      <c r="M403" s="849"/>
      <c r="N403" s="849"/>
      <c r="O403" s="849"/>
      <c r="P403" s="837"/>
      <c r="Q403" s="850"/>
    </row>
    <row r="404" spans="1:17" ht="14.4" customHeight="1" x14ac:dyDescent="0.3">
      <c r="A404" s="831" t="s">
        <v>552</v>
      </c>
      <c r="B404" s="832" t="s">
        <v>1765</v>
      </c>
      <c r="C404" s="832" t="s">
        <v>1766</v>
      </c>
      <c r="D404" s="832" t="s">
        <v>1782</v>
      </c>
      <c r="E404" s="832" t="s">
        <v>1783</v>
      </c>
      <c r="F404" s="849">
        <v>0</v>
      </c>
      <c r="G404" s="849">
        <v>-37.200000000000003</v>
      </c>
      <c r="H404" s="849"/>
      <c r="I404" s="849"/>
      <c r="J404" s="849"/>
      <c r="K404" s="849"/>
      <c r="L404" s="849"/>
      <c r="M404" s="849"/>
      <c r="N404" s="849">
        <v>-42</v>
      </c>
      <c r="O404" s="849">
        <v>-385.56</v>
      </c>
      <c r="P404" s="837"/>
      <c r="Q404" s="850">
        <v>9.18</v>
      </c>
    </row>
    <row r="405" spans="1:17" ht="14.4" customHeight="1" x14ac:dyDescent="0.3">
      <c r="A405" s="831" t="s">
        <v>552</v>
      </c>
      <c r="B405" s="832" t="s">
        <v>1765</v>
      </c>
      <c r="C405" s="832" t="s">
        <v>1766</v>
      </c>
      <c r="D405" s="832" t="s">
        <v>1788</v>
      </c>
      <c r="E405" s="832" t="s">
        <v>1789</v>
      </c>
      <c r="F405" s="849">
        <v>11475.310000000001</v>
      </c>
      <c r="G405" s="849">
        <v>492328.96999999991</v>
      </c>
      <c r="H405" s="849">
        <v>1.0153539584141429</v>
      </c>
      <c r="I405" s="849">
        <v>42.90332635893931</v>
      </c>
      <c r="J405" s="849">
        <v>13576.460000000001</v>
      </c>
      <c r="K405" s="849">
        <v>484884.08</v>
      </c>
      <c r="L405" s="849">
        <v>1</v>
      </c>
      <c r="M405" s="849">
        <v>35.715059743114182</v>
      </c>
      <c r="N405" s="849">
        <v>16063.21</v>
      </c>
      <c r="O405" s="849">
        <v>533207.46000000008</v>
      </c>
      <c r="P405" s="837">
        <v>1.0996596547364477</v>
      </c>
      <c r="Q405" s="850">
        <v>33.194327908307251</v>
      </c>
    </row>
    <row r="406" spans="1:17" ht="14.4" customHeight="1" x14ac:dyDescent="0.3">
      <c r="A406" s="831" t="s">
        <v>552</v>
      </c>
      <c r="B406" s="832" t="s">
        <v>1765</v>
      </c>
      <c r="C406" s="832" t="s">
        <v>1766</v>
      </c>
      <c r="D406" s="832" t="s">
        <v>1796</v>
      </c>
      <c r="E406" s="832" t="s">
        <v>1797</v>
      </c>
      <c r="F406" s="849">
        <v>5.2</v>
      </c>
      <c r="G406" s="849">
        <v>20722.52</v>
      </c>
      <c r="H406" s="849"/>
      <c r="I406" s="849">
        <v>3985.1</v>
      </c>
      <c r="J406" s="849"/>
      <c r="K406" s="849"/>
      <c r="L406" s="849"/>
      <c r="M406" s="849"/>
      <c r="N406" s="849"/>
      <c r="O406" s="849"/>
      <c r="P406" s="837"/>
      <c r="Q406" s="850"/>
    </row>
    <row r="407" spans="1:17" ht="14.4" customHeight="1" x14ac:dyDescent="0.3">
      <c r="A407" s="831" t="s">
        <v>552</v>
      </c>
      <c r="B407" s="832" t="s">
        <v>1765</v>
      </c>
      <c r="C407" s="832" t="s">
        <v>1766</v>
      </c>
      <c r="D407" s="832" t="s">
        <v>1798</v>
      </c>
      <c r="E407" s="832" t="s">
        <v>1799</v>
      </c>
      <c r="F407" s="849"/>
      <c r="G407" s="849"/>
      <c r="H407" s="849"/>
      <c r="I407" s="849"/>
      <c r="J407" s="849"/>
      <c r="K407" s="849"/>
      <c r="L407" s="849"/>
      <c r="M407" s="849"/>
      <c r="N407" s="849">
        <v>-2</v>
      </c>
      <c r="O407" s="849">
        <v>-6787.08</v>
      </c>
      <c r="P407" s="837"/>
      <c r="Q407" s="850">
        <v>3393.54</v>
      </c>
    </row>
    <row r="408" spans="1:17" ht="14.4" customHeight="1" x14ac:dyDescent="0.3">
      <c r="A408" s="831" t="s">
        <v>552</v>
      </c>
      <c r="B408" s="832" t="s">
        <v>1765</v>
      </c>
      <c r="C408" s="832" t="s">
        <v>1766</v>
      </c>
      <c r="D408" s="832" t="s">
        <v>1802</v>
      </c>
      <c r="E408" s="832" t="s">
        <v>1803</v>
      </c>
      <c r="F408" s="849">
        <v>0</v>
      </c>
      <c r="G408" s="849">
        <v>-312.73</v>
      </c>
      <c r="H408" s="849">
        <v>9.7302426882389543</v>
      </c>
      <c r="I408" s="849"/>
      <c r="J408" s="849">
        <v>0</v>
      </c>
      <c r="K408" s="849">
        <v>-32.14</v>
      </c>
      <c r="L408" s="849">
        <v>1</v>
      </c>
      <c r="M408" s="849"/>
      <c r="N408" s="849"/>
      <c r="O408" s="849"/>
      <c r="P408" s="837"/>
      <c r="Q408" s="850"/>
    </row>
    <row r="409" spans="1:17" ht="14.4" customHeight="1" x14ac:dyDescent="0.3">
      <c r="A409" s="831" t="s">
        <v>552</v>
      </c>
      <c r="B409" s="832" t="s">
        <v>1765</v>
      </c>
      <c r="C409" s="832" t="s">
        <v>1766</v>
      </c>
      <c r="D409" s="832" t="s">
        <v>1949</v>
      </c>
      <c r="E409" s="832" t="s">
        <v>1950</v>
      </c>
      <c r="F409" s="849">
        <v>4348</v>
      </c>
      <c r="G409" s="849">
        <v>143538.25</v>
      </c>
      <c r="H409" s="849">
        <v>1.0765222073849243</v>
      </c>
      <c r="I409" s="849">
        <v>33.012477000919965</v>
      </c>
      <c r="J409" s="849">
        <v>3939</v>
      </c>
      <c r="K409" s="849">
        <v>133335.15</v>
      </c>
      <c r="L409" s="849">
        <v>1</v>
      </c>
      <c r="M409" s="849">
        <v>33.85</v>
      </c>
      <c r="N409" s="849">
        <v>4906</v>
      </c>
      <c r="O409" s="849">
        <v>166318.21999999997</v>
      </c>
      <c r="P409" s="837">
        <v>1.2473696545884561</v>
      </c>
      <c r="Q409" s="850">
        <v>33.900982470444347</v>
      </c>
    </row>
    <row r="410" spans="1:17" ht="14.4" customHeight="1" x14ac:dyDescent="0.3">
      <c r="A410" s="831" t="s">
        <v>552</v>
      </c>
      <c r="B410" s="832" t="s">
        <v>1765</v>
      </c>
      <c r="C410" s="832" t="s">
        <v>1766</v>
      </c>
      <c r="D410" s="832" t="s">
        <v>1810</v>
      </c>
      <c r="E410" s="832" t="s">
        <v>1811</v>
      </c>
      <c r="F410" s="849">
        <v>-100</v>
      </c>
      <c r="G410" s="849">
        <v>-2029</v>
      </c>
      <c r="H410" s="849"/>
      <c r="I410" s="849">
        <v>20.29</v>
      </c>
      <c r="J410" s="849"/>
      <c r="K410" s="849"/>
      <c r="L410" s="849"/>
      <c r="M410" s="849"/>
      <c r="N410" s="849">
        <v>0</v>
      </c>
      <c r="O410" s="849">
        <v>-242.97</v>
      </c>
      <c r="P410" s="837"/>
      <c r="Q410" s="850"/>
    </row>
    <row r="411" spans="1:17" ht="14.4" customHeight="1" x14ac:dyDescent="0.3">
      <c r="A411" s="831" t="s">
        <v>552</v>
      </c>
      <c r="B411" s="832" t="s">
        <v>1765</v>
      </c>
      <c r="C411" s="832" t="s">
        <v>1766</v>
      </c>
      <c r="D411" s="832" t="s">
        <v>2016</v>
      </c>
      <c r="E411" s="832" t="s">
        <v>2017</v>
      </c>
      <c r="F411" s="849">
        <v>292</v>
      </c>
      <c r="G411" s="849">
        <v>45487.76</v>
      </c>
      <c r="H411" s="849"/>
      <c r="I411" s="849">
        <v>155.78</v>
      </c>
      <c r="J411" s="849"/>
      <c r="K411" s="849"/>
      <c r="L411" s="849"/>
      <c r="M411" s="849"/>
      <c r="N411" s="849"/>
      <c r="O411" s="849"/>
      <c r="P411" s="837"/>
      <c r="Q411" s="850"/>
    </row>
    <row r="412" spans="1:17" ht="14.4" customHeight="1" x14ac:dyDescent="0.3">
      <c r="A412" s="831" t="s">
        <v>552</v>
      </c>
      <c r="B412" s="832" t="s">
        <v>1765</v>
      </c>
      <c r="C412" s="832" t="s">
        <v>1766</v>
      </c>
      <c r="D412" s="832" t="s">
        <v>1818</v>
      </c>
      <c r="E412" s="832" t="s">
        <v>1819</v>
      </c>
      <c r="F412" s="849"/>
      <c r="G412" s="849"/>
      <c r="H412" s="849"/>
      <c r="I412" s="849"/>
      <c r="J412" s="849"/>
      <c r="K412" s="849"/>
      <c r="L412" s="849"/>
      <c r="M412" s="849"/>
      <c r="N412" s="849">
        <v>0</v>
      </c>
      <c r="O412" s="849">
        <v>-551.29999999999995</v>
      </c>
      <c r="P412" s="837"/>
      <c r="Q412" s="850"/>
    </row>
    <row r="413" spans="1:17" ht="14.4" customHeight="1" x14ac:dyDescent="0.3">
      <c r="A413" s="831" t="s">
        <v>552</v>
      </c>
      <c r="B413" s="832" t="s">
        <v>1765</v>
      </c>
      <c r="C413" s="832" t="s">
        <v>874</v>
      </c>
      <c r="D413" s="832" t="s">
        <v>1828</v>
      </c>
      <c r="E413" s="832" t="s">
        <v>1829</v>
      </c>
      <c r="F413" s="849"/>
      <c r="G413" s="849"/>
      <c r="H413" s="849"/>
      <c r="I413" s="849"/>
      <c r="J413" s="849"/>
      <c r="K413" s="849"/>
      <c r="L413" s="849"/>
      <c r="M413" s="849"/>
      <c r="N413" s="849">
        <v>31</v>
      </c>
      <c r="O413" s="849">
        <v>1147</v>
      </c>
      <c r="P413" s="837"/>
      <c r="Q413" s="850">
        <v>37</v>
      </c>
    </row>
    <row r="414" spans="1:17" ht="14.4" customHeight="1" x14ac:dyDescent="0.3">
      <c r="A414" s="831" t="s">
        <v>552</v>
      </c>
      <c r="B414" s="832" t="s">
        <v>1765</v>
      </c>
      <c r="C414" s="832" t="s">
        <v>874</v>
      </c>
      <c r="D414" s="832" t="s">
        <v>1828</v>
      </c>
      <c r="E414" s="832" t="s">
        <v>1830</v>
      </c>
      <c r="F414" s="849"/>
      <c r="G414" s="849"/>
      <c r="H414" s="849"/>
      <c r="I414" s="849"/>
      <c r="J414" s="849"/>
      <c r="K414" s="849"/>
      <c r="L414" s="849"/>
      <c r="M414" s="849"/>
      <c r="N414" s="849">
        <v>10</v>
      </c>
      <c r="O414" s="849">
        <v>370</v>
      </c>
      <c r="P414" s="837"/>
      <c r="Q414" s="850">
        <v>37</v>
      </c>
    </row>
    <row r="415" spans="1:17" ht="14.4" customHeight="1" x14ac:dyDescent="0.3">
      <c r="A415" s="831" t="s">
        <v>552</v>
      </c>
      <c r="B415" s="832" t="s">
        <v>1765</v>
      </c>
      <c r="C415" s="832" t="s">
        <v>874</v>
      </c>
      <c r="D415" s="832" t="s">
        <v>1861</v>
      </c>
      <c r="E415" s="832" t="s">
        <v>1862</v>
      </c>
      <c r="F415" s="849">
        <v>1</v>
      </c>
      <c r="G415" s="849">
        <v>1279</v>
      </c>
      <c r="H415" s="849"/>
      <c r="I415" s="849">
        <v>1279</v>
      </c>
      <c r="J415" s="849"/>
      <c r="K415" s="849"/>
      <c r="L415" s="849"/>
      <c r="M415" s="849"/>
      <c r="N415" s="849"/>
      <c r="O415" s="849"/>
      <c r="P415" s="837"/>
      <c r="Q415" s="850"/>
    </row>
    <row r="416" spans="1:17" ht="14.4" customHeight="1" x14ac:dyDescent="0.3">
      <c r="A416" s="831" t="s">
        <v>552</v>
      </c>
      <c r="B416" s="832" t="s">
        <v>1765</v>
      </c>
      <c r="C416" s="832" t="s">
        <v>874</v>
      </c>
      <c r="D416" s="832" t="s">
        <v>1877</v>
      </c>
      <c r="E416" s="832" t="s">
        <v>1878</v>
      </c>
      <c r="F416" s="849">
        <v>101</v>
      </c>
      <c r="G416" s="849">
        <v>184325</v>
      </c>
      <c r="H416" s="849">
        <v>1.2625</v>
      </c>
      <c r="I416" s="849">
        <v>1825</v>
      </c>
      <c r="J416" s="849">
        <v>80</v>
      </c>
      <c r="K416" s="849">
        <v>146000</v>
      </c>
      <c r="L416" s="849">
        <v>1</v>
      </c>
      <c r="M416" s="849">
        <v>1825</v>
      </c>
      <c r="N416" s="849">
        <v>61</v>
      </c>
      <c r="O416" s="849">
        <v>111386</v>
      </c>
      <c r="P416" s="837">
        <v>0.7629178082191781</v>
      </c>
      <c r="Q416" s="850">
        <v>1826</v>
      </c>
    </row>
    <row r="417" spans="1:17" ht="14.4" customHeight="1" x14ac:dyDescent="0.3">
      <c r="A417" s="831" t="s">
        <v>552</v>
      </c>
      <c r="B417" s="832" t="s">
        <v>1765</v>
      </c>
      <c r="C417" s="832" t="s">
        <v>874</v>
      </c>
      <c r="D417" s="832" t="s">
        <v>1877</v>
      </c>
      <c r="E417" s="832" t="s">
        <v>1879</v>
      </c>
      <c r="F417" s="849">
        <v>26</v>
      </c>
      <c r="G417" s="849">
        <v>47450</v>
      </c>
      <c r="H417" s="849">
        <v>1.2380952380952381</v>
      </c>
      <c r="I417" s="849">
        <v>1825</v>
      </c>
      <c r="J417" s="849">
        <v>21</v>
      </c>
      <c r="K417" s="849">
        <v>38325</v>
      </c>
      <c r="L417" s="849">
        <v>1</v>
      </c>
      <c r="M417" s="849">
        <v>1825</v>
      </c>
      <c r="N417" s="849">
        <v>25</v>
      </c>
      <c r="O417" s="849">
        <v>45650</v>
      </c>
      <c r="P417" s="837">
        <v>1.1911285061969994</v>
      </c>
      <c r="Q417" s="850">
        <v>1826</v>
      </c>
    </row>
    <row r="418" spans="1:17" ht="14.4" customHeight="1" x14ac:dyDescent="0.3">
      <c r="A418" s="831" t="s">
        <v>552</v>
      </c>
      <c r="B418" s="832" t="s">
        <v>1765</v>
      </c>
      <c r="C418" s="832" t="s">
        <v>874</v>
      </c>
      <c r="D418" s="832" t="s">
        <v>1960</v>
      </c>
      <c r="E418" s="832" t="s">
        <v>1961</v>
      </c>
      <c r="F418" s="849">
        <v>16</v>
      </c>
      <c r="G418" s="849">
        <v>232096</v>
      </c>
      <c r="H418" s="849">
        <v>1.0665931389444177</v>
      </c>
      <c r="I418" s="849">
        <v>14506</v>
      </c>
      <c r="J418" s="849">
        <v>15</v>
      </c>
      <c r="K418" s="849">
        <v>217605</v>
      </c>
      <c r="L418" s="849">
        <v>1</v>
      </c>
      <c r="M418" s="849">
        <v>14507</v>
      </c>
      <c r="N418" s="849">
        <v>19</v>
      </c>
      <c r="O418" s="849">
        <v>275666</v>
      </c>
      <c r="P418" s="837">
        <v>1.2668183175938053</v>
      </c>
      <c r="Q418" s="850">
        <v>14508.736842105263</v>
      </c>
    </row>
    <row r="419" spans="1:17" ht="14.4" customHeight="1" x14ac:dyDescent="0.3">
      <c r="A419" s="831" t="s">
        <v>552</v>
      </c>
      <c r="B419" s="832" t="s">
        <v>1765</v>
      </c>
      <c r="C419" s="832" t="s">
        <v>874</v>
      </c>
      <c r="D419" s="832" t="s">
        <v>1895</v>
      </c>
      <c r="E419" s="832" t="s">
        <v>1896</v>
      </c>
      <c r="F419" s="849">
        <v>180</v>
      </c>
      <c r="G419" s="849">
        <v>362340</v>
      </c>
      <c r="H419" s="849">
        <v>0.93703450844091363</v>
      </c>
      <c r="I419" s="849">
        <v>2013</v>
      </c>
      <c r="J419" s="849">
        <v>192</v>
      </c>
      <c r="K419" s="849">
        <v>386688</v>
      </c>
      <c r="L419" s="849">
        <v>1</v>
      </c>
      <c r="M419" s="849">
        <v>2014</v>
      </c>
      <c r="N419" s="849">
        <v>195</v>
      </c>
      <c r="O419" s="849">
        <v>393315</v>
      </c>
      <c r="P419" s="837">
        <v>1.0171378475670307</v>
      </c>
      <c r="Q419" s="850">
        <v>2017</v>
      </c>
    </row>
    <row r="420" spans="1:17" ht="14.4" customHeight="1" x14ac:dyDescent="0.3">
      <c r="A420" s="831" t="s">
        <v>552</v>
      </c>
      <c r="B420" s="832" t="s">
        <v>1765</v>
      </c>
      <c r="C420" s="832" t="s">
        <v>874</v>
      </c>
      <c r="D420" s="832" t="s">
        <v>1895</v>
      </c>
      <c r="E420" s="832" t="s">
        <v>2018</v>
      </c>
      <c r="F420" s="849">
        <v>34</v>
      </c>
      <c r="G420" s="849">
        <v>68442</v>
      </c>
      <c r="H420" s="849">
        <v>5.6638530287984112</v>
      </c>
      <c r="I420" s="849">
        <v>2013</v>
      </c>
      <c r="J420" s="849">
        <v>6</v>
      </c>
      <c r="K420" s="849">
        <v>12084</v>
      </c>
      <c r="L420" s="849">
        <v>1</v>
      </c>
      <c r="M420" s="849">
        <v>2014</v>
      </c>
      <c r="N420" s="849">
        <v>22</v>
      </c>
      <c r="O420" s="849">
        <v>44374</v>
      </c>
      <c r="P420" s="837">
        <v>3.6721284342932803</v>
      </c>
      <c r="Q420" s="850">
        <v>2017</v>
      </c>
    </row>
    <row r="421" spans="1:17" ht="14.4" customHeight="1" x14ac:dyDescent="0.3">
      <c r="A421" s="831" t="s">
        <v>552</v>
      </c>
      <c r="B421" s="832" t="s">
        <v>1765</v>
      </c>
      <c r="C421" s="832" t="s">
        <v>874</v>
      </c>
      <c r="D421" s="832" t="s">
        <v>1897</v>
      </c>
      <c r="E421" s="832" t="s">
        <v>1898</v>
      </c>
      <c r="F421" s="849">
        <v>77</v>
      </c>
      <c r="G421" s="849">
        <v>33649</v>
      </c>
      <c r="H421" s="849">
        <v>1.0845070422535212</v>
      </c>
      <c r="I421" s="849">
        <v>437</v>
      </c>
      <c r="J421" s="849">
        <v>71</v>
      </c>
      <c r="K421" s="849">
        <v>31027</v>
      </c>
      <c r="L421" s="849">
        <v>1</v>
      </c>
      <c r="M421" s="849">
        <v>437</v>
      </c>
      <c r="N421" s="849">
        <v>88</v>
      </c>
      <c r="O421" s="849">
        <v>38539</v>
      </c>
      <c r="P421" s="837">
        <v>1.242111709156541</v>
      </c>
      <c r="Q421" s="850">
        <v>437.94318181818181</v>
      </c>
    </row>
    <row r="422" spans="1:17" ht="14.4" customHeight="1" x14ac:dyDescent="0.3">
      <c r="A422" s="831" t="s">
        <v>552</v>
      </c>
      <c r="B422" s="832" t="s">
        <v>1765</v>
      </c>
      <c r="C422" s="832" t="s">
        <v>874</v>
      </c>
      <c r="D422" s="832" t="s">
        <v>1897</v>
      </c>
      <c r="E422" s="832" t="s">
        <v>1899</v>
      </c>
      <c r="F422" s="849">
        <v>37</v>
      </c>
      <c r="G422" s="849">
        <v>16169</v>
      </c>
      <c r="H422" s="849">
        <v>0.72549019607843135</v>
      </c>
      <c r="I422" s="849">
        <v>437</v>
      </c>
      <c r="J422" s="849">
        <v>51</v>
      </c>
      <c r="K422" s="849">
        <v>22287</v>
      </c>
      <c r="L422" s="849">
        <v>1</v>
      </c>
      <c r="M422" s="849">
        <v>437</v>
      </c>
      <c r="N422" s="849">
        <v>40</v>
      </c>
      <c r="O422" s="849">
        <v>17502</v>
      </c>
      <c r="P422" s="837">
        <v>0.78530084802799838</v>
      </c>
      <c r="Q422" s="850">
        <v>437.55</v>
      </c>
    </row>
    <row r="423" spans="1:17" ht="14.4" customHeight="1" x14ac:dyDescent="0.3">
      <c r="A423" s="831" t="s">
        <v>552</v>
      </c>
      <c r="B423" s="832" t="s">
        <v>1765</v>
      </c>
      <c r="C423" s="832" t="s">
        <v>874</v>
      </c>
      <c r="D423" s="832" t="s">
        <v>1917</v>
      </c>
      <c r="E423" s="832" t="s">
        <v>1918</v>
      </c>
      <c r="F423" s="849">
        <v>6</v>
      </c>
      <c r="G423" s="849">
        <v>6204</v>
      </c>
      <c r="H423" s="849">
        <v>0.99806949806949807</v>
      </c>
      <c r="I423" s="849">
        <v>1034</v>
      </c>
      <c r="J423" s="849">
        <v>6</v>
      </c>
      <c r="K423" s="849">
        <v>6216</v>
      </c>
      <c r="L423" s="849">
        <v>1</v>
      </c>
      <c r="M423" s="849">
        <v>1036</v>
      </c>
      <c r="N423" s="849">
        <v>4</v>
      </c>
      <c r="O423" s="849">
        <v>4160</v>
      </c>
      <c r="P423" s="837">
        <v>0.66924066924066927</v>
      </c>
      <c r="Q423" s="850">
        <v>1040</v>
      </c>
    </row>
    <row r="424" spans="1:17" ht="14.4" customHeight="1" x14ac:dyDescent="0.3">
      <c r="A424" s="831" t="s">
        <v>552</v>
      </c>
      <c r="B424" s="832" t="s">
        <v>2019</v>
      </c>
      <c r="C424" s="832" t="s">
        <v>1939</v>
      </c>
      <c r="D424" s="832" t="s">
        <v>2020</v>
      </c>
      <c r="E424" s="832" t="s">
        <v>2021</v>
      </c>
      <c r="F424" s="849">
        <v>0</v>
      </c>
      <c r="G424" s="849">
        <v>5.8207660913467407E-11</v>
      </c>
      <c r="H424" s="849">
        <v>-0.53333333333333333</v>
      </c>
      <c r="I424" s="849"/>
      <c r="J424" s="849">
        <v>0</v>
      </c>
      <c r="K424" s="849">
        <v>-1.0913936421275139E-10</v>
      </c>
      <c r="L424" s="849">
        <v>1</v>
      </c>
      <c r="M424" s="849"/>
      <c r="N424" s="849">
        <v>0</v>
      </c>
      <c r="O424" s="849">
        <v>1.2369127944111824E-10</v>
      </c>
      <c r="P424" s="837">
        <v>-1.1333333333333333</v>
      </c>
      <c r="Q424" s="850"/>
    </row>
    <row r="425" spans="1:17" ht="14.4" customHeight="1" x14ac:dyDescent="0.3">
      <c r="A425" s="831" t="s">
        <v>552</v>
      </c>
      <c r="B425" s="832" t="s">
        <v>2019</v>
      </c>
      <c r="C425" s="832" t="s">
        <v>1939</v>
      </c>
      <c r="D425" s="832" t="s">
        <v>2020</v>
      </c>
      <c r="E425" s="832" t="s">
        <v>2022</v>
      </c>
      <c r="F425" s="849">
        <v>25</v>
      </c>
      <c r="G425" s="849">
        <v>468308</v>
      </c>
      <c r="H425" s="849">
        <v>0.64935055030860411</v>
      </c>
      <c r="I425" s="849">
        <v>18732.32</v>
      </c>
      <c r="J425" s="849">
        <v>38.5</v>
      </c>
      <c r="K425" s="849">
        <v>721194.42999999993</v>
      </c>
      <c r="L425" s="849">
        <v>1</v>
      </c>
      <c r="M425" s="849">
        <v>18732.322857142855</v>
      </c>
      <c r="N425" s="849">
        <v>32.9</v>
      </c>
      <c r="O425" s="849">
        <v>616293.37999999989</v>
      </c>
      <c r="P425" s="837">
        <v>0.85454539630873183</v>
      </c>
      <c r="Q425" s="850">
        <v>18732.321580547108</v>
      </c>
    </row>
    <row r="426" spans="1:17" ht="14.4" customHeight="1" x14ac:dyDescent="0.3">
      <c r="A426" s="831" t="s">
        <v>552</v>
      </c>
      <c r="B426" s="832" t="s">
        <v>2019</v>
      </c>
      <c r="C426" s="832" t="s">
        <v>1766</v>
      </c>
      <c r="D426" s="832" t="s">
        <v>2023</v>
      </c>
      <c r="E426" s="832" t="s">
        <v>2024</v>
      </c>
      <c r="F426" s="849">
        <v>3460</v>
      </c>
      <c r="G426" s="849">
        <v>5501.4</v>
      </c>
      <c r="H426" s="849">
        <v>0.66586138115341409</v>
      </c>
      <c r="I426" s="849">
        <v>1.5899999999999999</v>
      </c>
      <c r="J426" s="849">
        <v>4162</v>
      </c>
      <c r="K426" s="849">
        <v>8262.08</v>
      </c>
      <c r="L426" s="849">
        <v>1</v>
      </c>
      <c r="M426" s="849">
        <v>1.9851225372417107</v>
      </c>
      <c r="N426" s="849">
        <v>5504</v>
      </c>
      <c r="O426" s="849">
        <v>11482.599999999999</v>
      </c>
      <c r="P426" s="837">
        <v>1.3897953057825632</v>
      </c>
      <c r="Q426" s="850">
        <v>2.0862281976744184</v>
      </c>
    </row>
    <row r="427" spans="1:17" ht="14.4" customHeight="1" x14ac:dyDescent="0.3">
      <c r="A427" s="831" t="s">
        <v>552</v>
      </c>
      <c r="B427" s="832" t="s">
        <v>2019</v>
      </c>
      <c r="C427" s="832" t="s">
        <v>1766</v>
      </c>
      <c r="D427" s="832" t="s">
        <v>2025</v>
      </c>
      <c r="E427" s="832" t="s">
        <v>2026</v>
      </c>
      <c r="F427" s="849"/>
      <c r="G427" s="849"/>
      <c r="H427" s="849"/>
      <c r="I427" s="849"/>
      <c r="J427" s="849"/>
      <c r="K427" s="849"/>
      <c r="L427" s="849"/>
      <c r="M427" s="849"/>
      <c r="N427" s="849">
        <v>3600</v>
      </c>
      <c r="O427" s="849">
        <v>65124</v>
      </c>
      <c r="P427" s="837"/>
      <c r="Q427" s="850">
        <v>18.09</v>
      </c>
    </row>
    <row r="428" spans="1:17" ht="14.4" customHeight="1" x14ac:dyDescent="0.3">
      <c r="A428" s="831" t="s">
        <v>552</v>
      </c>
      <c r="B428" s="832" t="s">
        <v>2019</v>
      </c>
      <c r="C428" s="832" t="s">
        <v>1766</v>
      </c>
      <c r="D428" s="832" t="s">
        <v>2027</v>
      </c>
      <c r="E428" s="832" t="s">
        <v>2028</v>
      </c>
      <c r="F428" s="849">
        <v>373810</v>
      </c>
      <c r="G428" s="849">
        <v>650481.69999999995</v>
      </c>
      <c r="H428" s="849">
        <v>1.1558433183917647</v>
      </c>
      <c r="I428" s="849">
        <v>1.7401399106497952</v>
      </c>
      <c r="J428" s="849">
        <v>330655.09999999998</v>
      </c>
      <c r="K428" s="849">
        <v>562776.71000000008</v>
      </c>
      <c r="L428" s="849">
        <v>1</v>
      </c>
      <c r="M428" s="849">
        <v>1.702005231432995</v>
      </c>
      <c r="N428" s="849">
        <v>336900</v>
      </c>
      <c r="O428" s="849">
        <v>590000.4</v>
      </c>
      <c r="P428" s="837">
        <v>1.0483738746047255</v>
      </c>
      <c r="Q428" s="850">
        <v>1.7512626892252894</v>
      </c>
    </row>
    <row r="429" spans="1:17" ht="14.4" customHeight="1" x14ac:dyDescent="0.3">
      <c r="A429" s="831" t="s">
        <v>552</v>
      </c>
      <c r="B429" s="832" t="s">
        <v>2019</v>
      </c>
      <c r="C429" s="832" t="s">
        <v>874</v>
      </c>
      <c r="D429" s="832" t="s">
        <v>2029</v>
      </c>
      <c r="E429" s="832" t="s">
        <v>2030</v>
      </c>
      <c r="F429" s="849">
        <v>1497</v>
      </c>
      <c r="G429" s="849">
        <v>1505180</v>
      </c>
      <c r="H429" s="849">
        <v>1.1049244373450631</v>
      </c>
      <c r="I429" s="849">
        <v>1005.4642618570474</v>
      </c>
      <c r="J429" s="849">
        <v>1354</v>
      </c>
      <c r="K429" s="849">
        <v>1362247</v>
      </c>
      <c r="L429" s="849">
        <v>1</v>
      </c>
      <c r="M429" s="849">
        <v>1006.0908419497785</v>
      </c>
      <c r="N429" s="849">
        <v>1517</v>
      </c>
      <c r="O429" s="849">
        <v>1520163</v>
      </c>
      <c r="P429" s="837">
        <v>1.1159231769275322</v>
      </c>
      <c r="Q429" s="850">
        <v>1002.0850362557679</v>
      </c>
    </row>
    <row r="430" spans="1:17" ht="14.4" customHeight="1" x14ac:dyDescent="0.3">
      <c r="A430" s="831" t="s">
        <v>552</v>
      </c>
      <c r="B430" s="832" t="s">
        <v>2019</v>
      </c>
      <c r="C430" s="832" t="s">
        <v>874</v>
      </c>
      <c r="D430" s="832" t="s">
        <v>2031</v>
      </c>
      <c r="E430" s="832" t="s">
        <v>2032</v>
      </c>
      <c r="F430" s="849">
        <v>52</v>
      </c>
      <c r="G430" s="849">
        <v>36296</v>
      </c>
      <c r="H430" s="849">
        <v>1.2682926829268293</v>
      </c>
      <c r="I430" s="849">
        <v>698</v>
      </c>
      <c r="J430" s="849">
        <v>41</v>
      </c>
      <c r="K430" s="849">
        <v>28618</v>
      </c>
      <c r="L430" s="849">
        <v>1</v>
      </c>
      <c r="M430" s="849">
        <v>698</v>
      </c>
      <c r="N430" s="849">
        <v>42</v>
      </c>
      <c r="O430" s="849">
        <v>29358</v>
      </c>
      <c r="P430" s="837">
        <v>1.0258578517017263</v>
      </c>
      <c r="Q430" s="850">
        <v>699</v>
      </c>
    </row>
    <row r="431" spans="1:17" ht="14.4" customHeight="1" x14ac:dyDescent="0.3">
      <c r="A431" s="831" t="s">
        <v>552</v>
      </c>
      <c r="B431" s="832" t="s">
        <v>2019</v>
      </c>
      <c r="C431" s="832" t="s">
        <v>874</v>
      </c>
      <c r="D431" s="832" t="s">
        <v>2031</v>
      </c>
      <c r="E431" s="832" t="s">
        <v>2033</v>
      </c>
      <c r="F431" s="849"/>
      <c r="G431" s="849"/>
      <c r="H431" s="849"/>
      <c r="I431" s="849"/>
      <c r="J431" s="849"/>
      <c r="K431" s="849"/>
      <c r="L431" s="849"/>
      <c r="M431" s="849"/>
      <c r="N431" s="849">
        <v>2</v>
      </c>
      <c r="O431" s="849">
        <v>1398</v>
      </c>
      <c r="P431" s="837"/>
      <c r="Q431" s="850">
        <v>699</v>
      </c>
    </row>
    <row r="432" spans="1:17" ht="14.4" customHeight="1" x14ac:dyDescent="0.3">
      <c r="A432" s="831" t="s">
        <v>552</v>
      </c>
      <c r="B432" s="832" t="s">
        <v>2019</v>
      </c>
      <c r="C432" s="832" t="s">
        <v>874</v>
      </c>
      <c r="D432" s="832" t="s">
        <v>1877</v>
      </c>
      <c r="E432" s="832" t="s">
        <v>1879</v>
      </c>
      <c r="F432" s="849"/>
      <c r="G432" s="849"/>
      <c r="H432" s="849"/>
      <c r="I432" s="849"/>
      <c r="J432" s="849"/>
      <c r="K432" s="849"/>
      <c r="L432" s="849"/>
      <c r="M432" s="849"/>
      <c r="N432" s="849">
        <v>0</v>
      </c>
      <c r="O432" s="849">
        <v>0</v>
      </c>
      <c r="P432" s="837"/>
      <c r="Q432" s="850"/>
    </row>
    <row r="433" spans="1:17" ht="14.4" customHeight="1" x14ac:dyDescent="0.3">
      <c r="A433" s="831" t="s">
        <v>552</v>
      </c>
      <c r="B433" s="832" t="s">
        <v>2019</v>
      </c>
      <c r="C433" s="832" t="s">
        <v>874</v>
      </c>
      <c r="D433" s="832" t="s">
        <v>2034</v>
      </c>
      <c r="E433" s="832" t="s">
        <v>2035</v>
      </c>
      <c r="F433" s="849">
        <v>0</v>
      </c>
      <c r="G433" s="849">
        <v>0</v>
      </c>
      <c r="H433" s="849"/>
      <c r="I433" s="849"/>
      <c r="J433" s="849">
        <v>0</v>
      </c>
      <c r="K433" s="849">
        <v>0</v>
      </c>
      <c r="L433" s="849"/>
      <c r="M433" s="849"/>
      <c r="N433" s="849">
        <v>0</v>
      </c>
      <c r="O433" s="849">
        <v>0</v>
      </c>
      <c r="P433" s="837"/>
      <c r="Q433" s="850"/>
    </row>
    <row r="434" spans="1:17" ht="14.4" customHeight="1" x14ac:dyDescent="0.3">
      <c r="A434" s="831" t="s">
        <v>552</v>
      </c>
      <c r="B434" s="832" t="s">
        <v>2019</v>
      </c>
      <c r="C434" s="832" t="s">
        <v>874</v>
      </c>
      <c r="D434" s="832" t="s">
        <v>2036</v>
      </c>
      <c r="E434" s="832" t="s">
        <v>2037</v>
      </c>
      <c r="F434" s="849">
        <v>8</v>
      </c>
      <c r="G434" s="849">
        <v>0</v>
      </c>
      <c r="H434" s="849"/>
      <c r="I434" s="849">
        <v>0</v>
      </c>
      <c r="J434" s="849">
        <v>6</v>
      </c>
      <c r="K434" s="849">
        <v>0</v>
      </c>
      <c r="L434" s="849"/>
      <c r="M434" s="849">
        <v>0</v>
      </c>
      <c r="N434" s="849">
        <v>6</v>
      </c>
      <c r="O434" s="849">
        <v>0</v>
      </c>
      <c r="P434" s="837"/>
      <c r="Q434" s="850">
        <v>0</v>
      </c>
    </row>
    <row r="435" spans="1:17" ht="14.4" customHeight="1" x14ac:dyDescent="0.3">
      <c r="A435" s="831" t="s">
        <v>552</v>
      </c>
      <c r="B435" s="832" t="s">
        <v>2019</v>
      </c>
      <c r="C435" s="832" t="s">
        <v>874</v>
      </c>
      <c r="D435" s="832" t="s">
        <v>1885</v>
      </c>
      <c r="E435" s="832" t="s">
        <v>1886</v>
      </c>
      <c r="F435" s="849">
        <v>14</v>
      </c>
      <c r="G435" s="849">
        <v>0</v>
      </c>
      <c r="H435" s="849"/>
      <c r="I435" s="849">
        <v>0</v>
      </c>
      <c r="J435" s="849">
        <v>17</v>
      </c>
      <c r="K435" s="849">
        <v>0</v>
      </c>
      <c r="L435" s="849"/>
      <c r="M435" s="849">
        <v>0</v>
      </c>
      <c r="N435" s="849">
        <v>16</v>
      </c>
      <c r="O435" s="849">
        <v>0</v>
      </c>
      <c r="P435" s="837"/>
      <c r="Q435" s="850">
        <v>0</v>
      </c>
    </row>
    <row r="436" spans="1:17" ht="14.4" customHeight="1" x14ac:dyDescent="0.3">
      <c r="A436" s="831" t="s">
        <v>552</v>
      </c>
      <c r="B436" s="832" t="s">
        <v>2019</v>
      </c>
      <c r="C436" s="832" t="s">
        <v>874</v>
      </c>
      <c r="D436" s="832" t="s">
        <v>1996</v>
      </c>
      <c r="E436" s="832" t="s">
        <v>1997</v>
      </c>
      <c r="F436" s="849">
        <v>2</v>
      </c>
      <c r="G436" s="849">
        <v>0</v>
      </c>
      <c r="H436" s="849"/>
      <c r="I436" s="849">
        <v>0</v>
      </c>
      <c r="J436" s="849"/>
      <c r="K436" s="849"/>
      <c r="L436" s="849"/>
      <c r="M436" s="849"/>
      <c r="N436" s="849">
        <v>1</v>
      </c>
      <c r="O436" s="849">
        <v>0</v>
      </c>
      <c r="P436" s="837"/>
      <c r="Q436" s="850">
        <v>0</v>
      </c>
    </row>
    <row r="437" spans="1:17" ht="14.4" customHeight="1" x14ac:dyDescent="0.3">
      <c r="A437" s="831" t="s">
        <v>552</v>
      </c>
      <c r="B437" s="832" t="s">
        <v>2019</v>
      </c>
      <c r="C437" s="832" t="s">
        <v>874</v>
      </c>
      <c r="D437" s="832" t="s">
        <v>2038</v>
      </c>
      <c r="E437" s="832" t="s">
        <v>2039</v>
      </c>
      <c r="F437" s="849">
        <v>1</v>
      </c>
      <c r="G437" s="849">
        <v>0</v>
      </c>
      <c r="H437" s="849"/>
      <c r="I437" s="849">
        <v>0</v>
      </c>
      <c r="J437" s="849"/>
      <c r="K437" s="849"/>
      <c r="L437" s="849"/>
      <c r="M437" s="849"/>
      <c r="N437" s="849"/>
      <c r="O437" s="849"/>
      <c r="P437" s="837"/>
      <c r="Q437" s="850"/>
    </row>
    <row r="438" spans="1:17" ht="14.4" customHeight="1" x14ac:dyDescent="0.3">
      <c r="A438" s="831" t="s">
        <v>552</v>
      </c>
      <c r="B438" s="832" t="s">
        <v>2019</v>
      </c>
      <c r="C438" s="832" t="s">
        <v>874</v>
      </c>
      <c r="D438" s="832" t="s">
        <v>1911</v>
      </c>
      <c r="E438" s="832" t="s">
        <v>1912</v>
      </c>
      <c r="F438" s="849">
        <v>262</v>
      </c>
      <c r="G438" s="849">
        <v>92748</v>
      </c>
      <c r="H438" s="849">
        <v>1.0534756928668787</v>
      </c>
      <c r="I438" s="849">
        <v>354</v>
      </c>
      <c r="J438" s="849">
        <v>248</v>
      </c>
      <c r="K438" s="849">
        <v>88040</v>
      </c>
      <c r="L438" s="849">
        <v>1</v>
      </c>
      <c r="M438" s="849">
        <v>355</v>
      </c>
      <c r="N438" s="849">
        <v>265</v>
      </c>
      <c r="O438" s="849">
        <v>94075</v>
      </c>
      <c r="P438" s="837">
        <v>1.0685483870967742</v>
      </c>
      <c r="Q438" s="850">
        <v>355</v>
      </c>
    </row>
    <row r="439" spans="1:17" ht="14.4" customHeight="1" x14ac:dyDescent="0.3">
      <c r="A439" s="831" t="s">
        <v>552</v>
      </c>
      <c r="B439" s="832" t="s">
        <v>2019</v>
      </c>
      <c r="C439" s="832" t="s">
        <v>874</v>
      </c>
      <c r="D439" s="832" t="s">
        <v>2040</v>
      </c>
      <c r="E439" s="832" t="s">
        <v>2041</v>
      </c>
      <c r="F439" s="849">
        <v>2</v>
      </c>
      <c r="G439" s="849">
        <v>700</v>
      </c>
      <c r="H439" s="849">
        <v>0.66476733143399813</v>
      </c>
      <c r="I439" s="849">
        <v>350</v>
      </c>
      <c r="J439" s="849">
        <v>3</v>
      </c>
      <c r="K439" s="849">
        <v>1053</v>
      </c>
      <c r="L439" s="849">
        <v>1</v>
      </c>
      <c r="M439" s="849">
        <v>351</v>
      </c>
      <c r="N439" s="849">
        <v>2</v>
      </c>
      <c r="O439" s="849">
        <v>703</v>
      </c>
      <c r="P439" s="837">
        <v>0.66761633428300093</v>
      </c>
      <c r="Q439" s="850">
        <v>351.5</v>
      </c>
    </row>
    <row r="440" spans="1:17" ht="14.4" customHeight="1" x14ac:dyDescent="0.3">
      <c r="A440" s="831" t="s">
        <v>552</v>
      </c>
      <c r="B440" s="832" t="s">
        <v>2019</v>
      </c>
      <c r="C440" s="832" t="s">
        <v>874</v>
      </c>
      <c r="D440" s="832" t="s">
        <v>2040</v>
      </c>
      <c r="E440" s="832" t="s">
        <v>2042</v>
      </c>
      <c r="F440" s="849">
        <v>8</v>
      </c>
      <c r="G440" s="849">
        <v>2800</v>
      </c>
      <c r="H440" s="849">
        <v>0.79772079772079774</v>
      </c>
      <c r="I440" s="849">
        <v>350</v>
      </c>
      <c r="J440" s="849">
        <v>10</v>
      </c>
      <c r="K440" s="849">
        <v>3510</v>
      </c>
      <c r="L440" s="849">
        <v>1</v>
      </c>
      <c r="M440" s="849">
        <v>351</v>
      </c>
      <c r="N440" s="849">
        <v>13</v>
      </c>
      <c r="O440" s="849">
        <v>4563</v>
      </c>
      <c r="P440" s="837">
        <v>1.3</v>
      </c>
      <c r="Q440" s="850">
        <v>351</v>
      </c>
    </row>
    <row r="441" spans="1:17" ht="14.4" customHeight="1" x14ac:dyDescent="0.3">
      <c r="A441" s="831" t="s">
        <v>552</v>
      </c>
      <c r="B441" s="832" t="s">
        <v>2019</v>
      </c>
      <c r="C441" s="832" t="s">
        <v>874</v>
      </c>
      <c r="D441" s="832" t="s">
        <v>1913</v>
      </c>
      <c r="E441" s="832" t="s">
        <v>1914</v>
      </c>
      <c r="F441" s="849">
        <v>226</v>
      </c>
      <c r="G441" s="849">
        <v>158426</v>
      </c>
      <c r="H441" s="849">
        <v>1.107843137254902</v>
      </c>
      <c r="I441" s="849">
        <v>701</v>
      </c>
      <c r="J441" s="849">
        <v>204</v>
      </c>
      <c r="K441" s="849">
        <v>143004</v>
      </c>
      <c r="L441" s="849">
        <v>1</v>
      </c>
      <c r="M441" s="849">
        <v>701</v>
      </c>
      <c r="N441" s="849">
        <v>227</v>
      </c>
      <c r="O441" s="849">
        <v>159354</v>
      </c>
      <c r="P441" s="837">
        <v>1.1143324662247209</v>
      </c>
      <c r="Q441" s="850">
        <v>702</v>
      </c>
    </row>
    <row r="442" spans="1:17" ht="14.4" customHeight="1" x14ac:dyDescent="0.3">
      <c r="A442" s="831" t="s">
        <v>552</v>
      </c>
      <c r="B442" s="832" t="s">
        <v>2019</v>
      </c>
      <c r="C442" s="832" t="s">
        <v>874</v>
      </c>
      <c r="D442" s="832" t="s">
        <v>2043</v>
      </c>
      <c r="E442" s="832" t="s">
        <v>2044</v>
      </c>
      <c r="F442" s="849">
        <v>21</v>
      </c>
      <c r="G442" s="849">
        <v>14658</v>
      </c>
      <c r="H442" s="849">
        <v>0.91304347826086951</v>
      </c>
      <c r="I442" s="849">
        <v>698</v>
      </c>
      <c r="J442" s="849">
        <v>23</v>
      </c>
      <c r="K442" s="849">
        <v>16054</v>
      </c>
      <c r="L442" s="849">
        <v>1</v>
      </c>
      <c r="M442" s="849">
        <v>698</v>
      </c>
      <c r="N442" s="849">
        <v>28</v>
      </c>
      <c r="O442" s="849">
        <v>19572</v>
      </c>
      <c r="P442" s="837">
        <v>1.2191354179643703</v>
      </c>
      <c r="Q442" s="850">
        <v>699</v>
      </c>
    </row>
    <row r="443" spans="1:17" ht="14.4" customHeight="1" x14ac:dyDescent="0.3">
      <c r="A443" s="831" t="s">
        <v>552</v>
      </c>
      <c r="B443" s="832" t="s">
        <v>2019</v>
      </c>
      <c r="C443" s="832" t="s">
        <v>874</v>
      </c>
      <c r="D443" s="832" t="s">
        <v>2043</v>
      </c>
      <c r="E443" s="832" t="s">
        <v>2045</v>
      </c>
      <c r="F443" s="849">
        <v>4</v>
      </c>
      <c r="G443" s="849">
        <v>2792</v>
      </c>
      <c r="H443" s="849">
        <v>0.8</v>
      </c>
      <c r="I443" s="849">
        <v>698</v>
      </c>
      <c r="J443" s="849">
        <v>5</v>
      </c>
      <c r="K443" s="849">
        <v>3490</v>
      </c>
      <c r="L443" s="849">
        <v>1</v>
      </c>
      <c r="M443" s="849">
        <v>698</v>
      </c>
      <c r="N443" s="849">
        <v>1</v>
      </c>
      <c r="O443" s="849">
        <v>699</v>
      </c>
      <c r="P443" s="837">
        <v>0.2002865329512894</v>
      </c>
      <c r="Q443" s="850">
        <v>699</v>
      </c>
    </row>
    <row r="444" spans="1:17" ht="14.4" customHeight="1" x14ac:dyDescent="0.3">
      <c r="A444" s="831" t="s">
        <v>2046</v>
      </c>
      <c r="B444" s="832" t="s">
        <v>1765</v>
      </c>
      <c r="C444" s="832" t="s">
        <v>1939</v>
      </c>
      <c r="D444" s="832" t="s">
        <v>1940</v>
      </c>
      <c r="E444" s="832" t="s">
        <v>1941</v>
      </c>
      <c r="F444" s="849">
        <v>0.25</v>
      </c>
      <c r="G444" s="849">
        <v>502.41</v>
      </c>
      <c r="H444" s="849"/>
      <c r="I444" s="849">
        <v>2009.64</v>
      </c>
      <c r="J444" s="849"/>
      <c r="K444" s="849"/>
      <c r="L444" s="849"/>
      <c r="M444" s="849"/>
      <c r="N444" s="849"/>
      <c r="O444" s="849"/>
      <c r="P444" s="837"/>
      <c r="Q444" s="850"/>
    </row>
    <row r="445" spans="1:17" ht="14.4" customHeight="1" x14ac:dyDescent="0.3">
      <c r="A445" s="831" t="s">
        <v>2046</v>
      </c>
      <c r="B445" s="832" t="s">
        <v>1765</v>
      </c>
      <c r="C445" s="832" t="s">
        <v>1939</v>
      </c>
      <c r="D445" s="832" t="s">
        <v>1946</v>
      </c>
      <c r="E445" s="832" t="s">
        <v>931</v>
      </c>
      <c r="F445" s="849">
        <v>2.9000000000000004</v>
      </c>
      <c r="G445" s="849">
        <v>5200.4399999999996</v>
      </c>
      <c r="H445" s="849">
        <v>1.3613752915583548</v>
      </c>
      <c r="I445" s="849">
        <v>1793.2551724137927</v>
      </c>
      <c r="J445" s="849">
        <v>2.1</v>
      </c>
      <c r="K445" s="849">
        <v>3819.99</v>
      </c>
      <c r="L445" s="849">
        <v>1</v>
      </c>
      <c r="M445" s="849">
        <v>1819.042857142857</v>
      </c>
      <c r="N445" s="849">
        <v>2.1</v>
      </c>
      <c r="O445" s="849">
        <v>1900.1799999999998</v>
      </c>
      <c r="P445" s="837">
        <v>0.49743062154612971</v>
      </c>
      <c r="Q445" s="850">
        <v>904.84761904761888</v>
      </c>
    </row>
    <row r="446" spans="1:17" ht="14.4" customHeight="1" x14ac:dyDescent="0.3">
      <c r="A446" s="831" t="s">
        <v>2046</v>
      </c>
      <c r="B446" s="832" t="s">
        <v>1765</v>
      </c>
      <c r="C446" s="832" t="s">
        <v>1939</v>
      </c>
      <c r="D446" s="832" t="s">
        <v>1947</v>
      </c>
      <c r="E446" s="832" t="s">
        <v>1948</v>
      </c>
      <c r="F446" s="849">
        <v>0.25</v>
      </c>
      <c r="G446" s="849">
        <v>225.95</v>
      </c>
      <c r="H446" s="849">
        <v>1.6666666666666667</v>
      </c>
      <c r="I446" s="849">
        <v>903.8</v>
      </c>
      <c r="J446" s="849">
        <v>0.15000000000000002</v>
      </c>
      <c r="K446" s="849">
        <v>135.57</v>
      </c>
      <c r="L446" s="849">
        <v>1</v>
      </c>
      <c r="M446" s="849">
        <v>903.79999999999984</v>
      </c>
      <c r="N446" s="849"/>
      <c r="O446" s="849"/>
      <c r="P446" s="837"/>
      <c r="Q446" s="850"/>
    </row>
    <row r="447" spans="1:17" ht="14.4" customHeight="1" x14ac:dyDescent="0.3">
      <c r="A447" s="831" t="s">
        <v>2046</v>
      </c>
      <c r="B447" s="832" t="s">
        <v>1765</v>
      </c>
      <c r="C447" s="832" t="s">
        <v>1766</v>
      </c>
      <c r="D447" s="832" t="s">
        <v>1771</v>
      </c>
      <c r="E447" s="832" t="s">
        <v>1772</v>
      </c>
      <c r="F447" s="849">
        <v>180</v>
      </c>
      <c r="G447" s="849">
        <v>945</v>
      </c>
      <c r="H447" s="849"/>
      <c r="I447" s="849">
        <v>5.25</v>
      </c>
      <c r="J447" s="849"/>
      <c r="K447" s="849"/>
      <c r="L447" s="849"/>
      <c r="M447" s="849"/>
      <c r="N447" s="849">
        <v>180</v>
      </c>
      <c r="O447" s="849">
        <v>1294.2</v>
      </c>
      <c r="P447" s="837"/>
      <c r="Q447" s="850">
        <v>7.19</v>
      </c>
    </row>
    <row r="448" spans="1:17" ht="14.4" customHeight="1" x14ac:dyDescent="0.3">
      <c r="A448" s="831" t="s">
        <v>2046</v>
      </c>
      <c r="B448" s="832" t="s">
        <v>1765</v>
      </c>
      <c r="C448" s="832" t="s">
        <v>1766</v>
      </c>
      <c r="D448" s="832" t="s">
        <v>1792</v>
      </c>
      <c r="E448" s="832" t="s">
        <v>1793</v>
      </c>
      <c r="F448" s="849">
        <v>390</v>
      </c>
      <c r="G448" s="849">
        <v>7948.2</v>
      </c>
      <c r="H448" s="849"/>
      <c r="I448" s="849">
        <v>20.38</v>
      </c>
      <c r="J448" s="849"/>
      <c r="K448" s="849"/>
      <c r="L448" s="849"/>
      <c r="M448" s="849"/>
      <c r="N448" s="849"/>
      <c r="O448" s="849"/>
      <c r="P448" s="837"/>
      <c r="Q448" s="850"/>
    </row>
    <row r="449" spans="1:17" ht="14.4" customHeight="1" x14ac:dyDescent="0.3">
      <c r="A449" s="831" t="s">
        <v>2046</v>
      </c>
      <c r="B449" s="832" t="s">
        <v>1765</v>
      </c>
      <c r="C449" s="832" t="s">
        <v>1766</v>
      </c>
      <c r="D449" s="832" t="s">
        <v>1798</v>
      </c>
      <c r="E449" s="832" t="s">
        <v>1799</v>
      </c>
      <c r="F449" s="849">
        <v>1</v>
      </c>
      <c r="G449" s="849">
        <v>2163.7399999999998</v>
      </c>
      <c r="H449" s="849"/>
      <c r="I449" s="849">
        <v>2163.7399999999998</v>
      </c>
      <c r="J449" s="849"/>
      <c r="K449" s="849"/>
      <c r="L449" s="849"/>
      <c r="M449" s="849"/>
      <c r="N449" s="849">
        <v>1</v>
      </c>
      <c r="O449" s="849">
        <v>2027.89</v>
      </c>
      <c r="P449" s="837"/>
      <c r="Q449" s="850">
        <v>2027.89</v>
      </c>
    </row>
    <row r="450" spans="1:17" ht="14.4" customHeight="1" x14ac:dyDescent="0.3">
      <c r="A450" s="831" t="s">
        <v>2046</v>
      </c>
      <c r="B450" s="832" t="s">
        <v>1765</v>
      </c>
      <c r="C450" s="832" t="s">
        <v>1766</v>
      </c>
      <c r="D450" s="832" t="s">
        <v>1949</v>
      </c>
      <c r="E450" s="832" t="s">
        <v>1950</v>
      </c>
      <c r="F450" s="849">
        <v>1576</v>
      </c>
      <c r="G450" s="849">
        <v>52031.22</v>
      </c>
      <c r="H450" s="849">
        <v>1.6066332666877667</v>
      </c>
      <c r="I450" s="849">
        <v>33.014733502538071</v>
      </c>
      <c r="J450" s="849">
        <v>962</v>
      </c>
      <c r="K450" s="849">
        <v>32385.25</v>
      </c>
      <c r="L450" s="849">
        <v>1</v>
      </c>
      <c r="M450" s="849">
        <v>33.66450103950104</v>
      </c>
      <c r="N450" s="849">
        <v>1348</v>
      </c>
      <c r="O450" s="849">
        <v>45991.94</v>
      </c>
      <c r="P450" s="837">
        <v>1.4201508402745078</v>
      </c>
      <c r="Q450" s="850">
        <v>34.11864985163205</v>
      </c>
    </row>
    <row r="451" spans="1:17" ht="14.4" customHeight="1" x14ac:dyDescent="0.3">
      <c r="A451" s="831" t="s">
        <v>2046</v>
      </c>
      <c r="B451" s="832" t="s">
        <v>1765</v>
      </c>
      <c r="C451" s="832" t="s">
        <v>874</v>
      </c>
      <c r="D451" s="832" t="s">
        <v>1868</v>
      </c>
      <c r="E451" s="832" t="s">
        <v>1869</v>
      </c>
      <c r="F451" s="849"/>
      <c r="G451" s="849"/>
      <c r="H451" s="849"/>
      <c r="I451" s="849"/>
      <c r="J451" s="849"/>
      <c r="K451" s="849"/>
      <c r="L451" s="849"/>
      <c r="M451" s="849"/>
      <c r="N451" s="849">
        <v>1</v>
      </c>
      <c r="O451" s="849">
        <v>682</v>
      </c>
      <c r="P451" s="837"/>
      <c r="Q451" s="850">
        <v>682</v>
      </c>
    </row>
    <row r="452" spans="1:17" ht="14.4" customHeight="1" x14ac:dyDescent="0.3">
      <c r="A452" s="831" t="s">
        <v>2046</v>
      </c>
      <c r="B452" s="832" t="s">
        <v>1765</v>
      </c>
      <c r="C452" s="832" t="s">
        <v>874</v>
      </c>
      <c r="D452" s="832" t="s">
        <v>1868</v>
      </c>
      <c r="E452" s="832" t="s">
        <v>1870</v>
      </c>
      <c r="F452" s="849">
        <v>1</v>
      </c>
      <c r="G452" s="849">
        <v>681</v>
      </c>
      <c r="H452" s="849"/>
      <c r="I452" s="849">
        <v>681</v>
      </c>
      <c r="J452" s="849"/>
      <c r="K452" s="849"/>
      <c r="L452" s="849"/>
      <c r="M452" s="849"/>
      <c r="N452" s="849"/>
      <c r="O452" s="849"/>
      <c r="P452" s="837"/>
      <c r="Q452" s="850"/>
    </row>
    <row r="453" spans="1:17" ht="14.4" customHeight="1" x14ac:dyDescent="0.3">
      <c r="A453" s="831" t="s">
        <v>2046</v>
      </c>
      <c r="B453" s="832" t="s">
        <v>1765</v>
      </c>
      <c r="C453" s="832" t="s">
        <v>874</v>
      </c>
      <c r="D453" s="832" t="s">
        <v>1877</v>
      </c>
      <c r="E453" s="832" t="s">
        <v>1878</v>
      </c>
      <c r="F453" s="849">
        <v>1</v>
      </c>
      <c r="G453" s="849">
        <v>1825</v>
      </c>
      <c r="H453" s="849"/>
      <c r="I453" s="849">
        <v>1825</v>
      </c>
      <c r="J453" s="849"/>
      <c r="K453" s="849"/>
      <c r="L453" s="849"/>
      <c r="M453" s="849"/>
      <c r="N453" s="849">
        <v>1</v>
      </c>
      <c r="O453" s="849">
        <v>1826</v>
      </c>
      <c r="P453" s="837"/>
      <c r="Q453" s="850">
        <v>1826</v>
      </c>
    </row>
    <row r="454" spans="1:17" ht="14.4" customHeight="1" x14ac:dyDescent="0.3">
      <c r="A454" s="831" t="s">
        <v>2046</v>
      </c>
      <c r="B454" s="832" t="s">
        <v>1765</v>
      </c>
      <c r="C454" s="832" t="s">
        <v>874</v>
      </c>
      <c r="D454" s="832" t="s">
        <v>1877</v>
      </c>
      <c r="E454" s="832" t="s">
        <v>1879</v>
      </c>
      <c r="F454" s="849">
        <v>1</v>
      </c>
      <c r="G454" s="849">
        <v>1825</v>
      </c>
      <c r="H454" s="849"/>
      <c r="I454" s="849">
        <v>1825</v>
      </c>
      <c r="J454" s="849"/>
      <c r="K454" s="849"/>
      <c r="L454" s="849"/>
      <c r="M454" s="849"/>
      <c r="N454" s="849"/>
      <c r="O454" s="849"/>
      <c r="P454" s="837"/>
      <c r="Q454" s="850"/>
    </row>
    <row r="455" spans="1:17" ht="14.4" customHeight="1" x14ac:dyDescent="0.3">
      <c r="A455" s="831" t="s">
        <v>2046</v>
      </c>
      <c r="B455" s="832" t="s">
        <v>1765</v>
      </c>
      <c r="C455" s="832" t="s">
        <v>874</v>
      </c>
      <c r="D455" s="832" t="s">
        <v>1960</v>
      </c>
      <c r="E455" s="832" t="s">
        <v>1961</v>
      </c>
      <c r="F455" s="849">
        <v>8</v>
      </c>
      <c r="G455" s="849">
        <v>116048</v>
      </c>
      <c r="H455" s="849">
        <v>1.9998621355207831</v>
      </c>
      <c r="I455" s="849">
        <v>14506</v>
      </c>
      <c r="J455" s="849">
        <v>4</v>
      </c>
      <c r="K455" s="849">
        <v>58028</v>
      </c>
      <c r="L455" s="849">
        <v>1</v>
      </c>
      <c r="M455" s="849">
        <v>14507</v>
      </c>
      <c r="N455" s="849">
        <v>6</v>
      </c>
      <c r="O455" s="849">
        <v>87052</v>
      </c>
      <c r="P455" s="837">
        <v>1.5001723305990211</v>
      </c>
      <c r="Q455" s="850">
        <v>14508.666666666666</v>
      </c>
    </row>
    <row r="456" spans="1:17" ht="14.4" customHeight="1" x14ac:dyDescent="0.3">
      <c r="A456" s="831" t="s">
        <v>2046</v>
      </c>
      <c r="B456" s="832" t="s">
        <v>1765</v>
      </c>
      <c r="C456" s="832" t="s">
        <v>874</v>
      </c>
      <c r="D456" s="832" t="s">
        <v>1903</v>
      </c>
      <c r="E456" s="832" t="s">
        <v>1904</v>
      </c>
      <c r="F456" s="849">
        <v>1</v>
      </c>
      <c r="G456" s="849">
        <v>509</v>
      </c>
      <c r="H456" s="849"/>
      <c r="I456" s="849">
        <v>509</v>
      </c>
      <c r="J456" s="849"/>
      <c r="K456" s="849"/>
      <c r="L456" s="849"/>
      <c r="M456" s="849"/>
      <c r="N456" s="849"/>
      <c r="O456" s="849"/>
      <c r="P456" s="837"/>
      <c r="Q456" s="850"/>
    </row>
    <row r="457" spans="1:17" ht="14.4" customHeight="1" x14ac:dyDescent="0.3">
      <c r="A457" s="831" t="s">
        <v>2046</v>
      </c>
      <c r="B457" s="832" t="s">
        <v>1765</v>
      </c>
      <c r="C457" s="832" t="s">
        <v>874</v>
      </c>
      <c r="D457" s="832" t="s">
        <v>1903</v>
      </c>
      <c r="E457" s="832" t="s">
        <v>1905</v>
      </c>
      <c r="F457" s="849"/>
      <c r="G457" s="849"/>
      <c r="H457" s="849"/>
      <c r="I457" s="849"/>
      <c r="J457" s="849"/>
      <c r="K457" s="849"/>
      <c r="L457" s="849"/>
      <c r="M457" s="849"/>
      <c r="N457" s="849">
        <v>1</v>
      </c>
      <c r="O457" s="849">
        <v>510</v>
      </c>
      <c r="P457" s="837"/>
      <c r="Q457" s="850">
        <v>510</v>
      </c>
    </row>
    <row r="458" spans="1:17" ht="14.4" customHeight="1" x14ac:dyDescent="0.3">
      <c r="A458" s="831" t="s">
        <v>2046</v>
      </c>
      <c r="B458" s="832" t="s">
        <v>1765</v>
      </c>
      <c r="C458" s="832" t="s">
        <v>874</v>
      </c>
      <c r="D458" s="832" t="s">
        <v>1906</v>
      </c>
      <c r="E458" s="832" t="s">
        <v>1907</v>
      </c>
      <c r="F458" s="849">
        <v>1</v>
      </c>
      <c r="G458" s="849">
        <v>2329</v>
      </c>
      <c r="H458" s="849"/>
      <c r="I458" s="849">
        <v>2329</v>
      </c>
      <c r="J458" s="849"/>
      <c r="K458" s="849"/>
      <c r="L458" s="849"/>
      <c r="M458" s="849"/>
      <c r="N458" s="849"/>
      <c r="O458" s="849"/>
      <c r="P458" s="837"/>
      <c r="Q458" s="850"/>
    </row>
    <row r="459" spans="1:17" ht="14.4" customHeight="1" x14ac:dyDescent="0.3">
      <c r="A459" s="831" t="s">
        <v>2046</v>
      </c>
      <c r="B459" s="832" t="s">
        <v>1765</v>
      </c>
      <c r="C459" s="832" t="s">
        <v>874</v>
      </c>
      <c r="D459" s="832" t="s">
        <v>1929</v>
      </c>
      <c r="E459" s="832" t="s">
        <v>1930</v>
      </c>
      <c r="F459" s="849">
        <v>1</v>
      </c>
      <c r="G459" s="849">
        <v>718</v>
      </c>
      <c r="H459" s="849"/>
      <c r="I459" s="849">
        <v>718</v>
      </c>
      <c r="J459" s="849"/>
      <c r="K459" s="849"/>
      <c r="L459" s="849"/>
      <c r="M459" s="849"/>
      <c r="N459" s="849"/>
      <c r="O459" s="849"/>
      <c r="P459" s="837"/>
      <c r="Q459" s="850"/>
    </row>
    <row r="460" spans="1:17" ht="14.4" customHeight="1" x14ac:dyDescent="0.3">
      <c r="A460" s="831" t="s">
        <v>2047</v>
      </c>
      <c r="B460" s="832" t="s">
        <v>1765</v>
      </c>
      <c r="C460" s="832" t="s">
        <v>1939</v>
      </c>
      <c r="D460" s="832" t="s">
        <v>1946</v>
      </c>
      <c r="E460" s="832" t="s">
        <v>931</v>
      </c>
      <c r="F460" s="849"/>
      <c r="G460" s="849"/>
      <c r="H460" s="849"/>
      <c r="I460" s="849"/>
      <c r="J460" s="849">
        <v>0.8</v>
      </c>
      <c r="K460" s="849">
        <v>1455.23</v>
      </c>
      <c r="L460" s="849">
        <v>1</v>
      </c>
      <c r="M460" s="849">
        <v>1819.0374999999999</v>
      </c>
      <c r="N460" s="849">
        <v>1.1000000000000001</v>
      </c>
      <c r="O460" s="849">
        <v>1419.19</v>
      </c>
      <c r="P460" s="837">
        <v>0.97523415542560288</v>
      </c>
      <c r="Q460" s="850">
        <v>1290.1727272727271</v>
      </c>
    </row>
    <row r="461" spans="1:17" ht="14.4" customHeight="1" x14ac:dyDescent="0.3">
      <c r="A461" s="831" t="s">
        <v>2047</v>
      </c>
      <c r="B461" s="832" t="s">
        <v>1765</v>
      </c>
      <c r="C461" s="832" t="s">
        <v>1939</v>
      </c>
      <c r="D461" s="832" t="s">
        <v>1947</v>
      </c>
      <c r="E461" s="832" t="s">
        <v>1948</v>
      </c>
      <c r="F461" s="849"/>
      <c r="G461" s="849"/>
      <c r="H461" s="849"/>
      <c r="I461" s="849"/>
      <c r="J461" s="849">
        <v>0.03</v>
      </c>
      <c r="K461" s="849">
        <v>22.59</v>
      </c>
      <c r="L461" s="849">
        <v>1</v>
      </c>
      <c r="M461" s="849">
        <v>753</v>
      </c>
      <c r="N461" s="849"/>
      <c r="O461" s="849"/>
      <c r="P461" s="837"/>
      <c r="Q461" s="850"/>
    </row>
    <row r="462" spans="1:17" ht="14.4" customHeight="1" x14ac:dyDescent="0.3">
      <c r="A462" s="831" t="s">
        <v>2047</v>
      </c>
      <c r="B462" s="832" t="s">
        <v>1765</v>
      </c>
      <c r="C462" s="832" t="s">
        <v>1766</v>
      </c>
      <c r="D462" s="832" t="s">
        <v>1778</v>
      </c>
      <c r="E462" s="832" t="s">
        <v>1779</v>
      </c>
      <c r="F462" s="849">
        <v>1381</v>
      </c>
      <c r="G462" s="849">
        <v>8437.91</v>
      </c>
      <c r="H462" s="849">
        <v>2.2434149830239898</v>
      </c>
      <c r="I462" s="849">
        <v>6.11</v>
      </c>
      <c r="J462" s="849">
        <v>711</v>
      </c>
      <c r="K462" s="849">
        <v>3761.19</v>
      </c>
      <c r="L462" s="849">
        <v>1</v>
      </c>
      <c r="M462" s="849">
        <v>5.29</v>
      </c>
      <c r="N462" s="849"/>
      <c r="O462" s="849"/>
      <c r="P462" s="837"/>
      <c r="Q462" s="850"/>
    </row>
    <row r="463" spans="1:17" ht="14.4" customHeight="1" x14ac:dyDescent="0.3">
      <c r="A463" s="831" t="s">
        <v>2047</v>
      </c>
      <c r="B463" s="832" t="s">
        <v>1765</v>
      </c>
      <c r="C463" s="832" t="s">
        <v>1766</v>
      </c>
      <c r="D463" s="832" t="s">
        <v>1786</v>
      </c>
      <c r="E463" s="832" t="s">
        <v>1787</v>
      </c>
      <c r="F463" s="849">
        <v>800</v>
      </c>
      <c r="G463" s="849">
        <v>15696</v>
      </c>
      <c r="H463" s="849"/>
      <c r="I463" s="849">
        <v>19.62</v>
      </c>
      <c r="J463" s="849"/>
      <c r="K463" s="849"/>
      <c r="L463" s="849"/>
      <c r="M463" s="849"/>
      <c r="N463" s="849"/>
      <c r="O463" s="849"/>
      <c r="P463" s="837"/>
      <c r="Q463" s="850"/>
    </row>
    <row r="464" spans="1:17" ht="14.4" customHeight="1" x14ac:dyDescent="0.3">
      <c r="A464" s="831" t="s">
        <v>2047</v>
      </c>
      <c r="B464" s="832" t="s">
        <v>1765</v>
      </c>
      <c r="C464" s="832" t="s">
        <v>1766</v>
      </c>
      <c r="D464" s="832" t="s">
        <v>1802</v>
      </c>
      <c r="E464" s="832" t="s">
        <v>1803</v>
      </c>
      <c r="F464" s="849">
        <v>654</v>
      </c>
      <c r="G464" s="849">
        <v>2720.64</v>
      </c>
      <c r="H464" s="849"/>
      <c r="I464" s="849">
        <v>4.16</v>
      </c>
      <c r="J464" s="849"/>
      <c r="K464" s="849"/>
      <c r="L464" s="849"/>
      <c r="M464" s="849"/>
      <c r="N464" s="849">
        <v>650</v>
      </c>
      <c r="O464" s="849">
        <v>2437.5</v>
      </c>
      <c r="P464" s="837"/>
      <c r="Q464" s="850">
        <v>3.75</v>
      </c>
    </row>
    <row r="465" spans="1:17" ht="14.4" customHeight="1" x14ac:dyDescent="0.3">
      <c r="A465" s="831" t="s">
        <v>2047</v>
      </c>
      <c r="B465" s="832" t="s">
        <v>1765</v>
      </c>
      <c r="C465" s="832" t="s">
        <v>1766</v>
      </c>
      <c r="D465" s="832" t="s">
        <v>1949</v>
      </c>
      <c r="E465" s="832" t="s">
        <v>1950</v>
      </c>
      <c r="F465" s="849"/>
      <c r="G465" s="849"/>
      <c r="H465" s="849"/>
      <c r="I465" s="849"/>
      <c r="J465" s="849">
        <v>354</v>
      </c>
      <c r="K465" s="849">
        <v>11982.900000000001</v>
      </c>
      <c r="L465" s="849">
        <v>1</v>
      </c>
      <c r="M465" s="849">
        <v>33.85</v>
      </c>
      <c r="N465" s="849">
        <v>773</v>
      </c>
      <c r="O465" s="849">
        <v>26364.400000000001</v>
      </c>
      <c r="P465" s="837">
        <v>2.2001685735506427</v>
      </c>
      <c r="Q465" s="850">
        <v>34.106597671410093</v>
      </c>
    </row>
    <row r="466" spans="1:17" ht="14.4" customHeight="1" x14ac:dyDescent="0.3">
      <c r="A466" s="831" t="s">
        <v>2047</v>
      </c>
      <c r="B466" s="832" t="s">
        <v>1765</v>
      </c>
      <c r="C466" s="832" t="s">
        <v>1766</v>
      </c>
      <c r="D466" s="832" t="s">
        <v>1810</v>
      </c>
      <c r="E466" s="832" t="s">
        <v>1811</v>
      </c>
      <c r="F466" s="849"/>
      <c r="G466" s="849"/>
      <c r="H466" s="849"/>
      <c r="I466" s="849"/>
      <c r="J466" s="849"/>
      <c r="K466" s="849"/>
      <c r="L466" s="849"/>
      <c r="M466" s="849"/>
      <c r="N466" s="849">
        <v>100</v>
      </c>
      <c r="O466" s="849">
        <v>2074</v>
      </c>
      <c r="P466" s="837"/>
      <c r="Q466" s="850">
        <v>20.74</v>
      </c>
    </row>
    <row r="467" spans="1:17" ht="14.4" customHeight="1" x14ac:dyDescent="0.3">
      <c r="A467" s="831" t="s">
        <v>2047</v>
      </c>
      <c r="B467" s="832" t="s">
        <v>1765</v>
      </c>
      <c r="C467" s="832" t="s">
        <v>874</v>
      </c>
      <c r="D467" s="832" t="s">
        <v>1831</v>
      </c>
      <c r="E467" s="832" t="s">
        <v>1832</v>
      </c>
      <c r="F467" s="849"/>
      <c r="G467" s="849"/>
      <c r="H467" s="849"/>
      <c r="I467" s="849"/>
      <c r="J467" s="849">
        <v>1</v>
      </c>
      <c r="K467" s="849">
        <v>444</v>
      </c>
      <c r="L467" s="849">
        <v>1</v>
      </c>
      <c r="M467" s="849">
        <v>444</v>
      </c>
      <c r="N467" s="849"/>
      <c r="O467" s="849"/>
      <c r="P467" s="837"/>
      <c r="Q467" s="850"/>
    </row>
    <row r="468" spans="1:17" ht="14.4" customHeight="1" x14ac:dyDescent="0.3">
      <c r="A468" s="831" t="s">
        <v>2047</v>
      </c>
      <c r="B468" s="832" t="s">
        <v>1765</v>
      </c>
      <c r="C468" s="832" t="s">
        <v>874</v>
      </c>
      <c r="D468" s="832" t="s">
        <v>1871</v>
      </c>
      <c r="E468" s="832" t="s">
        <v>1872</v>
      </c>
      <c r="F468" s="849"/>
      <c r="G468" s="849"/>
      <c r="H468" s="849"/>
      <c r="I468" s="849"/>
      <c r="J468" s="849"/>
      <c r="K468" s="849"/>
      <c r="L468" s="849"/>
      <c r="M468" s="849"/>
      <c r="N468" s="849">
        <v>1</v>
      </c>
      <c r="O468" s="849">
        <v>717</v>
      </c>
      <c r="P468" s="837"/>
      <c r="Q468" s="850">
        <v>717</v>
      </c>
    </row>
    <row r="469" spans="1:17" ht="14.4" customHeight="1" x14ac:dyDescent="0.3">
      <c r="A469" s="831" t="s">
        <v>2047</v>
      </c>
      <c r="B469" s="832" t="s">
        <v>1765</v>
      </c>
      <c r="C469" s="832" t="s">
        <v>874</v>
      </c>
      <c r="D469" s="832" t="s">
        <v>1874</v>
      </c>
      <c r="E469" s="832" t="s">
        <v>1876</v>
      </c>
      <c r="F469" s="849">
        <v>1</v>
      </c>
      <c r="G469" s="849">
        <v>2637</v>
      </c>
      <c r="H469" s="849"/>
      <c r="I469" s="849">
        <v>2637</v>
      </c>
      <c r="J469" s="849"/>
      <c r="K469" s="849"/>
      <c r="L469" s="849"/>
      <c r="M469" s="849"/>
      <c r="N469" s="849"/>
      <c r="O469" s="849"/>
      <c r="P469" s="837"/>
      <c r="Q469" s="850"/>
    </row>
    <row r="470" spans="1:17" ht="14.4" customHeight="1" x14ac:dyDescent="0.3">
      <c r="A470" s="831" t="s">
        <v>2047</v>
      </c>
      <c r="B470" s="832" t="s">
        <v>1765</v>
      </c>
      <c r="C470" s="832" t="s">
        <v>874</v>
      </c>
      <c r="D470" s="832" t="s">
        <v>1877</v>
      </c>
      <c r="E470" s="832" t="s">
        <v>1878</v>
      </c>
      <c r="F470" s="849">
        <v>3</v>
      </c>
      <c r="G470" s="849">
        <v>5475</v>
      </c>
      <c r="H470" s="849">
        <v>1.5</v>
      </c>
      <c r="I470" s="849">
        <v>1825</v>
      </c>
      <c r="J470" s="849">
        <v>2</v>
      </c>
      <c r="K470" s="849">
        <v>3650</v>
      </c>
      <c r="L470" s="849">
        <v>1</v>
      </c>
      <c r="M470" s="849">
        <v>1825</v>
      </c>
      <c r="N470" s="849"/>
      <c r="O470" s="849"/>
      <c r="P470" s="837"/>
      <c r="Q470" s="850"/>
    </row>
    <row r="471" spans="1:17" ht="14.4" customHeight="1" x14ac:dyDescent="0.3">
      <c r="A471" s="831" t="s">
        <v>2047</v>
      </c>
      <c r="B471" s="832" t="s">
        <v>1765</v>
      </c>
      <c r="C471" s="832" t="s">
        <v>874</v>
      </c>
      <c r="D471" s="832" t="s">
        <v>1877</v>
      </c>
      <c r="E471" s="832" t="s">
        <v>1879</v>
      </c>
      <c r="F471" s="849">
        <v>2</v>
      </c>
      <c r="G471" s="849">
        <v>3650</v>
      </c>
      <c r="H471" s="849"/>
      <c r="I471" s="849">
        <v>1825</v>
      </c>
      <c r="J471" s="849"/>
      <c r="K471" s="849"/>
      <c r="L471" s="849"/>
      <c r="M471" s="849"/>
      <c r="N471" s="849">
        <v>2</v>
      </c>
      <c r="O471" s="849">
        <v>3652</v>
      </c>
      <c r="P471" s="837"/>
      <c r="Q471" s="850">
        <v>1826</v>
      </c>
    </row>
    <row r="472" spans="1:17" ht="14.4" customHeight="1" x14ac:dyDescent="0.3">
      <c r="A472" s="831" t="s">
        <v>2047</v>
      </c>
      <c r="B472" s="832" t="s">
        <v>1765</v>
      </c>
      <c r="C472" s="832" t="s">
        <v>874</v>
      </c>
      <c r="D472" s="832" t="s">
        <v>1880</v>
      </c>
      <c r="E472" s="832" t="s">
        <v>1881</v>
      </c>
      <c r="F472" s="849">
        <v>1</v>
      </c>
      <c r="G472" s="849">
        <v>429</v>
      </c>
      <c r="H472" s="849">
        <v>0.5</v>
      </c>
      <c r="I472" s="849">
        <v>429</v>
      </c>
      <c r="J472" s="849">
        <v>2</v>
      </c>
      <c r="K472" s="849">
        <v>858</v>
      </c>
      <c r="L472" s="849">
        <v>1</v>
      </c>
      <c r="M472" s="849">
        <v>429</v>
      </c>
      <c r="N472" s="849"/>
      <c r="O472" s="849"/>
      <c r="P472" s="837"/>
      <c r="Q472" s="850"/>
    </row>
    <row r="473" spans="1:17" ht="14.4" customHeight="1" x14ac:dyDescent="0.3">
      <c r="A473" s="831" t="s">
        <v>2047</v>
      </c>
      <c r="B473" s="832" t="s">
        <v>1765</v>
      </c>
      <c r="C473" s="832" t="s">
        <v>874</v>
      </c>
      <c r="D473" s="832" t="s">
        <v>1960</v>
      </c>
      <c r="E473" s="832" t="s">
        <v>1961</v>
      </c>
      <c r="F473" s="849"/>
      <c r="G473" s="849"/>
      <c r="H473" s="849"/>
      <c r="I473" s="849"/>
      <c r="J473" s="849">
        <v>2</v>
      </c>
      <c r="K473" s="849">
        <v>29014</v>
      </c>
      <c r="L473" s="849">
        <v>1</v>
      </c>
      <c r="M473" s="849">
        <v>14507</v>
      </c>
      <c r="N473" s="849">
        <v>2</v>
      </c>
      <c r="O473" s="849">
        <v>29017</v>
      </c>
      <c r="P473" s="837">
        <v>1.0001033983594128</v>
      </c>
      <c r="Q473" s="850">
        <v>14508.5</v>
      </c>
    </row>
    <row r="474" spans="1:17" ht="14.4" customHeight="1" x14ac:dyDescent="0.3">
      <c r="A474" s="831" t="s">
        <v>2047</v>
      </c>
      <c r="B474" s="832" t="s">
        <v>1765</v>
      </c>
      <c r="C474" s="832" t="s">
        <v>874</v>
      </c>
      <c r="D474" s="832" t="s">
        <v>1892</v>
      </c>
      <c r="E474" s="832" t="s">
        <v>1893</v>
      </c>
      <c r="F474" s="849">
        <v>1</v>
      </c>
      <c r="G474" s="849">
        <v>609</v>
      </c>
      <c r="H474" s="849"/>
      <c r="I474" s="849">
        <v>609</v>
      </c>
      <c r="J474" s="849"/>
      <c r="K474" s="849"/>
      <c r="L474" s="849"/>
      <c r="M474" s="849"/>
      <c r="N474" s="849"/>
      <c r="O474" s="849"/>
      <c r="P474" s="837"/>
      <c r="Q474" s="850"/>
    </row>
    <row r="475" spans="1:17" ht="14.4" customHeight="1" x14ac:dyDescent="0.3">
      <c r="A475" s="831" t="s">
        <v>2047</v>
      </c>
      <c r="B475" s="832" t="s">
        <v>1765</v>
      </c>
      <c r="C475" s="832" t="s">
        <v>874</v>
      </c>
      <c r="D475" s="832" t="s">
        <v>1900</v>
      </c>
      <c r="E475" s="832" t="s">
        <v>1902</v>
      </c>
      <c r="F475" s="849">
        <v>1</v>
      </c>
      <c r="G475" s="849">
        <v>1342</v>
      </c>
      <c r="H475" s="849"/>
      <c r="I475" s="849">
        <v>1342</v>
      </c>
      <c r="J475" s="849"/>
      <c r="K475" s="849"/>
      <c r="L475" s="849"/>
      <c r="M475" s="849"/>
      <c r="N475" s="849">
        <v>1</v>
      </c>
      <c r="O475" s="849">
        <v>1343</v>
      </c>
      <c r="P475" s="837"/>
      <c r="Q475" s="850">
        <v>1343</v>
      </c>
    </row>
    <row r="476" spans="1:17" ht="14.4" customHeight="1" x14ac:dyDescent="0.3">
      <c r="A476" s="831" t="s">
        <v>2047</v>
      </c>
      <c r="B476" s="832" t="s">
        <v>1765</v>
      </c>
      <c r="C476" s="832" t="s">
        <v>874</v>
      </c>
      <c r="D476" s="832" t="s">
        <v>1929</v>
      </c>
      <c r="E476" s="832" t="s">
        <v>1930</v>
      </c>
      <c r="F476" s="849">
        <v>1</v>
      </c>
      <c r="G476" s="849">
        <v>718</v>
      </c>
      <c r="H476" s="849"/>
      <c r="I476" s="849">
        <v>718</v>
      </c>
      <c r="J476" s="849"/>
      <c r="K476" s="849"/>
      <c r="L476" s="849"/>
      <c r="M476" s="849"/>
      <c r="N476" s="849"/>
      <c r="O476" s="849"/>
      <c r="P476" s="837"/>
      <c r="Q476" s="850"/>
    </row>
    <row r="477" spans="1:17" ht="14.4" customHeight="1" x14ac:dyDescent="0.3">
      <c r="A477" s="831" t="s">
        <v>2048</v>
      </c>
      <c r="B477" s="832" t="s">
        <v>1765</v>
      </c>
      <c r="C477" s="832" t="s">
        <v>1939</v>
      </c>
      <c r="D477" s="832" t="s">
        <v>1940</v>
      </c>
      <c r="E477" s="832" t="s">
        <v>1941</v>
      </c>
      <c r="F477" s="849"/>
      <c r="G477" s="849"/>
      <c r="H477" s="849"/>
      <c r="I477" s="849"/>
      <c r="J477" s="849">
        <v>0.85</v>
      </c>
      <c r="K477" s="849">
        <v>1708.19</v>
      </c>
      <c r="L477" s="849">
        <v>1</v>
      </c>
      <c r="M477" s="849">
        <v>2009.6352941176472</v>
      </c>
      <c r="N477" s="849"/>
      <c r="O477" s="849"/>
      <c r="P477" s="837"/>
      <c r="Q477" s="850"/>
    </row>
    <row r="478" spans="1:17" ht="14.4" customHeight="1" x14ac:dyDescent="0.3">
      <c r="A478" s="831" t="s">
        <v>2048</v>
      </c>
      <c r="B478" s="832" t="s">
        <v>1765</v>
      </c>
      <c r="C478" s="832" t="s">
        <v>1939</v>
      </c>
      <c r="D478" s="832" t="s">
        <v>1946</v>
      </c>
      <c r="E478" s="832" t="s">
        <v>931</v>
      </c>
      <c r="F478" s="849">
        <v>0.4</v>
      </c>
      <c r="G478" s="849">
        <v>727.62</v>
      </c>
      <c r="H478" s="849">
        <v>0.19047743705464429</v>
      </c>
      <c r="I478" s="849">
        <v>1819.05</v>
      </c>
      <c r="J478" s="849">
        <v>2.0999999999999996</v>
      </c>
      <c r="K478" s="849">
        <v>3819.9799999999996</v>
      </c>
      <c r="L478" s="849">
        <v>1</v>
      </c>
      <c r="M478" s="849">
        <v>1819.0380952380954</v>
      </c>
      <c r="N478" s="849">
        <v>1.8</v>
      </c>
      <c r="O478" s="849">
        <v>2401.6400000000003</v>
      </c>
      <c r="P478" s="837">
        <v>0.62870486232912226</v>
      </c>
      <c r="Q478" s="850">
        <v>1334.2444444444445</v>
      </c>
    </row>
    <row r="479" spans="1:17" ht="14.4" customHeight="1" x14ac:dyDescent="0.3">
      <c r="A479" s="831" t="s">
        <v>2048</v>
      </c>
      <c r="B479" s="832" t="s">
        <v>1765</v>
      </c>
      <c r="C479" s="832" t="s">
        <v>1939</v>
      </c>
      <c r="D479" s="832" t="s">
        <v>1947</v>
      </c>
      <c r="E479" s="832" t="s">
        <v>1948</v>
      </c>
      <c r="F479" s="849"/>
      <c r="G479" s="849"/>
      <c r="H479" s="849"/>
      <c r="I479" s="849"/>
      <c r="J479" s="849">
        <v>0.1</v>
      </c>
      <c r="K479" s="849">
        <v>90.38</v>
      </c>
      <c r="L479" s="849">
        <v>1</v>
      </c>
      <c r="M479" s="849">
        <v>903.8</v>
      </c>
      <c r="N479" s="849"/>
      <c r="O479" s="849"/>
      <c r="P479" s="837"/>
      <c r="Q479" s="850"/>
    </row>
    <row r="480" spans="1:17" ht="14.4" customHeight="1" x14ac:dyDescent="0.3">
      <c r="A480" s="831" t="s">
        <v>2048</v>
      </c>
      <c r="B480" s="832" t="s">
        <v>1765</v>
      </c>
      <c r="C480" s="832" t="s">
        <v>1766</v>
      </c>
      <c r="D480" s="832" t="s">
        <v>1771</v>
      </c>
      <c r="E480" s="832" t="s">
        <v>1772</v>
      </c>
      <c r="F480" s="849">
        <v>660</v>
      </c>
      <c r="G480" s="849">
        <v>3519</v>
      </c>
      <c r="H480" s="849">
        <v>0.91014897579143395</v>
      </c>
      <c r="I480" s="849">
        <v>5.331818181818182</v>
      </c>
      <c r="J480" s="849">
        <v>540</v>
      </c>
      <c r="K480" s="849">
        <v>3866.3999999999996</v>
      </c>
      <c r="L480" s="849">
        <v>1</v>
      </c>
      <c r="M480" s="849">
        <v>7.1599999999999993</v>
      </c>
      <c r="N480" s="849">
        <v>1075</v>
      </c>
      <c r="O480" s="849">
        <v>7729.25</v>
      </c>
      <c r="P480" s="837">
        <v>1.9990818332298781</v>
      </c>
      <c r="Q480" s="850">
        <v>7.19</v>
      </c>
    </row>
    <row r="481" spans="1:17" ht="14.4" customHeight="1" x14ac:dyDescent="0.3">
      <c r="A481" s="831" t="s">
        <v>2048</v>
      </c>
      <c r="B481" s="832" t="s">
        <v>1765</v>
      </c>
      <c r="C481" s="832" t="s">
        <v>1766</v>
      </c>
      <c r="D481" s="832" t="s">
        <v>1778</v>
      </c>
      <c r="E481" s="832" t="s">
        <v>1779</v>
      </c>
      <c r="F481" s="849">
        <v>324</v>
      </c>
      <c r="G481" s="849">
        <v>1979.64</v>
      </c>
      <c r="H481" s="849">
        <v>0.72806043264951847</v>
      </c>
      <c r="I481" s="849">
        <v>6.11</v>
      </c>
      <c r="J481" s="849">
        <v>514</v>
      </c>
      <c r="K481" s="849">
        <v>2719.0600000000004</v>
      </c>
      <c r="L481" s="849">
        <v>1</v>
      </c>
      <c r="M481" s="849">
        <v>5.2900000000000009</v>
      </c>
      <c r="N481" s="849">
        <v>307</v>
      </c>
      <c r="O481" s="849">
        <v>1636.31</v>
      </c>
      <c r="P481" s="837">
        <v>0.6017925312424145</v>
      </c>
      <c r="Q481" s="850">
        <v>5.33</v>
      </c>
    </row>
    <row r="482" spans="1:17" ht="14.4" customHeight="1" x14ac:dyDescent="0.3">
      <c r="A482" s="831" t="s">
        <v>2048</v>
      </c>
      <c r="B482" s="832" t="s">
        <v>1765</v>
      </c>
      <c r="C482" s="832" t="s">
        <v>1766</v>
      </c>
      <c r="D482" s="832" t="s">
        <v>1792</v>
      </c>
      <c r="E482" s="832" t="s">
        <v>1793</v>
      </c>
      <c r="F482" s="849">
        <v>495</v>
      </c>
      <c r="G482" s="849">
        <v>9870.2999999999993</v>
      </c>
      <c r="H482" s="849"/>
      <c r="I482" s="849">
        <v>19.939999999999998</v>
      </c>
      <c r="J482" s="849"/>
      <c r="K482" s="849"/>
      <c r="L482" s="849"/>
      <c r="M482" s="849"/>
      <c r="N482" s="849"/>
      <c r="O482" s="849"/>
      <c r="P482" s="837"/>
      <c r="Q482" s="850"/>
    </row>
    <row r="483" spans="1:17" ht="14.4" customHeight="1" x14ac:dyDescent="0.3">
      <c r="A483" s="831" t="s">
        <v>2048</v>
      </c>
      <c r="B483" s="832" t="s">
        <v>1765</v>
      </c>
      <c r="C483" s="832" t="s">
        <v>1766</v>
      </c>
      <c r="D483" s="832" t="s">
        <v>1798</v>
      </c>
      <c r="E483" s="832" t="s">
        <v>1799</v>
      </c>
      <c r="F483" s="849">
        <v>4</v>
      </c>
      <c r="G483" s="849">
        <v>8655.2999999999993</v>
      </c>
      <c r="H483" s="849">
        <v>2.1783655903153547</v>
      </c>
      <c r="I483" s="849">
        <v>2163.8249999999998</v>
      </c>
      <c r="J483" s="849">
        <v>2</v>
      </c>
      <c r="K483" s="849">
        <v>3973.3</v>
      </c>
      <c r="L483" s="849">
        <v>1</v>
      </c>
      <c r="M483" s="849">
        <v>1986.65</v>
      </c>
      <c r="N483" s="849">
        <v>4</v>
      </c>
      <c r="O483" s="849">
        <v>8111.56</v>
      </c>
      <c r="P483" s="837">
        <v>2.0415171268215335</v>
      </c>
      <c r="Q483" s="850">
        <v>2027.89</v>
      </c>
    </row>
    <row r="484" spans="1:17" ht="14.4" customHeight="1" x14ac:dyDescent="0.3">
      <c r="A484" s="831" t="s">
        <v>2048</v>
      </c>
      <c r="B484" s="832" t="s">
        <v>1765</v>
      </c>
      <c r="C484" s="832" t="s">
        <v>1766</v>
      </c>
      <c r="D484" s="832" t="s">
        <v>1802</v>
      </c>
      <c r="E484" s="832" t="s">
        <v>1803</v>
      </c>
      <c r="F484" s="849">
        <v>1251</v>
      </c>
      <c r="G484" s="849">
        <v>5198.2000000000007</v>
      </c>
      <c r="H484" s="849">
        <v>0.37653954780774485</v>
      </c>
      <c r="I484" s="849">
        <v>4.15523581135092</v>
      </c>
      <c r="J484" s="849">
        <v>3673</v>
      </c>
      <c r="K484" s="849">
        <v>13805.189999999999</v>
      </c>
      <c r="L484" s="849">
        <v>1</v>
      </c>
      <c r="M484" s="849">
        <v>3.7585597604138301</v>
      </c>
      <c r="N484" s="849">
        <v>780</v>
      </c>
      <c r="O484" s="849">
        <v>2925</v>
      </c>
      <c r="P484" s="837">
        <v>0.21187683762411094</v>
      </c>
      <c r="Q484" s="850">
        <v>3.75</v>
      </c>
    </row>
    <row r="485" spans="1:17" ht="14.4" customHeight="1" x14ac:dyDescent="0.3">
      <c r="A485" s="831" t="s">
        <v>2048</v>
      </c>
      <c r="B485" s="832" t="s">
        <v>1765</v>
      </c>
      <c r="C485" s="832" t="s">
        <v>1766</v>
      </c>
      <c r="D485" s="832" t="s">
        <v>1949</v>
      </c>
      <c r="E485" s="832" t="s">
        <v>1950</v>
      </c>
      <c r="F485" s="849">
        <v>175</v>
      </c>
      <c r="G485" s="849">
        <v>5778.5</v>
      </c>
      <c r="H485" s="849">
        <v>0.1223626958628979</v>
      </c>
      <c r="I485" s="849">
        <v>33.020000000000003</v>
      </c>
      <c r="J485" s="849">
        <v>1399</v>
      </c>
      <c r="K485" s="849">
        <v>47224.359999999993</v>
      </c>
      <c r="L485" s="849">
        <v>1</v>
      </c>
      <c r="M485" s="849">
        <v>33.755796997855605</v>
      </c>
      <c r="N485" s="849">
        <v>1114</v>
      </c>
      <c r="O485" s="849">
        <v>38023.61</v>
      </c>
      <c r="P485" s="837">
        <v>0.80516940833078532</v>
      </c>
      <c r="Q485" s="850">
        <v>34.132504488330341</v>
      </c>
    </row>
    <row r="486" spans="1:17" ht="14.4" customHeight="1" x14ac:dyDescent="0.3">
      <c r="A486" s="831" t="s">
        <v>2048</v>
      </c>
      <c r="B486" s="832" t="s">
        <v>1765</v>
      </c>
      <c r="C486" s="832" t="s">
        <v>1766</v>
      </c>
      <c r="D486" s="832" t="s">
        <v>1951</v>
      </c>
      <c r="E486" s="832" t="s">
        <v>1952</v>
      </c>
      <c r="F486" s="849"/>
      <c r="G486" s="849"/>
      <c r="H486" s="849"/>
      <c r="I486" s="849"/>
      <c r="J486" s="849">
        <v>1</v>
      </c>
      <c r="K486" s="849">
        <v>57.78</v>
      </c>
      <c r="L486" s="849">
        <v>1</v>
      </c>
      <c r="M486" s="849">
        <v>57.78</v>
      </c>
      <c r="N486" s="849"/>
      <c r="O486" s="849"/>
      <c r="P486" s="837"/>
      <c r="Q486" s="850"/>
    </row>
    <row r="487" spans="1:17" ht="14.4" customHeight="1" x14ac:dyDescent="0.3">
      <c r="A487" s="831" t="s">
        <v>2048</v>
      </c>
      <c r="B487" s="832" t="s">
        <v>1765</v>
      </c>
      <c r="C487" s="832" t="s">
        <v>1766</v>
      </c>
      <c r="D487" s="832" t="s">
        <v>1818</v>
      </c>
      <c r="E487" s="832" t="s">
        <v>1819</v>
      </c>
      <c r="F487" s="849"/>
      <c r="G487" s="849"/>
      <c r="H487" s="849"/>
      <c r="I487" s="849"/>
      <c r="J487" s="849"/>
      <c r="K487" s="849"/>
      <c r="L487" s="849"/>
      <c r="M487" s="849"/>
      <c r="N487" s="849">
        <v>745</v>
      </c>
      <c r="O487" s="849">
        <v>14780.8</v>
      </c>
      <c r="P487" s="837"/>
      <c r="Q487" s="850">
        <v>19.84</v>
      </c>
    </row>
    <row r="488" spans="1:17" ht="14.4" customHeight="1" x14ac:dyDescent="0.3">
      <c r="A488" s="831" t="s">
        <v>2048</v>
      </c>
      <c r="B488" s="832" t="s">
        <v>1765</v>
      </c>
      <c r="C488" s="832" t="s">
        <v>874</v>
      </c>
      <c r="D488" s="832" t="s">
        <v>1831</v>
      </c>
      <c r="E488" s="832" t="s">
        <v>1832</v>
      </c>
      <c r="F488" s="849"/>
      <c r="G488" s="849"/>
      <c r="H488" s="849"/>
      <c r="I488" s="849"/>
      <c r="J488" s="849">
        <v>1</v>
      </c>
      <c r="K488" s="849">
        <v>444</v>
      </c>
      <c r="L488" s="849">
        <v>1</v>
      </c>
      <c r="M488" s="849">
        <v>444</v>
      </c>
      <c r="N488" s="849"/>
      <c r="O488" s="849"/>
      <c r="P488" s="837"/>
      <c r="Q488" s="850"/>
    </row>
    <row r="489" spans="1:17" ht="14.4" customHeight="1" x14ac:dyDescent="0.3">
      <c r="A489" s="831" t="s">
        <v>2048</v>
      </c>
      <c r="B489" s="832" t="s">
        <v>1765</v>
      </c>
      <c r="C489" s="832" t="s">
        <v>874</v>
      </c>
      <c r="D489" s="832" t="s">
        <v>1863</v>
      </c>
      <c r="E489" s="832" t="s">
        <v>1864</v>
      </c>
      <c r="F489" s="849">
        <v>1</v>
      </c>
      <c r="G489" s="849">
        <v>1213</v>
      </c>
      <c r="H489" s="849">
        <v>1</v>
      </c>
      <c r="I489" s="849">
        <v>1213</v>
      </c>
      <c r="J489" s="849">
        <v>1</v>
      </c>
      <c r="K489" s="849">
        <v>1213</v>
      </c>
      <c r="L489" s="849">
        <v>1</v>
      </c>
      <c r="M489" s="849">
        <v>1213</v>
      </c>
      <c r="N489" s="849"/>
      <c r="O489" s="849"/>
      <c r="P489" s="837"/>
      <c r="Q489" s="850"/>
    </row>
    <row r="490" spans="1:17" ht="14.4" customHeight="1" x14ac:dyDescent="0.3">
      <c r="A490" s="831" t="s">
        <v>2048</v>
      </c>
      <c r="B490" s="832" t="s">
        <v>1765</v>
      </c>
      <c r="C490" s="832" t="s">
        <v>874</v>
      </c>
      <c r="D490" s="832" t="s">
        <v>1863</v>
      </c>
      <c r="E490" s="832" t="s">
        <v>1865</v>
      </c>
      <c r="F490" s="849">
        <v>1</v>
      </c>
      <c r="G490" s="849">
        <v>1213</v>
      </c>
      <c r="H490" s="849"/>
      <c r="I490" s="849">
        <v>1213</v>
      </c>
      <c r="J490" s="849"/>
      <c r="K490" s="849"/>
      <c r="L490" s="849"/>
      <c r="M490" s="849"/>
      <c r="N490" s="849"/>
      <c r="O490" s="849"/>
      <c r="P490" s="837"/>
      <c r="Q490" s="850"/>
    </row>
    <row r="491" spans="1:17" ht="14.4" customHeight="1" x14ac:dyDescent="0.3">
      <c r="A491" s="831" t="s">
        <v>2048</v>
      </c>
      <c r="B491" s="832" t="s">
        <v>1765</v>
      </c>
      <c r="C491" s="832" t="s">
        <v>874</v>
      </c>
      <c r="D491" s="832" t="s">
        <v>1868</v>
      </c>
      <c r="E491" s="832" t="s">
        <v>1869</v>
      </c>
      <c r="F491" s="849">
        <v>2</v>
      </c>
      <c r="G491" s="849">
        <v>1362</v>
      </c>
      <c r="H491" s="849">
        <v>1.9970674486803519</v>
      </c>
      <c r="I491" s="849">
        <v>681</v>
      </c>
      <c r="J491" s="849">
        <v>1</v>
      </c>
      <c r="K491" s="849">
        <v>682</v>
      </c>
      <c r="L491" s="849">
        <v>1</v>
      </c>
      <c r="M491" s="849">
        <v>682</v>
      </c>
      <c r="N491" s="849">
        <v>3</v>
      </c>
      <c r="O491" s="849">
        <v>2046</v>
      </c>
      <c r="P491" s="837">
        <v>3</v>
      </c>
      <c r="Q491" s="850">
        <v>682</v>
      </c>
    </row>
    <row r="492" spans="1:17" ht="14.4" customHeight="1" x14ac:dyDescent="0.3">
      <c r="A492" s="831" t="s">
        <v>2048</v>
      </c>
      <c r="B492" s="832" t="s">
        <v>1765</v>
      </c>
      <c r="C492" s="832" t="s">
        <v>874</v>
      </c>
      <c r="D492" s="832" t="s">
        <v>1868</v>
      </c>
      <c r="E492" s="832" t="s">
        <v>1870</v>
      </c>
      <c r="F492" s="849">
        <v>2</v>
      </c>
      <c r="G492" s="849">
        <v>1362</v>
      </c>
      <c r="H492" s="849">
        <v>1.9970674486803519</v>
      </c>
      <c r="I492" s="849">
        <v>681</v>
      </c>
      <c r="J492" s="849">
        <v>1</v>
      </c>
      <c r="K492" s="849">
        <v>682</v>
      </c>
      <c r="L492" s="849">
        <v>1</v>
      </c>
      <c r="M492" s="849">
        <v>682</v>
      </c>
      <c r="N492" s="849">
        <v>1</v>
      </c>
      <c r="O492" s="849">
        <v>682</v>
      </c>
      <c r="P492" s="837">
        <v>1</v>
      </c>
      <c r="Q492" s="850">
        <v>682</v>
      </c>
    </row>
    <row r="493" spans="1:17" ht="14.4" customHeight="1" x14ac:dyDescent="0.3">
      <c r="A493" s="831" t="s">
        <v>2048</v>
      </c>
      <c r="B493" s="832" t="s">
        <v>1765</v>
      </c>
      <c r="C493" s="832" t="s">
        <v>874</v>
      </c>
      <c r="D493" s="832" t="s">
        <v>1874</v>
      </c>
      <c r="E493" s="832" t="s">
        <v>1875</v>
      </c>
      <c r="F493" s="849"/>
      <c r="G493" s="849"/>
      <c r="H493" s="849"/>
      <c r="I493" s="849"/>
      <c r="J493" s="849">
        <v>1</v>
      </c>
      <c r="K493" s="849">
        <v>2638</v>
      </c>
      <c r="L493" s="849">
        <v>1</v>
      </c>
      <c r="M493" s="849">
        <v>2638</v>
      </c>
      <c r="N493" s="849"/>
      <c r="O493" s="849"/>
      <c r="P493" s="837"/>
      <c r="Q493" s="850"/>
    </row>
    <row r="494" spans="1:17" ht="14.4" customHeight="1" x14ac:dyDescent="0.3">
      <c r="A494" s="831" t="s">
        <v>2048</v>
      </c>
      <c r="B494" s="832" t="s">
        <v>1765</v>
      </c>
      <c r="C494" s="832" t="s">
        <v>874</v>
      </c>
      <c r="D494" s="832" t="s">
        <v>1877</v>
      </c>
      <c r="E494" s="832" t="s">
        <v>1878</v>
      </c>
      <c r="F494" s="849">
        <v>3</v>
      </c>
      <c r="G494" s="849">
        <v>5475</v>
      </c>
      <c r="H494" s="849">
        <v>0.42857142857142855</v>
      </c>
      <c r="I494" s="849">
        <v>1825</v>
      </c>
      <c r="J494" s="849">
        <v>7</v>
      </c>
      <c r="K494" s="849">
        <v>12775</v>
      </c>
      <c r="L494" s="849">
        <v>1</v>
      </c>
      <c r="M494" s="849">
        <v>1825</v>
      </c>
      <c r="N494" s="849">
        <v>4</v>
      </c>
      <c r="O494" s="849">
        <v>7304</v>
      </c>
      <c r="P494" s="837">
        <v>0.57174168297455974</v>
      </c>
      <c r="Q494" s="850">
        <v>1826</v>
      </c>
    </row>
    <row r="495" spans="1:17" ht="14.4" customHeight="1" x14ac:dyDescent="0.3">
      <c r="A495" s="831" t="s">
        <v>2048</v>
      </c>
      <c r="B495" s="832" t="s">
        <v>1765</v>
      </c>
      <c r="C495" s="832" t="s">
        <v>874</v>
      </c>
      <c r="D495" s="832" t="s">
        <v>1877</v>
      </c>
      <c r="E495" s="832" t="s">
        <v>1879</v>
      </c>
      <c r="F495" s="849">
        <v>3</v>
      </c>
      <c r="G495" s="849">
        <v>5475</v>
      </c>
      <c r="H495" s="849">
        <v>0.33333333333333331</v>
      </c>
      <c r="I495" s="849">
        <v>1825</v>
      </c>
      <c r="J495" s="849">
        <v>9</v>
      </c>
      <c r="K495" s="849">
        <v>16425</v>
      </c>
      <c r="L495" s="849">
        <v>1</v>
      </c>
      <c r="M495" s="849">
        <v>1825</v>
      </c>
      <c r="N495" s="849">
        <v>4</v>
      </c>
      <c r="O495" s="849">
        <v>7304</v>
      </c>
      <c r="P495" s="837">
        <v>0.44468797564687973</v>
      </c>
      <c r="Q495" s="850">
        <v>1826</v>
      </c>
    </row>
    <row r="496" spans="1:17" ht="14.4" customHeight="1" x14ac:dyDescent="0.3">
      <c r="A496" s="831" t="s">
        <v>2048</v>
      </c>
      <c r="B496" s="832" t="s">
        <v>1765</v>
      </c>
      <c r="C496" s="832" t="s">
        <v>874</v>
      </c>
      <c r="D496" s="832" t="s">
        <v>1880</v>
      </c>
      <c r="E496" s="832" t="s">
        <v>1881</v>
      </c>
      <c r="F496" s="849">
        <v>1</v>
      </c>
      <c r="G496" s="849">
        <v>429</v>
      </c>
      <c r="H496" s="849">
        <v>0.33333333333333331</v>
      </c>
      <c r="I496" s="849">
        <v>429</v>
      </c>
      <c r="J496" s="849">
        <v>3</v>
      </c>
      <c r="K496" s="849">
        <v>1287</v>
      </c>
      <c r="L496" s="849">
        <v>1</v>
      </c>
      <c r="M496" s="849">
        <v>429</v>
      </c>
      <c r="N496" s="849">
        <v>1</v>
      </c>
      <c r="O496" s="849">
        <v>430</v>
      </c>
      <c r="P496" s="837">
        <v>0.33411033411033408</v>
      </c>
      <c r="Q496" s="850">
        <v>430</v>
      </c>
    </row>
    <row r="497" spans="1:17" ht="14.4" customHeight="1" x14ac:dyDescent="0.3">
      <c r="A497" s="831" t="s">
        <v>2048</v>
      </c>
      <c r="B497" s="832" t="s">
        <v>1765</v>
      </c>
      <c r="C497" s="832" t="s">
        <v>874</v>
      </c>
      <c r="D497" s="832" t="s">
        <v>1960</v>
      </c>
      <c r="E497" s="832" t="s">
        <v>1961</v>
      </c>
      <c r="F497" s="849">
        <v>1</v>
      </c>
      <c r="G497" s="849">
        <v>14506</v>
      </c>
      <c r="H497" s="849">
        <v>0.14284729539434166</v>
      </c>
      <c r="I497" s="849">
        <v>14506</v>
      </c>
      <c r="J497" s="849">
        <v>7</v>
      </c>
      <c r="K497" s="849">
        <v>101549</v>
      </c>
      <c r="L497" s="849">
        <v>1</v>
      </c>
      <c r="M497" s="849">
        <v>14507</v>
      </c>
      <c r="N497" s="849">
        <v>4</v>
      </c>
      <c r="O497" s="849">
        <v>58035</v>
      </c>
      <c r="P497" s="837">
        <v>0.57149750366817986</v>
      </c>
      <c r="Q497" s="850">
        <v>14508.75</v>
      </c>
    </row>
    <row r="498" spans="1:17" ht="14.4" customHeight="1" x14ac:dyDescent="0.3">
      <c r="A498" s="831" t="s">
        <v>2048</v>
      </c>
      <c r="B498" s="832" t="s">
        <v>1765</v>
      </c>
      <c r="C498" s="832" t="s">
        <v>874</v>
      </c>
      <c r="D498" s="832" t="s">
        <v>1900</v>
      </c>
      <c r="E498" s="832" t="s">
        <v>1901</v>
      </c>
      <c r="F498" s="849">
        <v>1</v>
      </c>
      <c r="G498" s="849">
        <v>1342</v>
      </c>
      <c r="H498" s="849">
        <v>1</v>
      </c>
      <c r="I498" s="849">
        <v>1342</v>
      </c>
      <c r="J498" s="849">
        <v>1</v>
      </c>
      <c r="K498" s="849">
        <v>1342</v>
      </c>
      <c r="L498" s="849">
        <v>1</v>
      </c>
      <c r="M498" s="849">
        <v>1342</v>
      </c>
      <c r="N498" s="849">
        <v>1</v>
      </c>
      <c r="O498" s="849">
        <v>1343</v>
      </c>
      <c r="P498" s="837">
        <v>1.0007451564828613</v>
      </c>
      <c r="Q498" s="850">
        <v>1343</v>
      </c>
    </row>
    <row r="499" spans="1:17" ht="14.4" customHeight="1" x14ac:dyDescent="0.3">
      <c r="A499" s="831" t="s">
        <v>2048</v>
      </c>
      <c r="B499" s="832" t="s">
        <v>1765</v>
      </c>
      <c r="C499" s="832" t="s">
        <v>874</v>
      </c>
      <c r="D499" s="832" t="s">
        <v>1900</v>
      </c>
      <c r="E499" s="832" t="s">
        <v>1902</v>
      </c>
      <c r="F499" s="849">
        <v>1</v>
      </c>
      <c r="G499" s="849">
        <v>1342</v>
      </c>
      <c r="H499" s="849">
        <v>0.25</v>
      </c>
      <c r="I499" s="849">
        <v>1342</v>
      </c>
      <c r="J499" s="849">
        <v>4</v>
      </c>
      <c r="K499" s="849">
        <v>5368</v>
      </c>
      <c r="L499" s="849">
        <v>1</v>
      </c>
      <c r="M499" s="849">
        <v>1342</v>
      </c>
      <c r="N499" s="849"/>
      <c r="O499" s="849"/>
      <c r="P499" s="837"/>
      <c r="Q499" s="850"/>
    </row>
    <row r="500" spans="1:17" ht="14.4" customHeight="1" x14ac:dyDescent="0.3">
      <c r="A500" s="831" t="s">
        <v>2048</v>
      </c>
      <c r="B500" s="832" t="s">
        <v>1765</v>
      </c>
      <c r="C500" s="832" t="s">
        <v>874</v>
      </c>
      <c r="D500" s="832" t="s">
        <v>1903</v>
      </c>
      <c r="E500" s="832" t="s">
        <v>1904</v>
      </c>
      <c r="F500" s="849">
        <v>2</v>
      </c>
      <c r="G500" s="849">
        <v>1018</v>
      </c>
      <c r="H500" s="849">
        <v>2</v>
      </c>
      <c r="I500" s="849">
        <v>509</v>
      </c>
      <c r="J500" s="849">
        <v>1</v>
      </c>
      <c r="K500" s="849">
        <v>509</v>
      </c>
      <c r="L500" s="849">
        <v>1</v>
      </c>
      <c r="M500" s="849">
        <v>509</v>
      </c>
      <c r="N500" s="849">
        <v>1</v>
      </c>
      <c r="O500" s="849">
        <v>510</v>
      </c>
      <c r="P500" s="837">
        <v>1.0019646365422397</v>
      </c>
      <c r="Q500" s="850">
        <v>510</v>
      </c>
    </row>
    <row r="501" spans="1:17" ht="14.4" customHeight="1" x14ac:dyDescent="0.3">
      <c r="A501" s="831" t="s">
        <v>2048</v>
      </c>
      <c r="B501" s="832" t="s">
        <v>1765</v>
      </c>
      <c r="C501" s="832" t="s">
        <v>874</v>
      </c>
      <c r="D501" s="832" t="s">
        <v>1903</v>
      </c>
      <c r="E501" s="832" t="s">
        <v>1905</v>
      </c>
      <c r="F501" s="849">
        <v>2</v>
      </c>
      <c r="G501" s="849">
        <v>1018</v>
      </c>
      <c r="H501" s="849">
        <v>1</v>
      </c>
      <c r="I501" s="849">
        <v>509</v>
      </c>
      <c r="J501" s="849">
        <v>2</v>
      </c>
      <c r="K501" s="849">
        <v>1018</v>
      </c>
      <c r="L501" s="849">
        <v>1</v>
      </c>
      <c r="M501" s="849">
        <v>509</v>
      </c>
      <c r="N501" s="849">
        <v>5</v>
      </c>
      <c r="O501" s="849">
        <v>2550</v>
      </c>
      <c r="P501" s="837">
        <v>2.504911591355599</v>
      </c>
      <c r="Q501" s="850">
        <v>510</v>
      </c>
    </row>
    <row r="502" spans="1:17" ht="14.4" customHeight="1" x14ac:dyDescent="0.3">
      <c r="A502" s="831" t="s">
        <v>2048</v>
      </c>
      <c r="B502" s="832" t="s">
        <v>1765</v>
      </c>
      <c r="C502" s="832" t="s">
        <v>874</v>
      </c>
      <c r="D502" s="832" t="s">
        <v>1906</v>
      </c>
      <c r="E502" s="832" t="s">
        <v>1907</v>
      </c>
      <c r="F502" s="849">
        <v>1</v>
      </c>
      <c r="G502" s="849">
        <v>2329</v>
      </c>
      <c r="H502" s="849"/>
      <c r="I502" s="849">
        <v>2329</v>
      </c>
      <c r="J502" s="849"/>
      <c r="K502" s="849"/>
      <c r="L502" s="849"/>
      <c r="M502" s="849"/>
      <c r="N502" s="849"/>
      <c r="O502" s="849"/>
      <c r="P502" s="837"/>
      <c r="Q502" s="850"/>
    </row>
    <row r="503" spans="1:17" ht="14.4" customHeight="1" x14ac:dyDescent="0.3">
      <c r="A503" s="831" t="s">
        <v>2048</v>
      </c>
      <c r="B503" s="832" t="s">
        <v>1765</v>
      </c>
      <c r="C503" s="832" t="s">
        <v>874</v>
      </c>
      <c r="D503" s="832" t="s">
        <v>1908</v>
      </c>
      <c r="E503" s="832" t="s">
        <v>1909</v>
      </c>
      <c r="F503" s="849"/>
      <c r="G503" s="849"/>
      <c r="H503" s="849"/>
      <c r="I503" s="849"/>
      <c r="J503" s="849"/>
      <c r="K503" s="849"/>
      <c r="L503" s="849"/>
      <c r="M503" s="849"/>
      <c r="N503" s="849">
        <v>1</v>
      </c>
      <c r="O503" s="849">
        <v>2649</v>
      </c>
      <c r="P503" s="837"/>
      <c r="Q503" s="850">
        <v>2649</v>
      </c>
    </row>
    <row r="504" spans="1:17" ht="14.4" customHeight="1" x14ac:dyDescent="0.3">
      <c r="A504" s="831" t="s">
        <v>2048</v>
      </c>
      <c r="B504" s="832" t="s">
        <v>1765</v>
      </c>
      <c r="C504" s="832" t="s">
        <v>874</v>
      </c>
      <c r="D504" s="832" t="s">
        <v>1929</v>
      </c>
      <c r="E504" s="832" t="s">
        <v>1930</v>
      </c>
      <c r="F504" s="849">
        <v>1</v>
      </c>
      <c r="G504" s="849">
        <v>718</v>
      </c>
      <c r="H504" s="849"/>
      <c r="I504" s="849">
        <v>718</v>
      </c>
      <c r="J504" s="849"/>
      <c r="K504" s="849"/>
      <c r="L504" s="849"/>
      <c r="M504" s="849"/>
      <c r="N504" s="849"/>
      <c r="O504" s="849"/>
      <c r="P504" s="837"/>
      <c r="Q504" s="850"/>
    </row>
    <row r="505" spans="1:17" ht="14.4" customHeight="1" x14ac:dyDescent="0.3">
      <c r="A505" s="831" t="s">
        <v>2048</v>
      </c>
      <c r="B505" s="832" t="s">
        <v>1765</v>
      </c>
      <c r="C505" s="832" t="s">
        <v>874</v>
      </c>
      <c r="D505" s="832" t="s">
        <v>1929</v>
      </c>
      <c r="E505" s="832" t="s">
        <v>1931</v>
      </c>
      <c r="F505" s="849"/>
      <c r="G505" s="849"/>
      <c r="H505" s="849"/>
      <c r="I505" s="849"/>
      <c r="J505" s="849">
        <v>1</v>
      </c>
      <c r="K505" s="849">
        <v>719</v>
      </c>
      <c r="L505" s="849">
        <v>1</v>
      </c>
      <c r="M505" s="849">
        <v>719</v>
      </c>
      <c r="N505" s="849"/>
      <c r="O505" s="849"/>
      <c r="P505" s="837"/>
      <c r="Q505" s="850"/>
    </row>
    <row r="506" spans="1:17" ht="14.4" customHeight="1" x14ac:dyDescent="0.3">
      <c r="A506" s="831" t="s">
        <v>2049</v>
      </c>
      <c r="B506" s="832" t="s">
        <v>1765</v>
      </c>
      <c r="C506" s="832" t="s">
        <v>1939</v>
      </c>
      <c r="D506" s="832" t="s">
        <v>1945</v>
      </c>
      <c r="E506" s="832" t="s">
        <v>931</v>
      </c>
      <c r="F506" s="849">
        <v>0.02</v>
      </c>
      <c r="G506" s="849">
        <v>177.08</v>
      </c>
      <c r="H506" s="849"/>
      <c r="I506" s="849">
        <v>8854</v>
      </c>
      <c r="J506" s="849"/>
      <c r="K506" s="849"/>
      <c r="L506" s="849"/>
      <c r="M506" s="849"/>
      <c r="N506" s="849"/>
      <c r="O506" s="849"/>
      <c r="P506" s="837"/>
      <c r="Q506" s="850"/>
    </row>
    <row r="507" spans="1:17" ht="14.4" customHeight="1" x14ac:dyDescent="0.3">
      <c r="A507" s="831" t="s">
        <v>2049</v>
      </c>
      <c r="B507" s="832" t="s">
        <v>1765</v>
      </c>
      <c r="C507" s="832" t="s">
        <v>1939</v>
      </c>
      <c r="D507" s="832" t="s">
        <v>1946</v>
      </c>
      <c r="E507" s="832" t="s">
        <v>931</v>
      </c>
      <c r="F507" s="849">
        <v>0.5</v>
      </c>
      <c r="G507" s="849">
        <v>885.4</v>
      </c>
      <c r="H507" s="849"/>
      <c r="I507" s="849">
        <v>1770.8</v>
      </c>
      <c r="J507" s="849"/>
      <c r="K507" s="849"/>
      <c r="L507" s="849"/>
      <c r="M507" s="849"/>
      <c r="N507" s="849">
        <v>0.45</v>
      </c>
      <c r="O507" s="849">
        <v>818.57</v>
      </c>
      <c r="P507" s="837"/>
      <c r="Q507" s="850">
        <v>1819.0444444444445</v>
      </c>
    </row>
    <row r="508" spans="1:17" ht="14.4" customHeight="1" x14ac:dyDescent="0.3">
      <c r="A508" s="831" t="s">
        <v>2049</v>
      </c>
      <c r="B508" s="832" t="s">
        <v>1765</v>
      </c>
      <c r="C508" s="832" t="s">
        <v>1766</v>
      </c>
      <c r="D508" s="832" t="s">
        <v>1771</v>
      </c>
      <c r="E508" s="832" t="s">
        <v>1772</v>
      </c>
      <c r="F508" s="849"/>
      <c r="G508" s="849"/>
      <c r="H508" s="849"/>
      <c r="I508" s="849"/>
      <c r="J508" s="849"/>
      <c r="K508" s="849"/>
      <c r="L508" s="849"/>
      <c r="M508" s="849"/>
      <c r="N508" s="849">
        <v>430</v>
      </c>
      <c r="O508" s="849">
        <v>3091.7</v>
      </c>
      <c r="P508" s="837"/>
      <c r="Q508" s="850">
        <v>7.1899999999999995</v>
      </c>
    </row>
    <row r="509" spans="1:17" ht="14.4" customHeight="1" x14ac:dyDescent="0.3">
      <c r="A509" s="831" t="s">
        <v>2049</v>
      </c>
      <c r="B509" s="832" t="s">
        <v>1765</v>
      </c>
      <c r="C509" s="832" t="s">
        <v>1766</v>
      </c>
      <c r="D509" s="832" t="s">
        <v>1778</v>
      </c>
      <c r="E509" s="832" t="s">
        <v>1779</v>
      </c>
      <c r="F509" s="849"/>
      <c r="G509" s="849"/>
      <c r="H509" s="849"/>
      <c r="I509" s="849"/>
      <c r="J509" s="849"/>
      <c r="K509" s="849"/>
      <c r="L509" s="849"/>
      <c r="M509" s="849"/>
      <c r="N509" s="849">
        <v>865</v>
      </c>
      <c r="O509" s="849">
        <v>4610.45</v>
      </c>
      <c r="P509" s="837"/>
      <c r="Q509" s="850">
        <v>5.33</v>
      </c>
    </row>
    <row r="510" spans="1:17" ht="14.4" customHeight="1" x14ac:dyDescent="0.3">
      <c r="A510" s="831" t="s">
        <v>2049</v>
      </c>
      <c r="B510" s="832" t="s">
        <v>1765</v>
      </c>
      <c r="C510" s="832" t="s">
        <v>1766</v>
      </c>
      <c r="D510" s="832" t="s">
        <v>1792</v>
      </c>
      <c r="E510" s="832" t="s">
        <v>1793</v>
      </c>
      <c r="F510" s="849">
        <v>610</v>
      </c>
      <c r="G510" s="849">
        <v>12431.8</v>
      </c>
      <c r="H510" s="849"/>
      <c r="I510" s="849">
        <v>20.38</v>
      </c>
      <c r="J510" s="849"/>
      <c r="K510" s="849"/>
      <c r="L510" s="849"/>
      <c r="M510" s="849"/>
      <c r="N510" s="849">
        <v>2955</v>
      </c>
      <c r="O510" s="849">
        <v>60391</v>
      </c>
      <c r="P510" s="837"/>
      <c r="Q510" s="850">
        <v>20.436886632825718</v>
      </c>
    </row>
    <row r="511" spans="1:17" ht="14.4" customHeight="1" x14ac:dyDescent="0.3">
      <c r="A511" s="831" t="s">
        <v>2049</v>
      </c>
      <c r="B511" s="832" t="s">
        <v>1765</v>
      </c>
      <c r="C511" s="832" t="s">
        <v>1766</v>
      </c>
      <c r="D511" s="832" t="s">
        <v>1802</v>
      </c>
      <c r="E511" s="832" t="s">
        <v>1803</v>
      </c>
      <c r="F511" s="849">
        <v>667</v>
      </c>
      <c r="G511" s="849">
        <v>2281.14</v>
      </c>
      <c r="H511" s="849"/>
      <c r="I511" s="849">
        <v>3.42</v>
      </c>
      <c r="J511" s="849"/>
      <c r="K511" s="849"/>
      <c r="L511" s="849"/>
      <c r="M511" s="849"/>
      <c r="N511" s="849"/>
      <c r="O511" s="849"/>
      <c r="P511" s="837"/>
      <c r="Q511" s="850"/>
    </row>
    <row r="512" spans="1:17" ht="14.4" customHeight="1" x14ac:dyDescent="0.3">
      <c r="A512" s="831" t="s">
        <v>2049</v>
      </c>
      <c r="B512" s="832" t="s">
        <v>1765</v>
      </c>
      <c r="C512" s="832" t="s">
        <v>1766</v>
      </c>
      <c r="D512" s="832" t="s">
        <v>1949</v>
      </c>
      <c r="E512" s="832" t="s">
        <v>1950</v>
      </c>
      <c r="F512" s="849">
        <v>235</v>
      </c>
      <c r="G512" s="849">
        <v>7757.35</v>
      </c>
      <c r="H512" s="849"/>
      <c r="I512" s="849">
        <v>33.01</v>
      </c>
      <c r="J512" s="849"/>
      <c r="K512" s="849"/>
      <c r="L512" s="849"/>
      <c r="M512" s="849"/>
      <c r="N512" s="849">
        <v>204</v>
      </c>
      <c r="O512" s="849">
        <v>6974.76</v>
      </c>
      <c r="P512" s="837"/>
      <c r="Q512" s="850">
        <v>34.19</v>
      </c>
    </row>
    <row r="513" spans="1:17" ht="14.4" customHeight="1" x14ac:dyDescent="0.3">
      <c r="A513" s="831" t="s">
        <v>2049</v>
      </c>
      <c r="B513" s="832" t="s">
        <v>1765</v>
      </c>
      <c r="C513" s="832" t="s">
        <v>874</v>
      </c>
      <c r="D513" s="832" t="s">
        <v>1863</v>
      </c>
      <c r="E513" s="832" t="s">
        <v>1865</v>
      </c>
      <c r="F513" s="849">
        <v>1</v>
      </c>
      <c r="G513" s="849">
        <v>1213</v>
      </c>
      <c r="H513" s="849"/>
      <c r="I513" s="849">
        <v>1213</v>
      </c>
      <c r="J513" s="849"/>
      <c r="K513" s="849"/>
      <c r="L513" s="849"/>
      <c r="M513" s="849"/>
      <c r="N513" s="849"/>
      <c r="O513" s="849"/>
      <c r="P513" s="837"/>
      <c r="Q513" s="850"/>
    </row>
    <row r="514" spans="1:17" ht="14.4" customHeight="1" x14ac:dyDescent="0.3">
      <c r="A514" s="831" t="s">
        <v>2049</v>
      </c>
      <c r="B514" s="832" t="s">
        <v>1765</v>
      </c>
      <c r="C514" s="832" t="s">
        <v>874</v>
      </c>
      <c r="D514" s="832" t="s">
        <v>1874</v>
      </c>
      <c r="E514" s="832" t="s">
        <v>1875</v>
      </c>
      <c r="F514" s="849"/>
      <c r="G514" s="849"/>
      <c r="H514" s="849"/>
      <c r="I514" s="849"/>
      <c r="J514" s="849">
        <v>3</v>
      </c>
      <c r="K514" s="849">
        <v>7914</v>
      </c>
      <c r="L514" s="849">
        <v>1</v>
      </c>
      <c r="M514" s="849">
        <v>2638</v>
      </c>
      <c r="N514" s="849"/>
      <c r="O514" s="849"/>
      <c r="P514" s="837"/>
      <c r="Q514" s="850"/>
    </row>
    <row r="515" spans="1:17" ht="14.4" customHeight="1" x14ac:dyDescent="0.3">
      <c r="A515" s="831" t="s">
        <v>2049</v>
      </c>
      <c r="B515" s="832" t="s">
        <v>1765</v>
      </c>
      <c r="C515" s="832" t="s">
        <v>874</v>
      </c>
      <c r="D515" s="832" t="s">
        <v>1877</v>
      </c>
      <c r="E515" s="832" t="s">
        <v>1878</v>
      </c>
      <c r="F515" s="849">
        <v>2</v>
      </c>
      <c r="G515" s="849">
        <v>3650</v>
      </c>
      <c r="H515" s="849"/>
      <c r="I515" s="849">
        <v>1825</v>
      </c>
      <c r="J515" s="849"/>
      <c r="K515" s="849"/>
      <c r="L515" s="849"/>
      <c r="M515" s="849"/>
      <c r="N515" s="849">
        <v>8</v>
      </c>
      <c r="O515" s="849">
        <v>14608</v>
      </c>
      <c r="P515" s="837"/>
      <c r="Q515" s="850">
        <v>1826</v>
      </c>
    </row>
    <row r="516" spans="1:17" ht="14.4" customHeight="1" x14ac:dyDescent="0.3">
      <c r="A516" s="831" t="s">
        <v>2049</v>
      </c>
      <c r="B516" s="832" t="s">
        <v>1765</v>
      </c>
      <c r="C516" s="832" t="s">
        <v>874</v>
      </c>
      <c r="D516" s="832" t="s">
        <v>1877</v>
      </c>
      <c r="E516" s="832" t="s">
        <v>1879</v>
      </c>
      <c r="F516" s="849"/>
      <c r="G516" s="849"/>
      <c r="H516" s="849"/>
      <c r="I516" s="849"/>
      <c r="J516" s="849">
        <v>6</v>
      </c>
      <c r="K516" s="849">
        <v>10950</v>
      </c>
      <c r="L516" s="849">
        <v>1</v>
      </c>
      <c r="M516" s="849">
        <v>1825</v>
      </c>
      <c r="N516" s="849">
        <v>8</v>
      </c>
      <c r="O516" s="849">
        <v>14608</v>
      </c>
      <c r="P516" s="837">
        <v>1.3340639269406394</v>
      </c>
      <c r="Q516" s="850">
        <v>1826</v>
      </c>
    </row>
    <row r="517" spans="1:17" ht="14.4" customHeight="1" x14ac:dyDescent="0.3">
      <c r="A517" s="831" t="s">
        <v>2049</v>
      </c>
      <c r="B517" s="832" t="s">
        <v>1765</v>
      </c>
      <c r="C517" s="832" t="s">
        <v>874</v>
      </c>
      <c r="D517" s="832" t="s">
        <v>1880</v>
      </c>
      <c r="E517" s="832" t="s">
        <v>1881</v>
      </c>
      <c r="F517" s="849"/>
      <c r="G517" s="849"/>
      <c r="H517" s="849"/>
      <c r="I517" s="849"/>
      <c r="J517" s="849">
        <v>3</v>
      </c>
      <c r="K517" s="849">
        <v>1287</v>
      </c>
      <c r="L517" s="849">
        <v>1</v>
      </c>
      <c r="M517" s="849">
        <v>429</v>
      </c>
      <c r="N517" s="849">
        <v>8</v>
      </c>
      <c r="O517" s="849">
        <v>3440</v>
      </c>
      <c r="P517" s="837">
        <v>2.6728826728826727</v>
      </c>
      <c r="Q517" s="850">
        <v>430</v>
      </c>
    </row>
    <row r="518" spans="1:17" ht="14.4" customHeight="1" x14ac:dyDescent="0.3">
      <c r="A518" s="831" t="s">
        <v>2049</v>
      </c>
      <c r="B518" s="832" t="s">
        <v>1765</v>
      </c>
      <c r="C518" s="832" t="s">
        <v>874</v>
      </c>
      <c r="D518" s="832" t="s">
        <v>1960</v>
      </c>
      <c r="E518" s="832" t="s">
        <v>1961</v>
      </c>
      <c r="F518" s="849">
        <v>1</v>
      </c>
      <c r="G518" s="849">
        <v>14506</v>
      </c>
      <c r="H518" s="849"/>
      <c r="I518" s="849">
        <v>14506</v>
      </c>
      <c r="J518" s="849"/>
      <c r="K518" s="849"/>
      <c r="L518" s="849"/>
      <c r="M518" s="849"/>
      <c r="N518" s="849">
        <v>1</v>
      </c>
      <c r="O518" s="849">
        <v>14509</v>
      </c>
      <c r="P518" s="837"/>
      <c r="Q518" s="850">
        <v>14509</v>
      </c>
    </row>
    <row r="519" spans="1:17" ht="14.4" customHeight="1" x14ac:dyDescent="0.3">
      <c r="A519" s="831" t="s">
        <v>2049</v>
      </c>
      <c r="B519" s="832" t="s">
        <v>1765</v>
      </c>
      <c r="C519" s="832" t="s">
        <v>874</v>
      </c>
      <c r="D519" s="832" t="s">
        <v>1892</v>
      </c>
      <c r="E519" s="832" t="s">
        <v>1893</v>
      </c>
      <c r="F519" s="849"/>
      <c r="G519" s="849"/>
      <c r="H519" s="849"/>
      <c r="I519" s="849"/>
      <c r="J519" s="849"/>
      <c r="K519" s="849"/>
      <c r="L519" s="849"/>
      <c r="M519" s="849"/>
      <c r="N519" s="849">
        <v>1</v>
      </c>
      <c r="O519" s="849">
        <v>611</v>
      </c>
      <c r="P519" s="837"/>
      <c r="Q519" s="850">
        <v>611</v>
      </c>
    </row>
    <row r="520" spans="1:17" ht="14.4" customHeight="1" x14ac:dyDescent="0.3">
      <c r="A520" s="831" t="s">
        <v>2049</v>
      </c>
      <c r="B520" s="832" t="s">
        <v>1765</v>
      </c>
      <c r="C520" s="832" t="s">
        <v>874</v>
      </c>
      <c r="D520" s="832" t="s">
        <v>1900</v>
      </c>
      <c r="E520" s="832" t="s">
        <v>1901</v>
      </c>
      <c r="F520" s="849">
        <v>1</v>
      </c>
      <c r="G520" s="849">
        <v>1342</v>
      </c>
      <c r="H520" s="849"/>
      <c r="I520" s="849">
        <v>1342</v>
      </c>
      <c r="J520" s="849"/>
      <c r="K520" s="849"/>
      <c r="L520" s="849"/>
      <c r="M520" s="849"/>
      <c r="N520" s="849"/>
      <c r="O520" s="849"/>
      <c r="P520" s="837"/>
      <c r="Q520" s="850"/>
    </row>
    <row r="521" spans="1:17" ht="14.4" customHeight="1" x14ac:dyDescent="0.3">
      <c r="A521" s="831" t="s">
        <v>2049</v>
      </c>
      <c r="B521" s="832" t="s">
        <v>1765</v>
      </c>
      <c r="C521" s="832" t="s">
        <v>874</v>
      </c>
      <c r="D521" s="832" t="s">
        <v>1903</v>
      </c>
      <c r="E521" s="832" t="s">
        <v>1904</v>
      </c>
      <c r="F521" s="849"/>
      <c r="G521" s="849"/>
      <c r="H521" s="849"/>
      <c r="I521" s="849"/>
      <c r="J521" s="849"/>
      <c r="K521" s="849"/>
      <c r="L521" s="849"/>
      <c r="M521" s="849"/>
      <c r="N521" s="849">
        <v>2</v>
      </c>
      <c r="O521" s="849">
        <v>1020</v>
      </c>
      <c r="P521" s="837"/>
      <c r="Q521" s="850">
        <v>510</v>
      </c>
    </row>
    <row r="522" spans="1:17" ht="14.4" customHeight="1" x14ac:dyDescent="0.3">
      <c r="A522" s="831" t="s">
        <v>2049</v>
      </c>
      <c r="B522" s="832" t="s">
        <v>1765</v>
      </c>
      <c r="C522" s="832" t="s">
        <v>874</v>
      </c>
      <c r="D522" s="832" t="s">
        <v>1906</v>
      </c>
      <c r="E522" s="832" t="s">
        <v>1907</v>
      </c>
      <c r="F522" s="849">
        <v>1</v>
      </c>
      <c r="G522" s="849">
        <v>2329</v>
      </c>
      <c r="H522" s="849"/>
      <c r="I522" s="849">
        <v>2329</v>
      </c>
      <c r="J522" s="849"/>
      <c r="K522" s="849"/>
      <c r="L522" s="849"/>
      <c r="M522" s="849"/>
      <c r="N522" s="849">
        <v>6</v>
      </c>
      <c r="O522" s="849">
        <v>13998</v>
      </c>
      <c r="P522" s="837"/>
      <c r="Q522" s="850">
        <v>2333</v>
      </c>
    </row>
    <row r="523" spans="1:17" ht="14.4" customHeight="1" x14ac:dyDescent="0.3">
      <c r="A523" s="831" t="s">
        <v>2049</v>
      </c>
      <c r="B523" s="832" t="s">
        <v>1765</v>
      </c>
      <c r="C523" s="832" t="s">
        <v>874</v>
      </c>
      <c r="D523" s="832" t="s">
        <v>1929</v>
      </c>
      <c r="E523" s="832" t="s">
        <v>1930</v>
      </c>
      <c r="F523" s="849">
        <v>1</v>
      </c>
      <c r="G523" s="849">
        <v>718</v>
      </c>
      <c r="H523" s="849"/>
      <c r="I523" s="849">
        <v>718</v>
      </c>
      <c r="J523" s="849"/>
      <c r="K523" s="849"/>
      <c r="L523" s="849"/>
      <c r="M523" s="849"/>
      <c r="N523" s="849">
        <v>3</v>
      </c>
      <c r="O523" s="849">
        <v>2157</v>
      </c>
      <c r="P523" s="837"/>
      <c r="Q523" s="850">
        <v>719</v>
      </c>
    </row>
    <row r="524" spans="1:17" ht="14.4" customHeight="1" x14ac:dyDescent="0.3">
      <c r="A524" s="831" t="s">
        <v>2049</v>
      </c>
      <c r="B524" s="832" t="s">
        <v>1765</v>
      </c>
      <c r="C524" s="832" t="s">
        <v>874</v>
      </c>
      <c r="D524" s="832" t="s">
        <v>1929</v>
      </c>
      <c r="E524" s="832" t="s">
        <v>1931</v>
      </c>
      <c r="F524" s="849"/>
      <c r="G524" s="849"/>
      <c r="H524" s="849"/>
      <c r="I524" s="849"/>
      <c r="J524" s="849">
        <v>3</v>
      </c>
      <c r="K524" s="849">
        <v>2157</v>
      </c>
      <c r="L524" s="849">
        <v>1</v>
      </c>
      <c r="M524" s="849">
        <v>719</v>
      </c>
      <c r="N524" s="849">
        <v>3</v>
      </c>
      <c r="O524" s="849">
        <v>2157</v>
      </c>
      <c r="P524" s="837">
        <v>1</v>
      </c>
      <c r="Q524" s="850">
        <v>719</v>
      </c>
    </row>
    <row r="525" spans="1:17" ht="14.4" customHeight="1" x14ac:dyDescent="0.3">
      <c r="A525" s="831" t="s">
        <v>2050</v>
      </c>
      <c r="B525" s="832" t="s">
        <v>1765</v>
      </c>
      <c r="C525" s="832" t="s">
        <v>1939</v>
      </c>
      <c r="D525" s="832" t="s">
        <v>1940</v>
      </c>
      <c r="E525" s="832" t="s">
        <v>1941</v>
      </c>
      <c r="F525" s="849"/>
      <c r="G525" s="849"/>
      <c r="H525" s="849"/>
      <c r="I525" s="849"/>
      <c r="J525" s="849">
        <v>0.47000000000000003</v>
      </c>
      <c r="K525" s="849">
        <v>944.53</v>
      </c>
      <c r="L525" s="849">
        <v>1</v>
      </c>
      <c r="M525" s="849">
        <v>2009.6382978723402</v>
      </c>
      <c r="N525" s="849"/>
      <c r="O525" s="849"/>
      <c r="P525" s="837"/>
      <c r="Q525" s="850"/>
    </row>
    <row r="526" spans="1:17" ht="14.4" customHeight="1" x14ac:dyDescent="0.3">
      <c r="A526" s="831" t="s">
        <v>2050</v>
      </c>
      <c r="B526" s="832" t="s">
        <v>1765</v>
      </c>
      <c r="C526" s="832" t="s">
        <v>1939</v>
      </c>
      <c r="D526" s="832" t="s">
        <v>1945</v>
      </c>
      <c r="E526" s="832" t="s">
        <v>931</v>
      </c>
      <c r="F526" s="849">
        <v>0.1</v>
      </c>
      <c r="G526" s="849">
        <v>895.04000000000008</v>
      </c>
      <c r="H526" s="849"/>
      <c r="I526" s="849">
        <v>8950.4</v>
      </c>
      <c r="J526" s="849"/>
      <c r="K526" s="849"/>
      <c r="L526" s="849"/>
      <c r="M526" s="849"/>
      <c r="N526" s="849"/>
      <c r="O526" s="849"/>
      <c r="P526" s="837"/>
      <c r="Q526" s="850"/>
    </row>
    <row r="527" spans="1:17" ht="14.4" customHeight="1" x14ac:dyDescent="0.3">
      <c r="A527" s="831" t="s">
        <v>2050</v>
      </c>
      <c r="B527" s="832" t="s">
        <v>1765</v>
      </c>
      <c r="C527" s="832" t="s">
        <v>1939</v>
      </c>
      <c r="D527" s="832" t="s">
        <v>1946</v>
      </c>
      <c r="E527" s="832" t="s">
        <v>931</v>
      </c>
      <c r="F527" s="849">
        <v>18.18</v>
      </c>
      <c r="G527" s="849">
        <v>32534.050000000003</v>
      </c>
      <c r="H527" s="849">
        <v>0.80564305862583252</v>
      </c>
      <c r="I527" s="849">
        <v>1789.5517051705172</v>
      </c>
      <c r="J527" s="849">
        <v>22.200000000000003</v>
      </c>
      <c r="K527" s="849">
        <v>40382.710000000014</v>
      </c>
      <c r="L527" s="849">
        <v>1</v>
      </c>
      <c r="M527" s="849">
        <v>1819.0409909909913</v>
      </c>
      <c r="N527" s="849">
        <v>17.099999999999998</v>
      </c>
      <c r="O527" s="849">
        <v>23659.07</v>
      </c>
      <c r="P527" s="837">
        <v>0.58587128006020373</v>
      </c>
      <c r="Q527" s="850">
        <v>1383.5713450292399</v>
      </c>
    </row>
    <row r="528" spans="1:17" ht="14.4" customHeight="1" x14ac:dyDescent="0.3">
      <c r="A528" s="831" t="s">
        <v>2050</v>
      </c>
      <c r="B528" s="832" t="s">
        <v>1765</v>
      </c>
      <c r="C528" s="832" t="s">
        <v>1939</v>
      </c>
      <c r="D528" s="832" t="s">
        <v>1947</v>
      </c>
      <c r="E528" s="832" t="s">
        <v>1948</v>
      </c>
      <c r="F528" s="849">
        <v>1.5000000000000004</v>
      </c>
      <c r="G528" s="849">
        <v>1355.7000000000003</v>
      </c>
      <c r="H528" s="849">
        <v>2.0000295054880213</v>
      </c>
      <c r="I528" s="849">
        <v>903.8</v>
      </c>
      <c r="J528" s="849">
        <v>0.76</v>
      </c>
      <c r="K528" s="849">
        <v>677.84</v>
      </c>
      <c r="L528" s="849">
        <v>1</v>
      </c>
      <c r="M528" s="849">
        <v>891.89473684210532</v>
      </c>
      <c r="N528" s="849"/>
      <c r="O528" s="849"/>
      <c r="P528" s="837"/>
      <c r="Q528" s="850"/>
    </row>
    <row r="529" spans="1:17" ht="14.4" customHeight="1" x14ac:dyDescent="0.3">
      <c r="A529" s="831" t="s">
        <v>2050</v>
      </c>
      <c r="B529" s="832" t="s">
        <v>1765</v>
      </c>
      <c r="C529" s="832" t="s">
        <v>1766</v>
      </c>
      <c r="D529" s="832" t="s">
        <v>1767</v>
      </c>
      <c r="E529" s="832" t="s">
        <v>1768</v>
      </c>
      <c r="F529" s="849">
        <v>190</v>
      </c>
      <c r="G529" s="849">
        <v>3691.7</v>
      </c>
      <c r="H529" s="849"/>
      <c r="I529" s="849">
        <v>19.43</v>
      </c>
      <c r="J529" s="849"/>
      <c r="K529" s="849"/>
      <c r="L529" s="849"/>
      <c r="M529" s="849"/>
      <c r="N529" s="849"/>
      <c r="O529" s="849"/>
      <c r="P529" s="837"/>
      <c r="Q529" s="850"/>
    </row>
    <row r="530" spans="1:17" ht="14.4" customHeight="1" x14ac:dyDescent="0.3">
      <c r="A530" s="831" t="s">
        <v>2050</v>
      </c>
      <c r="B530" s="832" t="s">
        <v>1765</v>
      </c>
      <c r="C530" s="832" t="s">
        <v>1766</v>
      </c>
      <c r="D530" s="832" t="s">
        <v>1771</v>
      </c>
      <c r="E530" s="832" t="s">
        <v>1772</v>
      </c>
      <c r="F530" s="849">
        <v>360</v>
      </c>
      <c r="G530" s="849">
        <v>1944</v>
      </c>
      <c r="H530" s="849">
        <v>0.75418994413407825</v>
      </c>
      <c r="I530" s="849">
        <v>5.4</v>
      </c>
      <c r="J530" s="849">
        <v>360</v>
      </c>
      <c r="K530" s="849">
        <v>2577.6</v>
      </c>
      <c r="L530" s="849">
        <v>1</v>
      </c>
      <c r="M530" s="849">
        <v>7.16</v>
      </c>
      <c r="N530" s="849">
        <v>900</v>
      </c>
      <c r="O530" s="849">
        <v>6499.8</v>
      </c>
      <c r="P530" s="837">
        <v>2.5216480446927374</v>
      </c>
      <c r="Q530" s="850">
        <v>7.2220000000000004</v>
      </c>
    </row>
    <row r="531" spans="1:17" ht="14.4" customHeight="1" x14ac:dyDescent="0.3">
      <c r="A531" s="831" t="s">
        <v>2050</v>
      </c>
      <c r="B531" s="832" t="s">
        <v>1765</v>
      </c>
      <c r="C531" s="832" t="s">
        <v>1766</v>
      </c>
      <c r="D531" s="832" t="s">
        <v>1778</v>
      </c>
      <c r="E531" s="832" t="s">
        <v>1779</v>
      </c>
      <c r="F531" s="849">
        <v>1356</v>
      </c>
      <c r="G531" s="849">
        <v>8285.16</v>
      </c>
      <c r="H531" s="849">
        <v>0.32274696970405242</v>
      </c>
      <c r="I531" s="849">
        <v>6.11</v>
      </c>
      <c r="J531" s="849">
        <v>4848</v>
      </c>
      <c r="K531" s="849">
        <v>25670.76</v>
      </c>
      <c r="L531" s="849">
        <v>1</v>
      </c>
      <c r="M531" s="849">
        <v>5.2951237623762371</v>
      </c>
      <c r="N531" s="849">
        <v>281</v>
      </c>
      <c r="O531" s="849">
        <v>1497.73</v>
      </c>
      <c r="P531" s="837">
        <v>5.8343812181641683E-2</v>
      </c>
      <c r="Q531" s="850">
        <v>5.33</v>
      </c>
    </row>
    <row r="532" spans="1:17" ht="14.4" customHeight="1" x14ac:dyDescent="0.3">
      <c r="A532" s="831" t="s">
        <v>2050</v>
      </c>
      <c r="B532" s="832" t="s">
        <v>1765</v>
      </c>
      <c r="C532" s="832" t="s">
        <v>1766</v>
      </c>
      <c r="D532" s="832" t="s">
        <v>1780</v>
      </c>
      <c r="E532" s="832" t="s">
        <v>1781</v>
      </c>
      <c r="F532" s="849">
        <v>180</v>
      </c>
      <c r="G532" s="849">
        <v>1638</v>
      </c>
      <c r="H532" s="849"/>
      <c r="I532" s="849">
        <v>9.1</v>
      </c>
      <c r="J532" s="849"/>
      <c r="K532" s="849"/>
      <c r="L532" s="849"/>
      <c r="M532" s="849"/>
      <c r="N532" s="849"/>
      <c r="O532" s="849"/>
      <c r="P532" s="837"/>
      <c r="Q532" s="850"/>
    </row>
    <row r="533" spans="1:17" ht="14.4" customHeight="1" x14ac:dyDescent="0.3">
      <c r="A533" s="831" t="s">
        <v>2050</v>
      </c>
      <c r="B533" s="832" t="s">
        <v>1765</v>
      </c>
      <c r="C533" s="832" t="s">
        <v>1766</v>
      </c>
      <c r="D533" s="832" t="s">
        <v>1790</v>
      </c>
      <c r="E533" s="832" t="s">
        <v>1791</v>
      </c>
      <c r="F533" s="849"/>
      <c r="G533" s="849"/>
      <c r="H533" s="849"/>
      <c r="I533" s="849"/>
      <c r="J533" s="849"/>
      <c r="K533" s="849"/>
      <c r="L533" s="849"/>
      <c r="M533" s="849"/>
      <c r="N533" s="849">
        <v>420</v>
      </c>
      <c r="O533" s="849">
        <v>3259.2</v>
      </c>
      <c r="P533" s="837"/>
      <c r="Q533" s="850">
        <v>7.76</v>
      </c>
    </row>
    <row r="534" spans="1:17" ht="14.4" customHeight="1" x14ac:dyDescent="0.3">
      <c r="A534" s="831" t="s">
        <v>2050</v>
      </c>
      <c r="B534" s="832" t="s">
        <v>1765</v>
      </c>
      <c r="C534" s="832" t="s">
        <v>1766</v>
      </c>
      <c r="D534" s="832" t="s">
        <v>1796</v>
      </c>
      <c r="E534" s="832" t="s">
        <v>1797</v>
      </c>
      <c r="F534" s="849">
        <v>5.23</v>
      </c>
      <c r="G534" s="849">
        <v>20892.38</v>
      </c>
      <c r="H534" s="849">
        <v>1.2162791685999363</v>
      </c>
      <c r="I534" s="849">
        <v>3994.7189292543021</v>
      </c>
      <c r="J534" s="849">
        <v>4.3</v>
      </c>
      <c r="K534" s="849">
        <v>17177.29</v>
      </c>
      <c r="L534" s="849">
        <v>1</v>
      </c>
      <c r="M534" s="849">
        <v>3994.7186046511633</v>
      </c>
      <c r="N534" s="849"/>
      <c r="O534" s="849"/>
      <c r="P534" s="837"/>
      <c r="Q534" s="850"/>
    </row>
    <row r="535" spans="1:17" ht="14.4" customHeight="1" x14ac:dyDescent="0.3">
      <c r="A535" s="831" t="s">
        <v>2050</v>
      </c>
      <c r="B535" s="832" t="s">
        <v>1765</v>
      </c>
      <c r="C535" s="832" t="s">
        <v>1766</v>
      </c>
      <c r="D535" s="832" t="s">
        <v>1798</v>
      </c>
      <c r="E535" s="832" t="s">
        <v>1799</v>
      </c>
      <c r="F535" s="849">
        <v>1</v>
      </c>
      <c r="G535" s="849">
        <v>2163.7399999999998</v>
      </c>
      <c r="H535" s="849">
        <v>1.0891400095638384</v>
      </c>
      <c r="I535" s="849">
        <v>2163.7399999999998</v>
      </c>
      <c r="J535" s="849">
        <v>1</v>
      </c>
      <c r="K535" s="849">
        <v>1986.65</v>
      </c>
      <c r="L535" s="849">
        <v>1</v>
      </c>
      <c r="M535" s="849">
        <v>1986.65</v>
      </c>
      <c r="N535" s="849">
        <v>2</v>
      </c>
      <c r="O535" s="849">
        <v>3635.58</v>
      </c>
      <c r="P535" s="837">
        <v>1.8300052852792388</v>
      </c>
      <c r="Q535" s="850">
        <v>1817.79</v>
      </c>
    </row>
    <row r="536" spans="1:17" ht="14.4" customHeight="1" x14ac:dyDescent="0.3">
      <c r="A536" s="831" t="s">
        <v>2050</v>
      </c>
      <c r="B536" s="832" t="s">
        <v>1765</v>
      </c>
      <c r="C536" s="832" t="s">
        <v>1766</v>
      </c>
      <c r="D536" s="832" t="s">
        <v>1949</v>
      </c>
      <c r="E536" s="832" t="s">
        <v>1950</v>
      </c>
      <c r="F536" s="849">
        <v>10220</v>
      </c>
      <c r="G536" s="849">
        <v>337399.77</v>
      </c>
      <c r="H536" s="849">
        <v>0.62255506737659405</v>
      </c>
      <c r="I536" s="849">
        <v>33.013676125244622</v>
      </c>
      <c r="J536" s="849">
        <v>16040</v>
      </c>
      <c r="K536" s="849">
        <v>541959.72</v>
      </c>
      <c r="L536" s="849">
        <v>1</v>
      </c>
      <c r="M536" s="849">
        <v>33.78801246882793</v>
      </c>
      <c r="N536" s="849">
        <v>11159</v>
      </c>
      <c r="O536" s="849">
        <v>381018.00999999995</v>
      </c>
      <c r="P536" s="837">
        <v>0.70303750618219374</v>
      </c>
      <c r="Q536" s="850">
        <v>34.144458284792542</v>
      </c>
    </row>
    <row r="537" spans="1:17" ht="14.4" customHeight="1" x14ac:dyDescent="0.3">
      <c r="A537" s="831" t="s">
        <v>2050</v>
      </c>
      <c r="B537" s="832" t="s">
        <v>1765</v>
      </c>
      <c r="C537" s="832" t="s">
        <v>1766</v>
      </c>
      <c r="D537" s="832" t="s">
        <v>1953</v>
      </c>
      <c r="E537" s="832" t="s">
        <v>1954</v>
      </c>
      <c r="F537" s="849"/>
      <c r="G537" s="849"/>
      <c r="H537" s="849"/>
      <c r="I537" s="849"/>
      <c r="J537" s="849"/>
      <c r="K537" s="849"/>
      <c r="L537" s="849"/>
      <c r="M537" s="849"/>
      <c r="N537" s="849">
        <v>350</v>
      </c>
      <c r="O537" s="849">
        <v>20517</v>
      </c>
      <c r="P537" s="837"/>
      <c r="Q537" s="850">
        <v>58.62</v>
      </c>
    </row>
    <row r="538" spans="1:17" ht="14.4" customHeight="1" x14ac:dyDescent="0.3">
      <c r="A538" s="831" t="s">
        <v>2050</v>
      </c>
      <c r="B538" s="832" t="s">
        <v>1765</v>
      </c>
      <c r="C538" s="832" t="s">
        <v>874</v>
      </c>
      <c r="D538" s="832" t="s">
        <v>1831</v>
      </c>
      <c r="E538" s="832" t="s">
        <v>1832</v>
      </c>
      <c r="F538" s="849"/>
      <c r="G538" s="849"/>
      <c r="H538" s="849"/>
      <c r="I538" s="849"/>
      <c r="J538" s="849">
        <v>1</v>
      </c>
      <c r="K538" s="849">
        <v>444</v>
      </c>
      <c r="L538" s="849">
        <v>1</v>
      </c>
      <c r="M538" s="849">
        <v>444</v>
      </c>
      <c r="N538" s="849"/>
      <c r="O538" s="849"/>
      <c r="P538" s="837"/>
      <c r="Q538" s="850"/>
    </row>
    <row r="539" spans="1:17" ht="14.4" customHeight="1" x14ac:dyDescent="0.3">
      <c r="A539" s="831" t="s">
        <v>2050</v>
      </c>
      <c r="B539" s="832" t="s">
        <v>1765</v>
      </c>
      <c r="C539" s="832" t="s">
        <v>874</v>
      </c>
      <c r="D539" s="832" t="s">
        <v>1838</v>
      </c>
      <c r="E539" s="832" t="s">
        <v>1839</v>
      </c>
      <c r="F539" s="849">
        <v>1</v>
      </c>
      <c r="G539" s="849">
        <v>318</v>
      </c>
      <c r="H539" s="849"/>
      <c r="I539" s="849">
        <v>318</v>
      </c>
      <c r="J539" s="849"/>
      <c r="K539" s="849"/>
      <c r="L539" s="849"/>
      <c r="M539" s="849"/>
      <c r="N539" s="849"/>
      <c r="O539" s="849"/>
      <c r="P539" s="837"/>
      <c r="Q539" s="850"/>
    </row>
    <row r="540" spans="1:17" ht="14.4" customHeight="1" x14ac:dyDescent="0.3">
      <c r="A540" s="831" t="s">
        <v>2050</v>
      </c>
      <c r="B540" s="832" t="s">
        <v>1765</v>
      </c>
      <c r="C540" s="832" t="s">
        <v>874</v>
      </c>
      <c r="D540" s="832" t="s">
        <v>1856</v>
      </c>
      <c r="E540" s="832" t="s">
        <v>1858</v>
      </c>
      <c r="F540" s="849">
        <v>1</v>
      </c>
      <c r="G540" s="849">
        <v>1431</v>
      </c>
      <c r="H540" s="849"/>
      <c r="I540" s="849">
        <v>1431</v>
      </c>
      <c r="J540" s="849"/>
      <c r="K540" s="849"/>
      <c r="L540" s="849"/>
      <c r="M540" s="849"/>
      <c r="N540" s="849"/>
      <c r="O540" s="849"/>
      <c r="P540" s="837"/>
      <c r="Q540" s="850"/>
    </row>
    <row r="541" spans="1:17" ht="14.4" customHeight="1" x14ac:dyDescent="0.3">
      <c r="A541" s="831" t="s">
        <v>2050</v>
      </c>
      <c r="B541" s="832" t="s">
        <v>1765</v>
      </c>
      <c r="C541" s="832" t="s">
        <v>874</v>
      </c>
      <c r="D541" s="832" t="s">
        <v>1861</v>
      </c>
      <c r="E541" s="832" t="s">
        <v>1862</v>
      </c>
      <c r="F541" s="849">
        <v>1</v>
      </c>
      <c r="G541" s="849">
        <v>1279</v>
      </c>
      <c r="H541" s="849">
        <v>0.99921875000000004</v>
      </c>
      <c r="I541" s="849">
        <v>1279</v>
      </c>
      <c r="J541" s="849">
        <v>1</v>
      </c>
      <c r="K541" s="849">
        <v>1280</v>
      </c>
      <c r="L541" s="849">
        <v>1</v>
      </c>
      <c r="M541" s="849">
        <v>1280</v>
      </c>
      <c r="N541" s="849"/>
      <c r="O541" s="849"/>
      <c r="P541" s="837"/>
      <c r="Q541" s="850"/>
    </row>
    <row r="542" spans="1:17" ht="14.4" customHeight="1" x14ac:dyDescent="0.3">
      <c r="A542" s="831" t="s">
        <v>2050</v>
      </c>
      <c r="B542" s="832" t="s">
        <v>1765</v>
      </c>
      <c r="C542" s="832" t="s">
        <v>874</v>
      </c>
      <c r="D542" s="832" t="s">
        <v>1868</v>
      </c>
      <c r="E542" s="832" t="s">
        <v>1870</v>
      </c>
      <c r="F542" s="849">
        <v>1</v>
      </c>
      <c r="G542" s="849">
        <v>681</v>
      </c>
      <c r="H542" s="849">
        <v>0.99853372434017595</v>
      </c>
      <c r="I542" s="849">
        <v>681</v>
      </c>
      <c r="J542" s="849">
        <v>1</v>
      </c>
      <c r="K542" s="849">
        <v>682</v>
      </c>
      <c r="L542" s="849">
        <v>1</v>
      </c>
      <c r="M542" s="849">
        <v>682</v>
      </c>
      <c r="N542" s="849">
        <v>2</v>
      </c>
      <c r="O542" s="849">
        <v>1364</v>
      </c>
      <c r="P542" s="837">
        <v>2</v>
      </c>
      <c r="Q542" s="850">
        <v>682</v>
      </c>
    </row>
    <row r="543" spans="1:17" ht="14.4" customHeight="1" x14ac:dyDescent="0.3">
      <c r="A543" s="831" t="s">
        <v>2050</v>
      </c>
      <c r="B543" s="832" t="s">
        <v>1765</v>
      </c>
      <c r="C543" s="832" t="s">
        <v>874</v>
      </c>
      <c r="D543" s="832" t="s">
        <v>1877</v>
      </c>
      <c r="E543" s="832" t="s">
        <v>1878</v>
      </c>
      <c r="F543" s="849">
        <v>1</v>
      </c>
      <c r="G543" s="849">
        <v>1825</v>
      </c>
      <c r="H543" s="849">
        <v>0.25</v>
      </c>
      <c r="I543" s="849">
        <v>1825</v>
      </c>
      <c r="J543" s="849">
        <v>4</v>
      </c>
      <c r="K543" s="849">
        <v>7300</v>
      </c>
      <c r="L543" s="849">
        <v>1</v>
      </c>
      <c r="M543" s="849">
        <v>1825</v>
      </c>
      <c r="N543" s="849">
        <v>1</v>
      </c>
      <c r="O543" s="849">
        <v>1826</v>
      </c>
      <c r="P543" s="837">
        <v>0.25013698630136988</v>
      </c>
      <c r="Q543" s="850">
        <v>1826</v>
      </c>
    </row>
    <row r="544" spans="1:17" ht="14.4" customHeight="1" x14ac:dyDescent="0.3">
      <c r="A544" s="831" t="s">
        <v>2050</v>
      </c>
      <c r="B544" s="832" t="s">
        <v>1765</v>
      </c>
      <c r="C544" s="832" t="s">
        <v>874</v>
      </c>
      <c r="D544" s="832" t="s">
        <v>1877</v>
      </c>
      <c r="E544" s="832" t="s">
        <v>1879</v>
      </c>
      <c r="F544" s="849">
        <v>4</v>
      </c>
      <c r="G544" s="849">
        <v>7300</v>
      </c>
      <c r="H544" s="849">
        <v>0.36363636363636365</v>
      </c>
      <c r="I544" s="849">
        <v>1825</v>
      </c>
      <c r="J544" s="849">
        <v>11</v>
      </c>
      <c r="K544" s="849">
        <v>20075</v>
      </c>
      <c r="L544" s="849">
        <v>1</v>
      </c>
      <c r="M544" s="849">
        <v>1825</v>
      </c>
      <c r="N544" s="849">
        <v>7</v>
      </c>
      <c r="O544" s="849">
        <v>12782</v>
      </c>
      <c r="P544" s="837">
        <v>0.63671232876712325</v>
      </c>
      <c r="Q544" s="850">
        <v>1826</v>
      </c>
    </row>
    <row r="545" spans="1:17" ht="14.4" customHeight="1" x14ac:dyDescent="0.3">
      <c r="A545" s="831" t="s">
        <v>2050</v>
      </c>
      <c r="B545" s="832" t="s">
        <v>1765</v>
      </c>
      <c r="C545" s="832" t="s">
        <v>874</v>
      </c>
      <c r="D545" s="832" t="s">
        <v>1880</v>
      </c>
      <c r="E545" s="832" t="s">
        <v>1881</v>
      </c>
      <c r="F545" s="849">
        <v>2</v>
      </c>
      <c r="G545" s="849">
        <v>858</v>
      </c>
      <c r="H545" s="849">
        <v>0.25</v>
      </c>
      <c r="I545" s="849">
        <v>429</v>
      </c>
      <c r="J545" s="849">
        <v>8</v>
      </c>
      <c r="K545" s="849">
        <v>3432</v>
      </c>
      <c r="L545" s="849">
        <v>1</v>
      </c>
      <c r="M545" s="849">
        <v>429</v>
      </c>
      <c r="N545" s="849">
        <v>1</v>
      </c>
      <c r="O545" s="849">
        <v>430</v>
      </c>
      <c r="P545" s="837">
        <v>0.1252913752913753</v>
      </c>
      <c r="Q545" s="850">
        <v>430</v>
      </c>
    </row>
    <row r="546" spans="1:17" ht="14.4" customHeight="1" x14ac:dyDescent="0.3">
      <c r="A546" s="831" t="s">
        <v>2050</v>
      </c>
      <c r="B546" s="832" t="s">
        <v>1765</v>
      </c>
      <c r="C546" s="832" t="s">
        <v>874</v>
      </c>
      <c r="D546" s="832" t="s">
        <v>1960</v>
      </c>
      <c r="E546" s="832" t="s">
        <v>1961</v>
      </c>
      <c r="F546" s="849">
        <v>39</v>
      </c>
      <c r="G546" s="849">
        <v>565734</v>
      </c>
      <c r="H546" s="849">
        <v>0.6499551940442545</v>
      </c>
      <c r="I546" s="849">
        <v>14506</v>
      </c>
      <c r="J546" s="849">
        <v>60</v>
      </c>
      <c r="K546" s="849">
        <v>870420</v>
      </c>
      <c r="L546" s="849">
        <v>1</v>
      </c>
      <c r="M546" s="849">
        <v>14507</v>
      </c>
      <c r="N546" s="849">
        <v>45</v>
      </c>
      <c r="O546" s="849">
        <v>652899</v>
      </c>
      <c r="P546" s="837">
        <v>0.7500965051354519</v>
      </c>
      <c r="Q546" s="850">
        <v>14508.866666666667</v>
      </c>
    </row>
    <row r="547" spans="1:17" ht="14.4" customHeight="1" x14ac:dyDescent="0.3">
      <c r="A547" s="831" t="s">
        <v>2050</v>
      </c>
      <c r="B547" s="832" t="s">
        <v>1765</v>
      </c>
      <c r="C547" s="832" t="s">
        <v>874</v>
      </c>
      <c r="D547" s="832" t="s">
        <v>1892</v>
      </c>
      <c r="E547" s="832" t="s">
        <v>1893</v>
      </c>
      <c r="F547" s="849"/>
      <c r="G547" s="849"/>
      <c r="H547" s="849"/>
      <c r="I547" s="849"/>
      <c r="J547" s="849">
        <v>2</v>
      </c>
      <c r="K547" s="849">
        <v>1220</v>
      </c>
      <c r="L547" s="849">
        <v>1</v>
      </c>
      <c r="M547" s="849">
        <v>610</v>
      </c>
      <c r="N547" s="849"/>
      <c r="O547" s="849"/>
      <c r="P547" s="837"/>
      <c r="Q547" s="850"/>
    </row>
    <row r="548" spans="1:17" ht="14.4" customHeight="1" x14ac:dyDescent="0.3">
      <c r="A548" s="831" t="s">
        <v>2050</v>
      </c>
      <c r="B548" s="832" t="s">
        <v>1765</v>
      </c>
      <c r="C548" s="832" t="s">
        <v>874</v>
      </c>
      <c r="D548" s="832" t="s">
        <v>1892</v>
      </c>
      <c r="E548" s="832" t="s">
        <v>1894</v>
      </c>
      <c r="F548" s="849">
        <v>1</v>
      </c>
      <c r="G548" s="849">
        <v>609</v>
      </c>
      <c r="H548" s="849">
        <v>0.99836065573770494</v>
      </c>
      <c r="I548" s="849">
        <v>609</v>
      </c>
      <c r="J548" s="849">
        <v>1</v>
      </c>
      <c r="K548" s="849">
        <v>610</v>
      </c>
      <c r="L548" s="849">
        <v>1</v>
      </c>
      <c r="M548" s="849">
        <v>610</v>
      </c>
      <c r="N548" s="849"/>
      <c r="O548" s="849"/>
      <c r="P548" s="837"/>
      <c r="Q548" s="850"/>
    </row>
    <row r="549" spans="1:17" ht="14.4" customHeight="1" x14ac:dyDescent="0.3">
      <c r="A549" s="831" t="s">
        <v>2050</v>
      </c>
      <c r="B549" s="832" t="s">
        <v>1765</v>
      </c>
      <c r="C549" s="832" t="s">
        <v>874</v>
      </c>
      <c r="D549" s="832" t="s">
        <v>1903</v>
      </c>
      <c r="E549" s="832" t="s">
        <v>1904</v>
      </c>
      <c r="F549" s="849">
        <v>2</v>
      </c>
      <c r="G549" s="849">
        <v>1018</v>
      </c>
      <c r="H549" s="849">
        <v>1</v>
      </c>
      <c r="I549" s="849">
        <v>509</v>
      </c>
      <c r="J549" s="849">
        <v>2</v>
      </c>
      <c r="K549" s="849">
        <v>1018</v>
      </c>
      <c r="L549" s="849">
        <v>1</v>
      </c>
      <c r="M549" s="849">
        <v>509</v>
      </c>
      <c r="N549" s="849">
        <v>5</v>
      </c>
      <c r="O549" s="849">
        <v>2552</v>
      </c>
      <c r="P549" s="837">
        <v>2.5068762278978389</v>
      </c>
      <c r="Q549" s="850">
        <v>510.4</v>
      </c>
    </row>
    <row r="550" spans="1:17" ht="14.4" customHeight="1" x14ac:dyDescent="0.3">
      <c r="A550" s="831" t="s">
        <v>2050</v>
      </c>
      <c r="B550" s="832" t="s">
        <v>1765</v>
      </c>
      <c r="C550" s="832" t="s">
        <v>874</v>
      </c>
      <c r="D550" s="832" t="s">
        <v>1908</v>
      </c>
      <c r="E550" s="832" t="s">
        <v>1909</v>
      </c>
      <c r="F550" s="849"/>
      <c r="G550" s="849"/>
      <c r="H550" s="849"/>
      <c r="I550" s="849"/>
      <c r="J550" s="849">
        <v>2</v>
      </c>
      <c r="K550" s="849">
        <v>5292</v>
      </c>
      <c r="L550" s="849">
        <v>1</v>
      </c>
      <c r="M550" s="849">
        <v>2646</v>
      </c>
      <c r="N550" s="849"/>
      <c r="O550" s="849"/>
      <c r="P550" s="837"/>
      <c r="Q550" s="850"/>
    </row>
    <row r="551" spans="1:17" ht="14.4" customHeight="1" x14ac:dyDescent="0.3">
      <c r="A551" s="831" t="s">
        <v>2050</v>
      </c>
      <c r="B551" s="832" t="s">
        <v>1765</v>
      </c>
      <c r="C551" s="832" t="s">
        <v>874</v>
      </c>
      <c r="D551" s="832" t="s">
        <v>1908</v>
      </c>
      <c r="E551" s="832" t="s">
        <v>1910</v>
      </c>
      <c r="F551" s="849">
        <v>1</v>
      </c>
      <c r="G551" s="849">
        <v>2645</v>
      </c>
      <c r="H551" s="849"/>
      <c r="I551" s="849">
        <v>2645</v>
      </c>
      <c r="J551" s="849"/>
      <c r="K551" s="849"/>
      <c r="L551" s="849"/>
      <c r="M551" s="849"/>
      <c r="N551" s="849"/>
      <c r="O551" s="849"/>
      <c r="P551" s="837"/>
      <c r="Q551" s="850"/>
    </row>
    <row r="552" spans="1:17" ht="14.4" customHeight="1" x14ac:dyDescent="0.3">
      <c r="A552" s="831" t="s">
        <v>2050</v>
      </c>
      <c r="B552" s="832" t="s">
        <v>1765</v>
      </c>
      <c r="C552" s="832" t="s">
        <v>874</v>
      </c>
      <c r="D552" s="832" t="s">
        <v>2003</v>
      </c>
      <c r="E552" s="832" t="s">
        <v>2051</v>
      </c>
      <c r="F552" s="849"/>
      <c r="G552" s="849"/>
      <c r="H552" s="849"/>
      <c r="I552" s="849"/>
      <c r="J552" s="849"/>
      <c r="K552" s="849"/>
      <c r="L552" s="849"/>
      <c r="M552" s="849"/>
      <c r="N552" s="849">
        <v>1</v>
      </c>
      <c r="O552" s="849">
        <v>1935</v>
      </c>
      <c r="P552" s="837"/>
      <c r="Q552" s="850">
        <v>1935</v>
      </c>
    </row>
    <row r="553" spans="1:17" ht="14.4" customHeight="1" x14ac:dyDescent="0.3">
      <c r="A553" s="831" t="s">
        <v>2052</v>
      </c>
      <c r="B553" s="832" t="s">
        <v>1765</v>
      </c>
      <c r="C553" s="832" t="s">
        <v>1939</v>
      </c>
      <c r="D553" s="832" t="s">
        <v>1946</v>
      </c>
      <c r="E553" s="832" t="s">
        <v>931</v>
      </c>
      <c r="F553" s="849">
        <v>0.5</v>
      </c>
      <c r="G553" s="849">
        <v>885.4</v>
      </c>
      <c r="H553" s="849"/>
      <c r="I553" s="849">
        <v>1770.8</v>
      </c>
      <c r="J553" s="849"/>
      <c r="K553" s="849"/>
      <c r="L553" s="849"/>
      <c r="M553" s="849"/>
      <c r="N553" s="849"/>
      <c r="O553" s="849"/>
      <c r="P553" s="837"/>
      <c r="Q553" s="850"/>
    </row>
    <row r="554" spans="1:17" ht="14.4" customHeight="1" x14ac:dyDescent="0.3">
      <c r="A554" s="831" t="s">
        <v>2052</v>
      </c>
      <c r="B554" s="832" t="s">
        <v>1765</v>
      </c>
      <c r="C554" s="832" t="s">
        <v>1939</v>
      </c>
      <c r="D554" s="832" t="s">
        <v>1947</v>
      </c>
      <c r="E554" s="832" t="s">
        <v>1948</v>
      </c>
      <c r="F554" s="849">
        <v>0.05</v>
      </c>
      <c r="G554" s="849">
        <v>45.19</v>
      </c>
      <c r="H554" s="849"/>
      <c r="I554" s="849">
        <v>903.8</v>
      </c>
      <c r="J554" s="849"/>
      <c r="K554" s="849"/>
      <c r="L554" s="849"/>
      <c r="M554" s="849"/>
      <c r="N554" s="849"/>
      <c r="O554" s="849"/>
      <c r="P554" s="837"/>
      <c r="Q554" s="850"/>
    </row>
    <row r="555" spans="1:17" ht="14.4" customHeight="1" x14ac:dyDescent="0.3">
      <c r="A555" s="831" t="s">
        <v>2052</v>
      </c>
      <c r="B555" s="832" t="s">
        <v>1765</v>
      </c>
      <c r="C555" s="832" t="s">
        <v>1766</v>
      </c>
      <c r="D555" s="832" t="s">
        <v>1778</v>
      </c>
      <c r="E555" s="832" t="s">
        <v>1779</v>
      </c>
      <c r="F555" s="849">
        <v>1683</v>
      </c>
      <c r="G555" s="849">
        <v>10112.39</v>
      </c>
      <c r="H555" s="849">
        <v>1.1727637514931517</v>
      </c>
      <c r="I555" s="849">
        <v>6.0085502079619726</v>
      </c>
      <c r="J555" s="849">
        <v>1630</v>
      </c>
      <c r="K555" s="849">
        <v>8622.7000000000007</v>
      </c>
      <c r="L555" s="849">
        <v>1</v>
      </c>
      <c r="M555" s="849">
        <v>5.29</v>
      </c>
      <c r="N555" s="849">
        <v>2198</v>
      </c>
      <c r="O555" s="849">
        <v>11715.34</v>
      </c>
      <c r="P555" s="837">
        <v>1.3586625998817075</v>
      </c>
      <c r="Q555" s="850">
        <v>5.33</v>
      </c>
    </row>
    <row r="556" spans="1:17" ht="14.4" customHeight="1" x14ac:dyDescent="0.3">
      <c r="A556" s="831" t="s">
        <v>2052</v>
      </c>
      <c r="B556" s="832" t="s">
        <v>1765</v>
      </c>
      <c r="C556" s="832" t="s">
        <v>1766</v>
      </c>
      <c r="D556" s="832" t="s">
        <v>1949</v>
      </c>
      <c r="E556" s="832" t="s">
        <v>1950</v>
      </c>
      <c r="F556" s="849">
        <v>305</v>
      </c>
      <c r="G556" s="849">
        <v>10068.049999999999</v>
      </c>
      <c r="H556" s="849"/>
      <c r="I556" s="849">
        <v>33.01</v>
      </c>
      <c r="J556" s="849"/>
      <c r="K556" s="849"/>
      <c r="L556" s="849"/>
      <c r="M556" s="849"/>
      <c r="N556" s="849">
        <v>364</v>
      </c>
      <c r="O556" s="849">
        <v>12445.16</v>
      </c>
      <c r="P556" s="837"/>
      <c r="Q556" s="850">
        <v>34.19</v>
      </c>
    </row>
    <row r="557" spans="1:17" ht="14.4" customHeight="1" x14ac:dyDescent="0.3">
      <c r="A557" s="831" t="s">
        <v>2052</v>
      </c>
      <c r="B557" s="832" t="s">
        <v>1765</v>
      </c>
      <c r="C557" s="832" t="s">
        <v>874</v>
      </c>
      <c r="D557" s="832" t="s">
        <v>1831</v>
      </c>
      <c r="E557" s="832" t="s">
        <v>1832</v>
      </c>
      <c r="F557" s="849"/>
      <c r="G557" s="849"/>
      <c r="H557" s="849"/>
      <c r="I557" s="849"/>
      <c r="J557" s="849">
        <v>1</v>
      </c>
      <c r="K557" s="849">
        <v>444</v>
      </c>
      <c r="L557" s="849">
        <v>1</v>
      </c>
      <c r="M557" s="849">
        <v>444</v>
      </c>
      <c r="N557" s="849"/>
      <c r="O557" s="849"/>
      <c r="P557" s="837"/>
      <c r="Q557" s="850"/>
    </row>
    <row r="558" spans="1:17" ht="14.4" customHeight="1" x14ac:dyDescent="0.3">
      <c r="A558" s="831" t="s">
        <v>2052</v>
      </c>
      <c r="B558" s="832" t="s">
        <v>1765</v>
      </c>
      <c r="C558" s="832" t="s">
        <v>874</v>
      </c>
      <c r="D558" s="832" t="s">
        <v>1877</v>
      </c>
      <c r="E558" s="832" t="s">
        <v>1878</v>
      </c>
      <c r="F558" s="849">
        <v>4</v>
      </c>
      <c r="G558" s="849">
        <v>7300</v>
      </c>
      <c r="H558" s="849">
        <v>1.3333333333333333</v>
      </c>
      <c r="I558" s="849">
        <v>1825</v>
      </c>
      <c r="J558" s="849">
        <v>3</v>
      </c>
      <c r="K558" s="849">
        <v>5475</v>
      </c>
      <c r="L558" s="849">
        <v>1</v>
      </c>
      <c r="M558" s="849">
        <v>1825</v>
      </c>
      <c r="N558" s="849">
        <v>5</v>
      </c>
      <c r="O558" s="849">
        <v>9130</v>
      </c>
      <c r="P558" s="837">
        <v>1.6675799086757992</v>
      </c>
      <c r="Q558" s="850">
        <v>1826</v>
      </c>
    </row>
    <row r="559" spans="1:17" ht="14.4" customHeight="1" x14ac:dyDescent="0.3">
      <c r="A559" s="831" t="s">
        <v>2052</v>
      </c>
      <c r="B559" s="832" t="s">
        <v>1765</v>
      </c>
      <c r="C559" s="832" t="s">
        <v>874</v>
      </c>
      <c r="D559" s="832" t="s">
        <v>1877</v>
      </c>
      <c r="E559" s="832" t="s">
        <v>1879</v>
      </c>
      <c r="F559" s="849">
        <v>1</v>
      </c>
      <c r="G559" s="849">
        <v>1825</v>
      </c>
      <c r="H559" s="849">
        <v>0.5</v>
      </c>
      <c r="I559" s="849">
        <v>1825</v>
      </c>
      <c r="J559" s="849">
        <v>2</v>
      </c>
      <c r="K559" s="849">
        <v>3650</v>
      </c>
      <c r="L559" s="849">
        <v>1</v>
      </c>
      <c r="M559" s="849">
        <v>1825</v>
      </c>
      <c r="N559" s="849"/>
      <c r="O559" s="849"/>
      <c r="P559" s="837"/>
      <c r="Q559" s="850"/>
    </row>
    <row r="560" spans="1:17" ht="14.4" customHeight="1" x14ac:dyDescent="0.3">
      <c r="A560" s="831" t="s">
        <v>2052</v>
      </c>
      <c r="B560" s="832" t="s">
        <v>1765</v>
      </c>
      <c r="C560" s="832" t="s">
        <v>874</v>
      </c>
      <c r="D560" s="832" t="s">
        <v>1880</v>
      </c>
      <c r="E560" s="832" t="s">
        <v>1881</v>
      </c>
      <c r="F560" s="849">
        <v>5</v>
      </c>
      <c r="G560" s="849">
        <v>2145</v>
      </c>
      <c r="H560" s="849">
        <v>1</v>
      </c>
      <c r="I560" s="849">
        <v>429</v>
      </c>
      <c r="J560" s="849">
        <v>5</v>
      </c>
      <c r="K560" s="849">
        <v>2145</v>
      </c>
      <c r="L560" s="849">
        <v>1</v>
      </c>
      <c r="M560" s="849">
        <v>429</v>
      </c>
      <c r="N560" s="849">
        <v>5</v>
      </c>
      <c r="O560" s="849">
        <v>2150</v>
      </c>
      <c r="P560" s="837">
        <v>1.0023310023310024</v>
      </c>
      <c r="Q560" s="850">
        <v>430</v>
      </c>
    </row>
    <row r="561" spans="1:17" ht="14.4" customHeight="1" x14ac:dyDescent="0.3">
      <c r="A561" s="831" t="s">
        <v>2052</v>
      </c>
      <c r="B561" s="832" t="s">
        <v>1765</v>
      </c>
      <c r="C561" s="832" t="s">
        <v>874</v>
      </c>
      <c r="D561" s="832" t="s">
        <v>1960</v>
      </c>
      <c r="E561" s="832" t="s">
        <v>1961</v>
      </c>
      <c r="F561" s="849">
        <v>1</v>
      </c>
      <c r="G561" s="849">
        <v>14506</v>
      </c>
      <c r="H561" s="849"/>
      <c r="I561" s="849">
        <v>14506</v>
      </c>
      <c r="J561" s="849"/>
      <c r="K561" s="849"/>
      <c r="L561" s="849"/>
      <c r="M561" s="849"/>
      <c r="N561" s="849">
        <v>1</v>
      </c>
      <c r="O561" s="849">
        <v>14509</v>
      </c>
      <c r="P561" s="837"/>
      <c r="Q561" s="850">
        <v>14509</v>
      </c>
    </row>
    <row r="562" spans="1:17" ht="14.4" customHeight="1" x14ac:dyDescent="0.3">
      <c r="A562" s="831" t="s">
        <v>2052</v>
      </c>
      <c r="B562" s="832" t="s">
        <v>1765</v>
      </c>
      <c r="C562" s="832" t="s">
        <v>874</v>
      </c>
      <c r="D562" s="832" t="s">
        <v>1892</v>
      </c>
      <c r="E562" s="832" t="s">
        <v>1893</v>
      </c>
      <c r="F562" s="849"/>
      <c r="G562" s="849"/>
      <c r="H562" s="849"/>
      <c r="I562" s="849"/>
      <c r="J562" s="849"/>
      <c r="K562" s="849"/>
      <c r="L562" s="849"/>
      <c r="M562" s="849"/>
      <c r="N562" s="849">
        <v>1</v>
      </c>
      <c r="O562" s="849">
        <v>611</v>
      </c>
      <c r="P562" s="837"/>
      <c r="Q562" s="850">
        <v>611</v>
      </c>
    </row>
    <row r="563" spans="1:17" ht="14.4" customHeight="1" x14ac:dyDescent="0.3">
      <c r="A563" s="831" t="s">
        <v>2053</v>
      </c>
      <c r="B563" s="832" t="s">
        <v>1765</v>
      </c>
      <c r="C563" s="832" t="s">
        <v>1766</v>
      </c>
      <c r="D563" s="832" t="s">
        <v>1810</v>
      </c>
      <c r="E563" s="832" t="s">
        <v>1811</v>
      </c>
      <c r="F563" s="849">
        <v>50</v>
      </c>
      <c r="G563" s="849">
        <v>1008.5</v>
      </c>
      <c r="H563" s="849">
        <v>0.62345450049455986</v>
      </c>
      <c r="I563" s="849">
        <v>20.170000000000002</v>
      </c>
      <c r="J563" s="849">
        <v>80</v>
      </c>
      <c r="K563" s="849">
        <v>1617.6</v>
      </c>
      <c r="L563" s="849">
        <v>1</v>
      </c>
      <c r="M563" s="849">
        <v>20.22</v>
      </c>
      <c r="N563" s="849"/>
      <c r="O563" s="849"/>
      <c r="P563" s="837"/>
      <c r="Q563" s="850"/>
    </row>
    <row r="564" spans="1:17" ht="14.4" customHeight="1" x14ac:dyDescent="0.3">
      <c r="A564" s="831" t="s">
        <v>2053</v>
      </c>
      <c r="B564" s="832" t="s">
        <v>1765</v>
      </c>
      <c r="C564" s="832" t="s">
        <v>874</v>
      </c>
      <c r="D564" s="832" t="s">
        <v>1874</v>
      </c>
      <c r="E564" s="832" t="s">
        <v>1875</v>
      </c>
      <c r="F564" s="849"/>
      <c r="G564" s="849"/>
      <c r="H564" s="849"/>
      <c r="I564" s="849"/>
      <c r="J564" s="849">
        <v>1</v>
      </c>
      <c r="K564" s="849">
        <v>2638</v>
      </c>
      <c r="L564" s="849">
        <v>1</v>
      </c>
      <c r="M564" s="849">
        <v>2638</v>
      </c>
      <c r="N564" s="849"/>
      <c r="O564" s="849"/>
      <c r="P564" s="837"/>
      <c r="Q564" s="850"/>
    </row>
    <row r="565" spans="1:17" ht="14.4" customHeight="1" x14ac:dyDescent="0.3">
      <c r="A565" s="831" t="s">
        <v>2053</v>
      </c>
      <c r="B565" s="832" t="s">
        <v>1765</v>
      </c>
      <c r="C565" s="832" t="s">
        <v>874</v>
      </c>
      <c r="D565" s="832" t="s">
        <v>1877</v>
      </c>
      <c r="E565" s="832" t="s">
        <v>1879</v>
      </c>
      <c r="F565" s="849"/>
      <c r="G565" s="849"/>
      <c r="H565" s="849"/>
      <c r="I565" s="849"/>
      <c r="J565" s="849">
        <v>2</v>
      </c>
      <c r="K565" s="849">
        <v>3650</v>
      </c>
      <c r="L565" s="849">
        <v>1</v>
      </c>
      <c r="M565" s="849">
        <v>1825</v>
      </c>
      <c r="N565" s="849"/>
      <c r="O565" s="849"/>
      <c r="P565" s="837"/>
      <c r="Q565" s="850"/>
    </row>
    <row r="566" spans="1:17" ht="14.4" customHeight="1" x14ac:dyDescent="0.3">
      <c r="A566" s="831" t="s">
        <v>2053</v>
      </c>
      <c r="B566" s="832" t="s">
        <v>1765</v>
      </c>
      <c r="C566" s="832" t="s">
        <v>874</v>
      </c>
      <c r="D566" s="832" t="s">
        <v>1880</v>
      </c>
      <c r="E566" s="832" t="s">
        <v>1881</v>
      </c>
      <c r="F566" s="849"/>
      <c r="G566" s="849"/>
      <c r="H566" s="849"/>
      <c r="I566" s="849"/>
      <c r="J566" s="849">
        <v>1</v>
      </c>
      <c r="K566" s="849">
        <v>429</v>
      </c>
      <c r="L566" s="849">
        <v>1</v>
      </c>
      <c r="M566" s="849">
        <v>429</v>
      </c>
      <c r="N566" s="849"/>
      <c r="O566" s="849"/>
      <c r="P566" s="837"/>
      <c r="Q566" s="850"/>
    </row>
    <row r="567" spans="1:17" ht="14.4" customHeight="1" thickBot="1" x14ac:dyDescent="0.35">
      <c r="A567" s="839" t="s">
        <v>2053</v>
      </c>
      <c r="B567" s="840" t="s">
        <v>1765</v>
      </c>
      <c r="C567" s="840" t="s">
        <v>874</v>
      </c>
      <c r="D567" s="840" t="s">
        <v>1882</v>
      </c>
      <c r="E567" s="840" t="s">
        <v>1884</v>
      </c>
      <c r="F567" s="851">
        <v>1</v>
      </c>
      <c r="G567" s="851">
        <v>3518</v>
      </c>
      <c r="H567" s="851">
        <v>0.99943181818181814</v>
      </c>
      <c r="I567" s="851">
        <v>3518</v>
      </c>
      <c r="J567" s="851">
        <v>1</v>
      </c>
      <c r="K567" s="851">
        <v>3520</v>
      </c>
      <c r="L567" s="851">
        <v>1</v>
      </c>
      <c r="M567" s="851">
        <v>3520</v>
      </c>
      <c r="N567" s="851"/>
      <c r="O567" s="851"/>
      <c r="P567" s="845"/>
      <c r="Q567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71.222999999999999</v>
      </c>
      <c r="C5" s="114">
        <v>79.322999999999993</v>
      </c>
      <c r="D5" s="114">
        <v>79.316999999999993</v>
      </c>
      <c r="E5" s="424">
        <f>IF(OR(D5=0,B5=0),"",D5/B5)</f>
        <v>1.1136430647403226</v>
      </c>
      <c r="F5" s="129">
        <f>IF(OR(D5=0,C5=0),"",D5/C5)</f>
        <v>0.99992435989561668</v>
      </c>
      <c r="G5" s="130">
        <v>109</v>
      </c>
      <c r="H5" s="114">
        <v>108</v>
      </c>
      <c r="I5" s="114">
        <v>110</v>
      </c>
      <c r="J5" s="424">
        <f>IF(OR(I5=0,G5=0),"",I5/G5)</f>
        <v>1.0091743119266054</v>
      </c>
      <c r="K5" s="131">
        <f>IF(OR(I5=0,H5=0),"",I5/H5)</f>
        <v>1.0185185185185186</v>
      </c>
      <c r="L5" s="121"/>
      <c r="M5" s="121"/>
      <c r="N5" s="7">
        <f>D5-C5</f>
        <v>-6.0000000000002274E-3</v>
      </c>
      <c r="O5" s="8">
        <f>I5-H5</f>
        <v>2</v>
      </c>
      <c r="P5" s="7">
        <f>D5-B5</f>
        <v>8.0939999999999941</v>
      </c>
      <c r="Q5" s="8">
        <f>I5-G5</f>
        <v>1</v>
      </c>
    </row>
    <row r="6" spans="1:17" ht="14.4" hidden="1" customHeight="1" outlineLevel="1" x14ac:dyDescent="0.3">
      <c r="A6" s="441" t="s">
        <v>168</v>
      </c>
      <c r="B6" s="120">
        <v>21.47</v>
      </c>
      <c r="C6" s="113">
        <v>8.02</v>
      </c>
      <c r="D6" s="113">
        <v>14.351000000000001</v>
      </c>
      <c r="E6" s="424">
        <f t="shared" ref="E6:E12" si="0">IF(OR(D6=0,B6=0),"",D6/B6)</f>
        <v>0.66842105263157903</v>
      </c>
      <c r="F6" s="129">
        <f t="shared" ref="F6:F12" si="1">IF(OR(D6=0,C6=0),"",D6/C6)</f>
        <v>1.7894014962593519</v>
      </c>
      <c r="G6" s="133">
        <v>30</v>
      </c>
      <c r="H6" s="113">
        <v>22</v>
      </c>
      <c r="I6" s="113">
        <v>22</v>
      </c>
      <c r="J6" s="425">
        <f t="shared" ref="J6:J12" si="2">IF(OR(I6=0,G6=0),"",I6/G6)</f>
        <v>0.73333333333333328</v>
      </c>
      <c r="K6" s="134">
        <f t="shared" ref="K6:K12" si="3">IF(OR(I6=0,H6=0),"",I6/H6)</f>
        <v>1</v>
      </c>
      <c r="L6" s="121"/>
      <c r="M6" s="121"/>
      <c r="N6" s="5">
        <f t="shared" ref="N6:N13" si="4">D6-C6</f>
        <v>6.3310000000000013</v>
      </c>
      <c r="O6" s="6">
        <f t="shared" ref="O6:O13" si="5">I6-H6</f>
        <v>0</v>
      </c>
      <c r="P6" s="5">
        <f t="shared" ref="P6:P13" si="6">D6-B6</f>
        <v>-7.118999999999998</v>
      </c>
      <c r="Q6" s="6">
        <f t="shared" ref="Q6:Q13" si="7">I6-G6</f>
        <v>-8</v>
      </c>
    </row>
    <row r="7" spans="1:17" ht="14.4" hidden="1" customHeight="1" outlineLevel="1" x14ac:dyDescent="0.3">
      <c r="A7" s="441" t="s">
        <v>169</v>
      </c>
      <c r="B7" s="120">
        <v>53.73</v>
      </c>
      <c r="C7" s="113">
        <v>51.484999999999999</v>
      </c>
      <c r="D7" s="113">
        <v>60.389000000000003</v>
      </c>
      <c r="E7" s="424">
        <f t="shared" si="0"/>
        <v>1.1239344872510704</v>
      </c>
      <c r="F7" s="129">
        <f t="shared" si="1"/>
        <v>1.1729435757987765</v>
      </c>
      <c r="G7" s="133">
        <v>68</v>
      </c>
      <c r="H7" s="113">
        <v>65</v>
      </c>
      <c r="I7" s="113">
        <v>82</v>
      </c>
      <c r="J7" s="425">
        <f t="shared" si="2"/>
        <v>1.2058823529411764</v>
      </c>
      <c r="K7" s="134">
        <f t="shared" si="3"/>
        <v>1.2615384615384615</v>
      </c>
      <c r="L7" s="121"/>
      <c r="M7" s="121"/>
      <c r="N7" s="5">
        <f t="shared" si="4"/>
        <v>8.9040000000000035</v>
      </c>
      <c r="O7" s="6">
        <f t="shared" si="5"/>
        <v>17</v>
      </c>
      <c r="P7" s="5">
        <f t="shared" si="6"/>
        <v>6.659000000000006</v>
      </c>
      <c r="Q7" s="6">
        <f t="shared" si="7"/>
        <v>14</v>
      </c>
    </row>
    <row r="8" spans="1:17" ht="14.4" hidden="1" customHeight="1" outlineLevel="1" x14ac:dyDescent="0.3">
      <c r="A8" s="441" t="s">
        <v>170</v>
      </c>
      <c r="B8" s="120">
        <v>10.084</v>
      </c>
      <c r="C8" s="113">
        <v>5.4050000000000002</v>
      </c>
      <c r="D8" s="113">
        <v>5.7809999999999997</v>
      </c>
      <c r="E8" s="424">
        <f t="shared" si="0"/>
        <v>0.5732844109480365</v>
      </c>
      <c r="F8" s="129">
        <f t="shared" si="1"/>
        <v>1.0695652173913042</v>
      </c>
      <c r="G8" s="133">
        <v>13</v>
      </c>
      <c r="H8" s="113">
        <v>8</v>
      </c>
      <c r="I8" s="113">
        <v>9</v>
      </c>
      <c r="J8" s="425">
        <f t="shared" si="2"/>
        <v>0.69230769230769229</v>
      </c>
      <c r="K8" s="134">
        <f t="shared" si="3"/>
        <v>1.125</v>
      </c>
      <c r="L8" s="121"/>
      <c r="M8" s="121"/>
      <c r="N8" s="5">
        <f t="shared" si="4"/>
        <v>0.37599999999999945</v>
      </c>
      <c r="O8" s="6">
        <f t="shared" si="5"/>
        <v>1</v>
      </c>
      <c r="P8" s="5">
        <f t="shared" si="6"/>
        <v>-4.3029999999999999</v>
      </c>
      <c r="Q8" s="6">
        <f t="shared" si="7"/>
        <v>-4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28.574000000000002</v>
      </c>
      <c r="C10" s="113">
        <v>21.620999999999999</v>
      </c>
      <c r="D10" s="113">
        <v>19.774000000000001</v>
      </c>
      <c r="E10" s="424">
        <f t="shared" si="0"/>
        <v>0.69202771750542447</v>
      </c>
      <c r="F10" s="129">
        <f t="shared" si="1"/>
        <v>0.91457379399657746</v>
      </c>
      <c r="G10" s="133">
        <v>35</v>
      </c>
      <c r="H10" s="113">
        <v>34</v>
      </c>
      <c r="I10" s="113">
        <v>30</v>
      </c>
      <c r="J10" s="425">
        <f t="shared" si="2"/>
        <v>0.8571428571428571</v>
      </c>
      <c r="K10" s="134">
        <f t="shared" si="3"/>
        <v>0.88235294117647056</v>
      </c>
      <c r="L10" s="121"/>
      <c r="M10" s="121"/>
      <c r="N10" s="5">
        <f t="shared" si="4"/>
        <v>-1.8469999999999978</v>
      </c>
      <c r="O10" s="6">
        <f t="shared" si="5"/>
        <v>-4</v>
      </c>
      <c r="P10" s="5">
        <f t="shared" si="6"/>
        <v>-8.8000000000000007</v>
      </c>
      <c r="Q10" s="6">
        <f t="shared" si="7"/>
        <v>-5</v>
      </c>
    </row>
    <row r="11" spans="1:17" ht="14.4" hidden="1" customHeight="1" outlineLevel="1" x14ac:dyDescent="0.3">
      <c r="A11" s="441" t="s">
        <v>173</v>
      </c>
      <c r="B11" s="120">
        <v>5.6520000000000001</v>
      </c>
      <c r="C11" s="113">
        <v>2.6539999999999999</v>
      </c>
      <c r="D11" s="113">
        <v>2.198</v>
      </c>
      <c r="E11" s="424">
        <f t="shared" si="0"/>
        <v>0.3888888888888889</v>
      </c>
      <c r="F11" s="129">
        <f t="shared" si="1"/>
        <v>0.82818387339864352</v>
      </c>
      <c r="G11" s="133">
        <v>5</v>
      </c>
      <c r="H11" s="113">
        <v>4</v>
      </c>
      <c r="I11" s="113">
        <v>3</v>
      </c>
      <c r="J11" s="425">
        <f t="shared" si="2"/>
        <v>0.6</v>
      </c>
      <c r="K11" s="134">
        <f t="shared" si="3"/>
        <v>0.75</v>
      </c>
      <c r="L11" s="121"/>
      <c r="M11" s="121"/>
      <c r="N11" s="5">
        <f t="shared" si="4"/>
        <v>-0.45599999999999996</v>
      </c>
      <c r="O11" s="6">
        <f t="shared" si="5"/>
        <v>-1</v>
      </c>
      <c r="P11" s="5">
        <f t="shared" si="6"/>
        <v>-3.4540000000000002</v>
      </c>
      <c r="Q11" s="6">
        <f t="shared" si="7"/>
        <v>-2</v>
      </c>
    </row>
    <row r="12" spans="1:17" ht="14.4" hidden="1" customHeight="1" outlineLevel="1" thickBot="1" x14ac:dyDescent="0.35">
      <c r="A12" s="442" t="s">
        <v>208</v>
      </c>
      <c r="B12" s="238">
        <v>1.226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2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-1.226</v>
      </c>
      <c r="Q12" s="244">
        <f t="shared" si="7"/>
        <v>-2</v>
      </c>
    </row>
    <row r="13" spans="1:17" ht="14.4" customHeight="1" collapsed="1" thickBot="1" x14ac:dyDescent="0.35">
      <c r="A13" s="117" t="s">
        <v>3</v>
      </c>
      <c r="B13" s="115">
        <f>SUM(B5:B12)</f>
        <v>191.959</v>
      </c>
      <c r="C13" s="116">
        <f>SUM(C5:C12)</f>
        <v>168.50799999999998</v>
      </c>
      <c r="D13" s="116">
        <f>SUM(D5:D12)</f>
        <v>181.81</v>
      </c>
      <c r="E13" s="420">
        <f>IF(OR(D13=0,B13=0),0,D13/B13)</f>
        <v>0.94712933491005891</v>
      </c>
      <c r="F13" s="135">
        <f>IF(OR(D13=0,C13=0),0,D13/C13)</f>
        <v>1.07893987229093</v>
      </c>
      <c r="G13" s="136">
        <f>SUM(G5:G12)</f>
        <v>262</v>
      </c>
      <c r="H13" s="116">
        <f>SUM(H5:H12)</f>
        <v>241</v>
      </c>
      <c r="I13" s="116">
        <f>SUM(I5:I12)</f>
        <v>256</v>
      </c>
      <c r="J13" s="420">
        <f>IF(OR(I13=0,G13=0),0,I13/G13)</f>
        <v>0.97709923664122134</v>
      </c>
      <c r="K13" s="137">
        <f>IF(OR(I13=0,H13=0),0,I13/H13)</f>
        <v>1.0622406639004149</v>
      </c>
      <c r="L13" s="121"/>
      <c r="M13" s="121"/>
      <c r="N13" s="127">
        <f t="shared" si="4"/>
        <v>13.302000000000021</v>
      </c>
      <c r="O13" s="138">
        <f t="shared" si="5"/>
        <v>15</v>
      </c>
      <c r="P13" s="127">
        <f t="shared" si="6"/>
        <v>-10.149000000000001</v>
      </c>
      <c r="Q13" s="138">
        <f t="shared" si="7"/>
        <v>-6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71.222999999999999</v>
      </c>
      <c r="C18" s="114">
        <v>79.322999999999993</v>
      </c>
      <c r="D18" s="114">
        <v>79.316999999999993</v>
      </c>
      <c r="E18" s="424">
        <f>IF(OR(D18=0,B18=0),"",D18/B18)</f>
        <v>1.1136430647403226</v>
      </c>
      <c r="F18" s="129">
        <f>IF(OR(D18=0,C18=0),"",D18/C18)</f>
        <v>0.99992435989561668</v>
      </c>
      <c r="G18" s="119">
        <v>109</v>
      </c>
      <c r="H18" s="114">
        <v>108</v>
      </c>
      <c r="I18" s="114">
        <v>110</v>
      </c>
      <c r="J18" s="424">
        <f>IF(OR(I18=0,G18=0),"",I18/G18)</f>
        <v>1.0091743119266054</v>
      </c>
      <c r="K18" s="131">
        <f>IF(OR(I18=0,H18=0),"",I18/H18)</f>
        <v>1.0185185185185186</v>
      </c>
      <c r="L18" s="659">
        <v>0.91871999999999998</v>
      </c>
      <c r="M18" s="660"/>
      <c r="N18" s="145">
        <f t="shared" ref="N18:N26" si="8">D18-C18</f>
        <v>-6.0000000000002274E-3</v>
      </c>
      <c r="O18" s="146">
        <f t="shared" ref="O18:O26" si="9">I18-H18</f>
        <v>2</v>
      </c>
      <c r="P18" s="145">
        <f t="shared" ref="P18:P26" si="10">D18-B18</f>
        <v>8.0939999999999941</v>
      </c>
      <c r="Q18" s="146">
        <f t="shared" ref="Q18:Q26" si="11">I18-G18</f>
        <v>1</v>
      </c>
    </row>
    <row r="19" spans="1:17" ht="14.4" hidden="1" customHeight="1" outlineLevel="1" x14ac:dyDescent="0.3">
      <c r="A19" s="441" t="s">
        <v>168</v>
      </c>
      <c r="B19" s="120">
        <v>21.47</v>
      </c>
      <c r="C19" s="113">
        <v>8.02</v>
      </c>
      <c r="D19" s="113">
        <v>14.351000000000001</v>
      </c>
      <c r="E19" s="425">
        <f t="shared" ref="E19:E25" si="12">IF(OR(D19=0,B19=0),"",D19/B19)</f>
        <v>0.66842105263157903</v>
      </c>
      <c r="F19" s="132">
        <f t="shared" ref="F19:F25" si="13">IF(OR(D19=0,C19=0),"",D19/C19)</f>
        <v>1.7894014962593519</v>
      </c>
      <c r="G19" s="120">
        <v>30</v>
      </c>
      <c r="H19" s="113">
        <v>22</v>
      </c>
      <c r="I19" s="113">
        <v>22</v>
      </c>
      <c r="J19" s="425">
        <f t="shared" ref="J19:J25" si="14">IF(OR(I19=0,G19=0),"",I19/G19)</f>
        <v>0.73333333333333328</v>
      </c>
      <c r="K19" s="134">
        <f t="shared" ref="K19:K25" si="15">IF(OR(I19=0,H19=0),"",I19/H19)</f>
        <v>1</v>
      </c>
      <c r="L19" s="659">
        <v>0.99456</v>
      </c>
      <c r="M19" s="660"/>
      <c r="N19" s="147">
        <f t="shared" si="8"/>
        <v>6.3310000000000013</v>
      </c>
      <c r="O19" s="148">
        <f t="shared" si="9"/>
        <v>0</v>
      </c>
      <c r="P19" s="147">
        <f t="shared" si="10"/>
        <v>-7.118999999999998</v>
      </c>
      <c r="Q19" s="148">
        <f t="shared" si="11"/>
        <v>-8</v>
      </c>
    </row>
    <row r="20" spans="1:17" ht="14.4" hidden="1" customHeight="1" outlineLevel="1" x14ac:dyDescent="0.3">
      <c r="A20" s="441" t="s">
        <v>169</v>
      </c>
      <c r="B20" s="120">
        <v>53.73</v>
      </c>
      <c r="C20" s="113">
        <v>51.484999999999999</v>
      </c>
      <c r="D20" s="113">
        <v>60.389000000000003</v>
      </c>
      <c r="E20" s="425">
        <f t="shared" si="12"/>
        <v>1.1239344872510704</v>
      </c>
      <c r="F20" s="132">
        <f t="shared" si="13"/>
        <v>1.1729435757987765</v>
      </c>
      <c r="G20" s="120">
        <v>68</v>
      </c>
      <c r="H20" s="113">
        <v>65</v>
      </c>
      <c r="I20" s="113">
        <v>82</v>
      </c>
      <c r="J20" s="425">
        <f t="shared" si="14"/>
        <v>1.2058823529411764</v>
      </c>
      <c r="K20" s="134">
        <f t="shared" si="15"/>
        <v>1.2615384615384615</v>
      </c>
      <c r="L20" s="659">
        <v>0.96671999999999991</v>
      </c>
      <c r="M20" s="660"/>
      <c r="N20" s="147">
        <f t="shared" si="8"/>
        <v>8.9040000000000035</v>
      </c>
      <c r="O20" s="148">
        <f t="shared" si="9"/>
        <v>17</v>
      </c>
      <c r="P20" s="147">
        <f t="shared" si="10"/>
        <v>6.659000000000006</v>
      </c>
      <c r="Q20" s="148">
        <f t="shared" si="11"/>
        <v>14</v>
      </c>
    </row>
    <row r="21" spans="1:17" ht="14.4" hidden="1" customHeight="1" outlineLevel="1" x14ac:dyDescent="0.3">
      <c r="A21" s="441" t="s">
        <v>170</v>
      </c>
      <c r="B21" s="120">
        <v>10.084</v>
      </c>
      <c r="C21" s="113">
        <v>5.4050000000000002</v>
      </c>
      <c r="D21" s="113">
        <v>5.7809999999999997</v>
      </c>
      <c r="E21" s="425">
        <f t="shared" si="12"/>
        <v>0.5732844109480365</v>
      </c>
      <c r="F21" s="132">
        <f t="shared" si="13"/>
        <v>1.0695652173913042</v>
      </c>
      <c r="G21" s="120">
        <v>13</v>
      </c>
      <c r="H21" s="113">
        <v>8</v>
      </c>
      <c r="I21" s="113">
        <v>9</v>
      </c>
      <c r="J21" s="425">
        <f t="shared" si="14"/>
        <v>0.69230769230769229</v>
      </c>
      <c r="K21" s="134">
        <f t="shared" si="15"/>
        <v>1.125</v>
      </c>
      <c r="L21" s="659">
        <v>1.11744</v>
      </c>
      <c r="M21" s="660"/>
      <c r="N21" s="147">
        <f t="shared" si="8"/>
        <v>0.37599999999999945</v>
      </c>
      <c r="O21" s="148">
        <f t="shared" si="9"/>
        <v>1</v>
      </c>
      <c r="P21" s="147">
        <f t="shared" si="10"/>
        <v>-4.3029999999999999</v>
      </c>
      <c r="Q21" s="148">
        <f t="shared" si="11"/>
        <v>-4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28.574000000000002</v>
      </c>
      <c r="C23" s="113">
        <v>21.620999999999999</v>
      </c>
      <c r="D23" s="113">
        <v>19.774000000000001</v>
      </c>
      <c r="E23" s="425">
        <f t="shared" si="12"/>
        <v>0.69202771750542447</v>
      </c>
      <c r="F23" s="132">
        <f t="shared" si="13"/>
        <v>0.91457379399657746</v>
      </c>
      <c r="G23" s="120">
        <v>35</v>
      </c>
      <c r="H23" s="113">
        <v>34</v>
      </c>
      <c r="I23" s="113">
        <v>30</v>
      </c>
      <c r="J23" s="425">
        <f t="shared" si="14"/>
        <v>0.8571428571428571</v>
      </c>
      <c r="K23" s="134">
        <f t="shared" si="15"/>
        <v>0.88235294117647056</v>
      </c>
      <c r="L23" s="659">
        <v>0.98495999999999995</v>
      </c>
      <c r="M23" s="660"/>
      <c r="N23" s="147">
        <f t="shared" si="8"/>
        <v>-1.8469999999999978</v>
      </c>
      <c r="O23" s="148">
        <f t="shared" si="9"/>
        <v>-4</v>
      </c>
      <c r="P23" s="147">
        <f t="shared" si="10"/>
        <v>-8.8000000000000007</v>
      </c>
      <c r="Q23" s="148">
        <f t="shared" si="11"/>
        <v>-5</v>
      </c>
    </row>
    <row r="24" spans="1:17" ht="14.4" hidden="1" customHeight="1" outlineLevel="1" x14ac:dyDescent="0.3">
      <c r="A24" s="441" t="s">
        <v>173</v>
      </c>
      <c r="B24" s="120">
        <v>5.6520000000000001</v>
      </c>
      <c r="C24" s="113">
        <v>2.6539999999999999</v>
      </c>
      <c r="D24" s="113">
        <v>2.198</v>
      </c>
      <c r="E24" s="425">
        <f t="shared" si="12"/>
        <v>0.3888888888888889</v>
      </c>
      <c r="F24" s="132">
        <f t="shared" si="13"/>
        <v>0.82818387339864352</v>
      </c>
      <c r="G24" s="120">
        <v>5</v>
      </c>
      <c r="H24" s="113">
        <v>4</v>
      </c>
      <c r="I24" s="113">
        <v>3</v>
      </c>
      <c r="J24" s="425">
        <f t="shared" si="14"/>
        <v>0.6</v>
      </c>
      <c r="K24" s="134">
        <f t="shared" si="15"/>
        <v>0.75</v>
      </c>
      <c r="L24" s="659">
        <v>1.0147199999999998</v>
      </c>
      <c r="M24" s="660"/>
      <c r="N24" s="147">
        <f t="shared" si="8"/>
        <v>-0.45599999999999996</v>
      </c>
      <c r="O24" s="148">
        <f t="shared" si="9"/>
        <v>-1</v>
      </c>
      <c r="P24" s="147">
        <f t="shared" si="10"/>
        <v>-3.4540000000000002</v>
      </c>
      <c r="Q24" s="148">
        <f t="shared" si="11"/>
        <v>-2</v>
      </c>
    </row>
    <row r="25" spans="1:17" ht="14.4" hidden="1" customHeight="1" outlineLevel="1" thickBot="1" x14ac:dyDescent="0.35">
      <c r="A25" s="442" t="s">
        <v>208</v>
      </c>
      <c r="B25" s="238">
        <v>1.226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2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-1.226</v>
      </c>
      <c r="Q25" s="246">
        <f t="shared" si="11"/>
        <v>-2</v>
      </c>
    </row>
    <row r="26" spans="1:17" ht="14.4" customHeight="1" collapsed="1" thickBot="1" x14ac:dyDescent="0.35">
      <c r="A26" s="445" t="s">
        <v>3</v>
      </c>
      <c r="B26" s="149">
        <f>SUM(B18:B25)</f>
        <v>191.959</v>
      </c>
      <c r="C26" s="150">
        <f>SUM(C18:C25)</f>
        <v>168.50799999999998</v>
      </c>
      <c r="D26" s="150">
        <f>SUM(D18:D25)</f>
        <v>181.81</v>
      </c>
      <c r="E26" s="421">
        <f>IF(OR(D26=0,B26=0),0,D26/B26)</f>
        <v>0.94712933491005891</v>
      </c>
      <c r="F26" s="151">
        <f>IF(OR(D26=0,C26=0),0,D26/C26)</f>
        <v>1.07893987229093</v>
      </c>
      <c r="G26" s="149">
        <f>SUM(G18:G25)</f>
        <v>262</v>
      </c>
      <c r="H26" s="150">
        <f>SUM(H18:H25)</f>
        <v>241</v>
      </c>
      <c r="I26" s="150">
        <f>SUM(I18:I25)</f>
        <v>256</v>
      </c>
      <c r="J26" s="421">
        <f>IF(OR(I26=0,G26=0),0,I26/G26)</f>
        <v>0.97709923664122134</v>
      </c>
      <c r="K26" s="152">
        <f>IF(OR(I26=0,H26=0),0,I26/H26)</f>
        <v>1.0622406639004149</v>
      </c>
      <c r="L26" s="121"/>
      <c r="M26" s="121"/>
      <c r="N26" s="143">
        <f t="shared" si="8"/>
        <v>13.302000000000021</v>
      </c>
      <c r="O26" s="153">
        <f t="shared" si="9"/>
        <v>15</v>
      </c>
      <c r="P26" s="143">
        <f t="shared" si="10"/>
        <v>-10.149000000000001</v>
      </c>
      <c r="Q26" s="153">
        <f t="shared" si="11"/>
        <v>-6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120</v>
      </c>
      <c r="C33" s="199">
        <v>142</v>
      </c>
      <c r="D33" s="84">
        <f>IF(C33="","",C33-B33)</f>
        <v>22</v>
      </c>
      <c r="E33" s="85">
        <f>IF(C33="","",C33/B33)</f>
        <v>1.1833333333333333</v>
      </c>
      <c r="F33" s="86">
        <v>42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323</v>
      </c>
      <c r="C34" s="200">
        <v>343</v>
      </c>
      <c r="D34" s="87">
        <f t="shared" ref="D34:D45" si="0">IF(C34="","",C34-B34)</f>
        <v>20</v>
      </c>
      <c r="E34" s="88">
        <f t="shared" ref="E34:E45" si="1">IF(C34="","",C34/B34)</f>
        <v>1.0619195046439629</v>
      </c>
      <c r="F34" s="89">
        <v>80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541</v>
      </c>
      <c r="C35" s="200">
        <v>564</v>
      </c>
      <c r="D35" s="87">
        <f t="shared" si="0"/>
        <v>23</v>
      </c>
      <c r="E35" s="88">
        <f t="shared" si="1"/>
        <v>1.0425138632162663</v>
      </c>
      <c r="F35" s="89">
        <v>128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787</v>
      </c>
      <c r="C36" s="200">
        <v>802</v>
      </c>
      <c r="D36" s="87">
        <f t="shared" si="0"/>
        <v>15</v>
      </c>
      <c r="E36" s="88">
        <f t="shared" si="1"/>
        <v>1.0190597204574332</v>
      </c>
      <c r="F36" s="89">
        <v>167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1005</v>
      </c>
      <c r="C37" s="200">
        <v>1000</v>
      </c>
      <c r="D37" s="87">
        <f t="shared" si="0"/>
        <v>-5</v>
      </c>
      <c r="E37" s="88">
        <f t="shared" si="1"/>
        <v>0.99502487562189057</v>
      </c>
      <c r="F37" s="89">
        <v>194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1244</v>
      </c>
      <c r="C38" s="200">
        <v>1238</v>
      </c>
      <c r="D38" s="87">
        <f t="shared" si="0"/>
        <v>-6</v>
      </c>
      <c r="E38" s="88">
        <f t="shared" si="1"/>
        <v>0.99517684887459812</v>
      </c>
      <c r="F38" s="89">
        <v>246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1244</v>
      </c>
      <c r="C39" s="200">
        <v>1238</v>
      </c>
      <c r="D39" s="87">
        <f t="shared" si="0"/>
        <v>-6</v>
      </c>
      <c r="E39" s="88">
        <f t="shared" si="1"/>
        <v>0.99517684887459812</v>
      </c>
      <c r="F39" s="89">
        <v>246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1391</v>
      </c>
      <c r="C40" s="200">
        <v>1398</v>
      </c>
      <c r="D40" s="87">
        <f t="shared" si="0"/>
        <v>7</v>
      </c>
      <c r="E40" s="88">
        <f t="shared" si="1"/>
        <v>1.0050323508267434</v>
      </c>
      <c r="F40" s="89">
        <v>281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>
        <v>1570</v>
      </c>
      <c r="C41" s="200">
        <v>1575</v>
      </c>
      <c r="D41" s="87">
        <f t="shared" si="0"/>
        <v>5</v>
      </c>
      <c r="E41" s="88">
        <f t="shared" si="1"/>
        <v>1.0031847133757963</v>
      </c>
      <c r="F41" s="89">
        <v>313</v>
      </c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>
        <v>1735</v>
      </c>
      <c r="C42" s="200">
        <v>1773</v>
      </c>
      <c r="D42" s="87">
        <f t="shared" si="0"/>
        <v>38</v>
      </c>
      <c r="E42" s="88">
        <f t="shared" si="1"/>
        <v>1.0219020172910662</v>
      </c>
      <c r="F42" s="89">
        <v>365</v>
      </c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4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2076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8" t="s">
        <v>2055</v>
      </c>
      <c r="B5" s="949"/>
      <c r="C5" s="950"/>
      <c r="D5" s="951"/>
      <c r="E5" s="952"/>
      <c r="F5" s="953"/>
      <c r="G5" s="954"/>
      <c r="H5" s="955">
        <v>1</v>
      </c>
      <c r="I5" s="956">
        <v>0.32</v>
      </c>
      <c r="J5" s="957">
        <v>4</v>
      </c>
      <c r="K5" s="958">
        <v>0.32</v>
      </c>
      <c r="L5" s="959">
        <v>1</v>
      </c>
      <c r="M5" s="959">
        <v>9</v>
      </c>
      <c r="N5" s="960">
        <v>3</v>
      </c>
      <c r="O5" s="959" t="s">
        <v>2056</v>
      </c>
      <c r="P5" s="961" t="s">
        <v>2057</v>
      </c>
      <c r="Q5" s="962">
        <f>H5-B5</f>
        <v>1</v>
      </c>
      <c r="R5" s="975">
        <f>I5-C5</f>
        <v>0.32</v>
      </c>
      <c r="S5" s="962">
        <f>H5-E5</f>
        <v>1</v>
      </c>
      <c r="T5" s="975">
        <f>I5-F5</f>
        <v>0.32</v>
      </c>
      <c r="U5" s="985">
        <v>3</v>
      </c>
      <c r="V5" s="949">
        <v>4</v>
      </c>
      <c r="W5" s="949">
        <v>1</v>
      </c>
      <c r="X5" s="986">
        <v>1.3333333333333333</v>
      </c>
      <c r="Y5" s="987">
        <v>1</v>
      </c>
    </row>
    <row r="6" spans="1:25" ht="14.4" customHeight="1" x14ac:dyDescent="0.3">
      <c r="A6" s="946" t="s">
        <v>2058</v>
      </c>
      <c r="B6" s="927">
        <v>4</v>
      </c>
      <c r="C6" s="928">
        <v>2.2200000000000002</v>
      </c>
      <c r="D6" s="929">
        <v>4</v>
      </c>
      <c r="E6" s="930">
        <v>2</v>
      </c>
      <c r="F6" s="911">
        <v>1.1100000000000001</v>
      </c>
      <c r="G6" s="912">
        <v>4</v>
      </c>
      <c r="H6" s="913">
        <v>5</v>
      </c>
      <c r="I6" s="914">
        <v>2.78</v>
      </c>
      <c r="J6" s="920">
        <v>4</v>
      </c>
      <c r="K6" s="916">
        <v>0.56000000000000005</v>
      </c>
      <c r="L6" s="917">
        <v>2</v>
      </c>
      <c r="M6" s="917">
        <v>21</v>
      </c>
      <c r="N6" s="918">
        <v>7</v>
      </c>
      <c r="O6" s="917" t="s">
        <v>2056</v>
      </c>
      <c r="P6" s="931" t="s">
        <v>2059</v>
      </c>
      <c r="Q6" s="919">
        <f t="shared" ref="Q6:R14" si="0">H6-B6</f>
        <v>1</v>
      </c>
      <c r="R6" s="976">
        <f t="shared" si="0"/>
        <v>0.55999999999999961</v>
      </c>
      <c r="S6" s="919">
        <f t="shared" ref="S6:S14" si="1">H6-E6</f>
        <v>3</v>
      </c>
      <c r="T6" s="976">
        <f t="shared" ref="T6:T14" si="2">I6-F6</f>
        <v>1.6699999999999997</v>
      </c>
      <c r="U6" s="983">
        <v>35</v>
      </c>
      <c r="V6" s="927">
        <v>20</v>
      </c>
      <c r="W6" s="927">
        <v>-15</v>
      </c>
      <c r="X6" s="981">
        <v>0.5714285714285714</v>
      </c>
      <c r="Y6" s="979"/>
    </row>
    <row r="7" spans="1:25" ht="14.4" customHeight="1" x14ac:dyDescent="0.3">
      <c r="A7" s="946" t="s">
        <v>2060</v>
      </c>
      <c r="B7" s="921">
        <v>5</v>
      </c>
      <c r="C7" s="922">
        <v>2.1</v>
      </c>
      <c r="D7" s="923">
        <v>4</v>
      </c>
      <c r="E7" s="930">
        <v>4</v>
      </c>
      <c r="F7" s="911">
        <v>1.68</v>
      </c>
      <c r="G7" s="912">
        <v>4</v>
      </c>
      <c r="H7" s="917">
        <v>4</v>
      </c>
      <c r="I7" s="911">
        <v>1.68</v>
      </c>
      <c r="J7" s="912">
        <v>4</v>
      </c>
      <c r="K7" s="916">
        <v>0.42</v>
      </c>
      <c r="L7" s="917">
        <v>2</v>
      </c>
      <c r="M7" s="917">
        <v>18</v>
      </c>
      <c r="N7" s="918">
        <v>6</v>
      </c>
      <c r="O7" s="917" t="s">
        <v>2056</v>
      </c>
      <c r="P7" s="931" t="s">
        <v>2061</v>
      </c>
      <c r="Q7" s="919">
        <f t="shared" si="0"/>
        <v>-1</v>
      </c>
      <c r="R7" s="976">
        <f t="shared" si="0"/>
        <v>-0.42000000000000015</v>
      </c>
      <c r="S7" s="919">
        <f t="shared" si="1"/>
        <v>0</v>
      </c>
      <c r="T7" s="976">
        <f t="shared" si="2"/>
        <v>0</v>
      </c>
      <c r="U7" s="983">
        <v>24</v>
      </c>
      <c r="V7" s="927">
        <v>16</v>
      </c>
      <c r="W7" s="927">
        <v>-8</v>
      </c>
      <c r="X7" s="981">
        <v>0.66666666666666663</v>
      </c>
      <c r="Y7" s="979"/>
    </row>
    <row r="8" spans="1:25" ht="14.4" customHeight="1" x14ac:dyDescent="0.3">
      <c r="A8" s="946" t="s">
        <v>2062</v>
      </c>
      <c r="B8" s="927">
        <v>56</v>
      </c>
      <c r="C8" s="928">
        <v>20.32</v>
      </c>
      <c r="D8" s="929">
        <v>5.6</v>
      </c>
      <c r="E8" s="913">
        <v>71</v>
      </c>
      <c r="F8" s="914">
        <v>24.21</v>
      </c>
      <c r="G8" s="920">
        <v>5.5</v>
      </c>
      <c r="H8" s="917">
        <v>67</v>
      </c>
      <c r="I8" s="911">
        <v>22.9</v>
      </c>
      <c r="J8" s="912">
        <v>6</v>
      </c>
      <c r="K8" s="916">
        <v>0.32</v>
      </c>
      <c r="L8" s="917">
        <v>2</v>
      </c>
      <c r="M8" s="917">
        <v>18</v>
      </c>
      <c r="N8" s="918">
        <v>6</v>
      </c>
      <c r="O8" s="917" t="s">
        <v>2056</v>
      </c>
      <c r="P8" s="931" t="s">
        <v>2063</v>
      </c>
      <c r="Q8" s="919">
        <f t="shared" si="0"/>
        <v>11</v>
      </c>
      <c r="R8" s="976">
        <f t="shared" si="0"/>
        <v>2.5799999999999983</v>
      </c>
      <c r="S8" s="919">
        <f t="shared" si="1"/>
        <v>-4</v>
      </c>
      <c r="T8" s="976">
        <f t="shared" si="2"/>
        <v>-1.3100000000000023</v>
      </c>
      <c r="U8" s="983">
        <v>402</v>
      </c>
      <c r="V8" s="927">
        <v>402</v>
      </c>
      <c r="W8" s="927">
        <v>0</v>
      </c>
      <c r="X8" s="981">
        <v>1</v>
      </c>
      <c r="Y8" s="979">
        <v>53</v>
      </c>
    </row>
    <row r="9" spans="1:25" ht="14.4" customHeight="1" x14ac:dyDescent="0.3">
      <c r="A9" s="947" t="s">
        <v>2064</v>
      </c>
      <c r="B9" s="933">
        <v>1</v>
      </c>
      <c r="C9" s="934">
        <v>0.74</v>
      </c>
      <c r="D9" s="932">
        <v>6</v>
      </c>
      <c r="E9" s="935">
        <v>1</v>
      </c>
      <c r="F9" s="936">
        <v>0.48</v>
      </c>
      <c r="G9" s="924">
        <v>11</v>
      </c>
      <c r="H9" s="937">
        <v>1</v>
      </c>
      <c r="I9" s="938">
        <v>0.49</v>
      </c>
      <c r="J9" s="925">
        <v>5</v>
      </c>
      <c r="K9" s="939">
        <v>0.48</v>
      </c>
      <c r="L9" s="937">
        <v>2</v>
      </c>
      <c r="M9" s="937">
        <v>21</v>
      </c>
      <c r="N9" s="940">
        <v>7</v>
      </c>
      <c r="O9" s="937" t="s">
        <v>2056</v>
      </c>
      <c r="P9" s="941" t="s">
        <v>2065</v>
      </c>
      <c r="Q9" s="942">
        <f t="shared" si="0"/>
        <v>0</v>
      </c>
      <c r="R9" s="977">
        <f t="shared" si="0"/>
        <v>-0.25</v>
      </c>
      <c r="S9" s="942">
        <f t="shared" si="1"/>
        <v>0</v>
      </c>
      <c r="T9" s="977">
        <f t="shared" si="2"/>
        <v>1.0000000000000009E-2</v>
      </c>
      <c r="U9" s="984">
        <v>7</v>
      </c>
      <c r="V9" s="933">
        <v>5</v>
      </c>
      <c r="W9" s="933">
        <v>-2</v>
      </c>
      <c r="X9" s="982">
        <v>0.7142857142857143</v>
      </c>
      <c r="Y9" s="980"/>
    </row>
    <row r="10" spans="1:25" ht="14.4" customHeight="1" x14ac:dyDescent="0.3">
      <c r="A10" s="946" t="s">
        <v>2066</v>
      </c>
      <c r="B10" s="921">
        <v>1</v>
      </c>
      <c r="C10" s="922">
        <v>0.93</v>
      </c>
      <c r="D10" s="923">
        <v>4</v>
      </c>
      <c r="E10" s="930"/>
      <c r="F10" s="911"/>
      <c r="G10" s="912"/>
      <c r="H10" s="917"/>
      <c r="I10" s="911"/>
      <c r="J10" s="912"/>
      <c r="K10" s="916">
        <v>0.56999999999999995</v>
      </c>
      <c r="L10" s="917">
        <v>2</v>
      </c>
      <c r="M10" s="917">
        <v>18</v>
      </c>
      <c r="N10" s="918">
        <v>6</v>
      </c>
      <c r="O10" s="917" t="s">
        <v>2056</v>
      </c>
      <c r="P10" s="931" t="s">
        <v>2067</v>
      </c>
      <c r="Q10" s="919">
        <f t="shared" si="0"/>
        <v>-1</v>
      </c>
      <c r="R10" s="976">
        <f t="shared" si="0"/>
        <v>-0.93</v>
      </c>
      <c r="S10" s="919">
        <f t="shared" si="1"/>
        <v>0</v>
      </c>
      <c r="T10" s="976">
        <f t="shared" si="2"/>
        <v>0</v>
      </c>
      <c r="U10" s="983" t="s">
        <v>554</v>
      </c>
      <c r="V10" s="927" t="s">
        <v>554</v>
      </c>
      <c r="W10" s="927" t="s">
        <v>554</v>
      </c>
      <c r="X10" s="981" t="s">
        <v>554</v>
      </c>
      <c r="Y10" s="979"/>
    </row>
    <row r="11" spans="1:25" ht="14.4" customHeight="1" x14ac:dyDescent="0.3">
      <c r="A11" s="946" t="s">
        <v>2068</v>
      </c>
      <c r="B11" s="921">
        <v>77</v>
      </c>
      <c r="C11" s="922">
        <v>125.27</v>
      </c>
      <c r="D11" s="923">
        <v>9.3000000000000007</v>
      </c>
      <c r="E11" s="930">
        <v>69</v>
      </c>
      <c r="F11" s="911">
        <v>111.58</v>
      </c>
      <c r="G11" s="912">
        <v>9.5</v>
      </c>
      <c r="H11" s="917">
        <v>73</v>
      </c>
      <c r="I11" s="911">
        <v>120.38</v>
      </c>
      <c r="J11" s="912">
        <v>9.6</v>
      </c>
      <c r="K11" s="916">
        <v>1.52</v>
      </c>
      <c r="L11" s="917">
        <v>4</v>
      </c>
      <c r="M11" s="917">
        <v>39</v>
      </c>
      <c r="N11" s="918">
        <v>13</v>
      </c>
      <c r="O11" s="917" t="s">
        <v>2056</v>
      </c>
      <c r="P11" s="931" t="s">
        <v>2069</v>
      </c>
      <c r="Q11" s="919">
        <f t="shared" si="0"/>
        <v>-4</v>
      </c>
      <c r="R11" s="976">
        <f t="shared" si="0"/>
        <v>-4.8900000000000006</v>
      </c>
      <c r="S11" s="919">
        <f t="shared" si="1"/>
        <v>4</v>
      </c>
      <c r="T11" s="976">
        <f t="shared" si="2"/>
        <v>8.7999999999999972</v>
      </c>
      <c r="U11" s="983">
        <v>949</v>
      </c>
      <c r="V11" s="927">
        <v>700.8</v>
      </c>
      <c r="W11" s="927">
        <v>-248.20000000000005</v>
      </c>
      <c r="X11" s="981">
        <v>0.73846153846153839</v>
      </c>
      <c r="Y11" s="979">
        <v>3</v>
      </c>
    </row>
    <row r="12" spans="1:25" ht="14.4" customHeight="1" x14ac:dyDescent="0.3">
      <c r="A12" s="947" t="s">
        <v>2070</v>
      </c>
      <c r="B12" s="943">
        <v>2</v>
      </c>
      <c r="C12" s="944">
        <v>4.8</v>
      </c>
      <c r="D12" s="926">
        <v>10</v>
      </c>
      <c r="E12" s="945"/>
      <c r="F12" s="938"/>
      <c r="G12" s="925"/>
      <c r="H12" s="937"/>
      <c r="I12" s="938"/>
      <c r="J12" s="925"/>
      <c r="K12" s="939">
        <v>2.2599999999999998</v>
      </c>
      <c r="L12" s="937">
        <v>6</v>
      </c>
      <c r="M12" s="937">
        <v>51</v>
      </c>
      <c r="N12" s="940">
        <v>17</v>
      </c>
      <c r="O12" s="937" t="s">
        <v>2056</v>
      </c>
      <c r="P12" s="941" t="s">
        <v>2071</v>
      </c>
      <c r="Q12" s="942">
        <f t="shared" si="0"/>
        <v>-2</v>
      </c>
      <c r="R12" s="977">
        <f t="shared" si="0"/>
        <v>-4.8</v>
      </c>
      <c r="S12" s="942">
        <f t="shared" si="1"/>
        <v>0</v>
      </c>
      <c r="T12" s="977">
        <f t="shared" si="2"/>
        <v>0</v>
      </c>
      <c r="U12" s="984" t="s">
        <v>554</v>
      </c>
      <c r="V12" s="933" t="s">
        <v>554</v>
      </c>
      <c r="W12" s="933" t="s">
        <v>554</v>
      </c>
      <c r="X12" s="982" t="s">
        <v>554</v>
      </c>
      <c r="Y12" s="980"/>
    </row>
    <row r="13" spans="1:25" ht="14.4" customHeight="1" x14ac:dyDescent="0.3">
      <c r="A13" s="946" t="s">
        <v>2072</v>
      </c>
      <c r="B13" s="921">
        <v>115</v>
      </c>
      <c r="C13" s="922">
        <v>35.200000000000003</v>
      </c>
      <c r="D13" s="923">
        <v>5.9</v>
      </c>
      <c r="E13" s="930">
        <v>94</v>
      </c>
      <c r="F13" s="911">
        <v>29.45</v>
      </c>
      <c r="G13" s="912">
        <v>5.9</v>
      </c>
      <c r="H13" s="917">
        <v>105</v>
      </c>
      <c r="I13" s="911">
        <v>33.26</v>
      </c>
      <c r="J13" s="915">
        <v>5.9</v>
      </c>
      <c r="K13" s="916">
        <v>0.26</v>
      </c>
      <c r="L13" s="917">
        <v>1</v>
      </c>
      <c r="M13" s="917">
        <v>9</v>
      </c>
      <c r="N13" s="918">
        <v>3</v>
      </c>
      <c r="O13" s="917" t="s">
        <v>2056</v>
      </c>
      <c r="P13" s="931" t="s">
        <v>2073</v>
      </c>
      <c r="Q13" s="919">
        <f t="shared" si="0"/>
        <v>-10</v>
      </c>
      <c r="R13" s="976">
        <f t="shared" si="0"/>
        <v>-1.9400000000000048</v>
      </c>
      <c r="S13" s="919">
        <f t="shared" si="1"/>
        <v>11</v>
      </c>
      <c r="T13" s="976">
        <f t="shared" si="2"/>
        <v>3.8099999999999987</v>
      </c>
      <c r="U13" s="983">
        <v>315</v>
      </c>
      <c r="V13" s="927">
        <v>619.5</v>
      </c>
      <c r="W13" s="927">
        <v>304.5</v>
      </c>
      <c r="X13" s="981">
        <v>1.9666666666666666</v>
      </c>
      <c r="Y13" s="979">
        <v>308</v>
      </c>
    </row>
    <row r="14" spans="1:25" ht="14.4" customHeight="1" thickBot="1" x14ac:dyDescent="0.35">
      <c r="A14" s="963" t="s">
        <v>2074</v>
      </c>
      <c r="B14" s="964">
        <v>1</v>
      </c>
      <c r="C14" s="965">
        <v>0.38</v>
      </c>
      <c r="D14" s="966">
        <v>4</v>
      </c>
      <c r="E14" s="967"/>
      <c r="F14" s="968"/>
      <c r="G14" s="969"/>
      <c r="H14" s="970"/>
      <c r="I14" s="968"/>
      <c r="J14" s="969"/>
      <c r="K14" s="971">
        <v>0.36</v>
      </c>
      <c r="L14" s="970">
        <v>1</v>
      </c>
      <c r="M14" s="970">
        <v>12</v>
      </c>
      <c r="N14" s="972">
        <v>4</v>
      </c>
      <c r="O14" s="970" t="s">
        <v>2056</v>
      </c>
      <c r="P14" s="973" t="s">
        <v>2075</v>
      </c>
      <c r="Q14" s="974">
        <f t="shared" si="0"/>
        <v>-1</v>
      </c>
      <c r="R14" s="978">
        <f t="shared" si="0"/>
        <v>-0.38</v>
      </c>
      <c r="S14" s="974">
        <f t="shared" si="1"/>
        <v>0</v>
      </c>
      <c r="T14" s="978">
        <f t="shared" si="2"/>
        <v>0</v>
      </c>
      <c r="U14" s="988" t="s">
        <v>554</v>
      </c>
      <c r="V14" s="989" t="s">
        <v>554</v>
      </c>
      <c r="W14" s="989" t="s">
        <v>554</v>
      </c>
      <c r="X14" s="990" t="s">
        <v>554</v>
      </c>
      <c r="Y14" s="991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5:Q1048576">
    <cfRule type="cellIs" dxfId="14" priority="11" stopIfTrue="1" operator="lessThan">
      <formula>0</formula>
    </cfRule>
  </conditionalFormatting>
  <conditionalFormatting sqref="W15:W1048576">
    <cfRule type="cellIs" dxfId="13" priority="10" stopIfTrue="1" operator="greaterThan">
      <formula>0</formula>
    </cfRule>
  </conditionalFormatting>
  <conditionalFormatting sqref="X15:X1048576">
    <cfRule type="cellIs" dxfId="12" priority="9" stopIfTrue="1" operator="greaterThan">
      <formula>1</formula>
    </cfRule>
  </conditionalFormatting>
  <conditionalFormatting sqref="X15:X1048576">
    <cfRule type="cellIs" dxfId="11" priority="6" stopIfTrue="1" operator="greaterThan">
      <formula>1</formula>
    </cfRule>
  </conditionalFormatting>
  <conditionalFormatting sqref="W15:W1048576">
    <cfRule type="cellIs" dxfId="10" priority="7" stopIfTrue="1" operator="greaterThan">
      <formula>0</formula>
    </cfRule>
  </conditionalFormatting>
  <conditionalFormatting sqref="Q15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4">
    <cfRule type="cellIs" dxfId="7" priority="4" stopIfTrue="1" operator="lessThan">
      <formula>0</formula>
    </cfRule>
  </conditionalFormatting>
  <conditionalFormatting sqref="X5:X14">
    <cfRule type="cellIs" dxfId="6" priority="2" stopIfTrue="1" operator="greaterThan">
      <formula>1</formula>
    </cfRule>
  </conditionalFormatting>
  <conditionalFormatting sqref="W5:W14">
    <cfRule type="cellIs" dxfId="5" priority="3" stopIfTrue="1" operator="greaterThan">
      <formula>0</formula>
    </cfRule>
  </conditionalFormatting>
  <conditionalFormatting sqref="S5:S14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25547.099890000005</v>
      </c>
      <c r="C5" s="33">
        <v>25051.447620000003</v>
      </c>
      <c r="D5" s="12"/>
      <c r="E5" s="226">
        <v>26482.583779999997</v>
      </c>
      <c r="F5" s="32">
        <v>26791.664488418584</v>
      </c>
      <c r="G5" s="225">
        <f>E5-F5</f>
        <v>-309.08070841858716</v>
      </c>
      <c r="H5" s="231">
        <f>IF(F5&lt;0.00000001,"",E5/F5)</f>
        <v>0.98846354960319116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2427.3128200000006</v>
      </c>
      <c r="C6" s="35">
        <v>2616.47255</v>
      </c>
      <c r="D6" s="12"/>
      <c r="E6" s="227">
        <v>2486.3142300000004</v>
      </c>
      <c r="F6" s="34">
        <v>2520.9247487182615</v>
      </c>
      <c r="G6" s="228">
        <f>E6-F6</f>
        <v>-34.610518718261119</v>
      </c>
      <c r="H6" s="232">
        <f>IF(F6&lt;0.00000001,"",E6/F6)</f>
        <v>0.98627070532912242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21042.814889999998</v>
      </c>
      <c r="C7" s="35">
        <v>24092.3943</v>
      </c>
      <c r="D7" s="12"/>
      <c r="E7" s="227">
        <v>27029.70681</v>
      </c>
      <c r="F7" s="34">
        <v>25039.235903320314</v>
      </c>
      <c r="G7" s="228">
        <f>E7-F7</f>
        <v>1990.4709066796859</v>
      </c>
      <c r="H7" s="232">
        <f>IF(F7&lt;0.00000001,"",E7/F7)</f>
        <v>1.0794940753929212</v>
      </c>
    </row>
    <row r="8" spans="1:10" ht="14.4" customHeight="1" thickBot="1" x14ac:dyDescent="0.35">
      <c r="A8" s="1" t="s">
        <v>96</v>
      </c>
      <c r="B8" s="15">
        <v>14157.507910000013</v>
      </c>
      <c r="C8" s="37">
        <v>15957.59364999999</v>
      </c>
      <c r="D8" s="12"/>
      <c r="E8" s="229">
        <v>18752.089629999995</v>
      </c>
      <c r="F8" s="36">
        <v>16727.295392428401</v>
      </c>
      <c r="G8" s="230">
        <f>E8-F8</f>
        <v>2024.7942375715938</v>
      </c>
      <c r="H8" s="233">
        <f>IF(F8&lt;0.00000001,"",E8/F8)</f>
        <v>1.1210473175770015</v>
      </c>
    </row>
    <row r="9" spans="1:10" ht="14.4" customHeight="1" thickBot="1" x14ac:dyDescent="0.35">
      <c r="A9" s="2" t="s">
        <v>97</v>
      </c>
      <c r="B9" s="3">
        <v>63174.735510000013</v>
      </c>
      <c r="C9" s="39">
        <v>67717.908119999993</v>
      </c>
      <c r="D9" s="12"/>
      <c r="E9" s="3">
        <v>74750.694449999981</v>
      </c>
      <c r="F9" s="38">
        <v>71079.120532885572</v>
      </c>
      <c r="G9" s="38">
        <f>E9-F9</f>
        <v>3671.5739171144087</v>
      </c>
      <c r="H9" s="234">
        <f>IF(F9&lt;0.00000001,"",E9/F9)</f>
        <v>1.0516547460011934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62885.868000000002</v>
      </c>
      <c r="C11" s="33">
        <f>IF(ISERROR(VLOOKUP("Celkem:",'ZV Vykáz.-A'!A:H,5,0)),0,VLOOKUP("Celkem:",'ZV Vykáz.-A'!A:H,5,0)/1000)</f>
        <v>63482.664660000002</v>
      </c>
      <c r="D11" s="12"/>
      <c r="E11" s="226">
        <f>IF(ISERROR(VLOOKUP("Celkem:",'ZV Vykáz.-A'!A:H,8,0)),0,VLOOKUP("Celkem:",'ZV Vykáz.-A'!A:H,8,0)/1000)</f>
        <v>62175.067340000001</v>
      </c>
      <c r="F11" s="32">
        <f>C11</f>
        <v>63482.664660000002</v>
      </c>
      <c r="G11" s="225">
        <f>E11-F11</f>
        <v>-1307.5973200000008</v>
      </c>
      <c r="H11" s="231">
        <f>IF(F11&lt;0.00000001,"",E11/F11)</f>
        <v>0.979402293098388</v>
      </c>
      <c r="I11" s="225">
        <f>E11-B11</f>
        <v>-710.80066000000079</v>
      </c>
      <c r="J11" s="231">
        <f>IF(B11&lt;0.00000001,"",E11/B11)</f>
        <v>0.98869697306237392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5758.77</v>
      </c>
      <c r="C12" s="37">
        <f>IF(ISERROR(VLOOKUP("Celkem",CaseMix!A:D,3,0)),0,VLOOKUP("Celkem",CaseMix!A:D,3,0)*30)</f>
        <v>5055.24</v>
      </c>
      <c r="D12" s="12"/>
      <c r="E12" s="229">
        <f>IF(ISERROR(VLOOKUP("Celkem",CaseMix!A:D,4,0)),0,VLOOKUP("Celkem",CaseMix!A:D,4,0)*30)</f>
        <v>5454.3</v>
      </c>
      <c r="F12" s="36">
        <f>C12</f>
        <v>5055.24</v>
      </c>
      <c r="G12" s="230">
        <f>E12-F12</f>
        <v>399.0600000000004</v>
      </c>
      <c r="H12" s="233">
        <f>IF(F12&lt;0.00000001,"",E12/F12)</f>
        <v>1.0789398722909298</v>
      </c>
      <c r="I12" s="230">
        <f>E12-B12</f>
        <v>-304.47000000000025</v>
      </c>
      <c r="J12" s="233">
        <f>IF(B12&lt;0.00000001,"",E12/B12)</f>
        <v>0.94712933491005891</v>
      </c>
    </row>
    <row r="13" spans="1:10" ht="14.4" customHeight="1" thickBot="1" x14ac:dyDescent="0.35">
      <c r="A13" s="4" t="s">
        <v>100</v>
      </c>
      <c r="B13" s="9">
        <f>SUM(B11:B12)</f>
        <v>68644.638000000006</v>
      </c>
      <c r="C13" s="41">
        <f>SUM(C11:C12)</f>
        <v>68537.90466</v>
      </c>
      <c r="D13" s="12"/>
      <c r="E13" s="9">
        <f>SUM(E11:E12)</f>
        <v>67629.367339999997</v>
      </c>
      <c r="F13" s="40">
        <f>SUM(F11:F12)</f>
        <v>68537.90466</v>
      </c>
      <c r="G13" s="40">
        <f>E13-F13</f>
        <v>-908.53732000000309</v>
      </c>
      <c r="H13" s="235">
        <f>IF(F13&lt;0.00000001,"",E13/F13)</f>
        <v>0.98674401669401712</v>
      </c>
      <c r="I13" s="40">
        <f>SUM(I11:I12)</f>
        <v>-1015.270660000001</v>
      </c>
      <c r="J13" s="235">
        <f>IF(B13&lt;0.00000001,"",E13/B13)</f>
        <v>0.98520976015635764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1.086583702263924</v>
      </c>
      <c r="C15" s="43">
        <f>IF(C9=0,"",C13/C9)</f>
        <v>1.0121090057676756</v>
      </c>
      <c r="D15" s="12"/>
      <c r="E15" s="10">
        <f>IF(E9=0,"",E13/E9)</f>
        <v>0.90473229496532137</v>
      </c>
      <c r="F15" s="42">
        <f>IF(F9=0,"",F13/F9)</f>
        <v>0.96424806815512232</v>
      </c>
      <c r="G15" s="42">
        <f>IF(ISERROR(F15-E15),"",E15-F15)</f>
        <v>-5.9515773189800947E-2</v>
      </c>
      <c r="H15" s="236">
        <f>IF(ISERROR(F15-E15),"",IF(F15&lt;0.00000001,"",E15/F15))</f>
        <v>0.93827752924237495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1501827</v>
      </c>
      <c r="C3" s="344">
        <f t="shared" ref="C3:L3" si="0">SUBTOTAL(9,C6:C1048576)</f>
        <v>11.579937687815882</v>
      </c>
      <c r="D3" s="344">
        <f t="shared" si="0"/>
        <v>1350295</v>
      </c>
      <c r="E3" s="344">
        <f t="shared" si="0"/>
        <v>5</v>
      </c>
      <c r="F3" s="344">
        <f t="shared" si="0"/>
        <v>1531240</v>
      </c>
      <c r="G3" s="347">
        <f>IF(D3&lt;&gt;0,F3/D3,"")</f>
        <v>1.1340040509666407</v>
      </c>
      <c r="H3" s="343">
        <f t="shared" si="0"/>
        <v>737664.11999999965</v>
      </c>
      <c r="I3" s="344">
        <f t="shared" si="0"/>
        <v>1.1325398976043242</v>
      </c>
      <c r="J3" s="344">
        <f t="shared" si="0"/>
        <v>651336.09999999986</v>
      </c>
      <c r="K3" s="344">
        <f t="shared" si="0"/>
        <v>1</v>
      </c>
      <c r="L3" s="344">
        <f t="shared" si="0"/>
        <v>727119.04</v>
      </c>
      <c r="M3" s="345">
        <f>IF(J3&lt;&gt;0,L3/J3,"")</f>
        <v>1.1163499766096185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2"/>
      <c r="B5" s="993">
        <v>2015</v>
      </c>
      <c r="C5" s="994"/>
      <c r="D5" s="994">
        <v>2017</v>
      </c>
      <c r="E5" s="994"/>
      <c r="F5" s="994">
        <v>2018</v>
      </c>
      <c r="G5" s="905" t="s">
        <v>2</v>
      </c>
      <c r="H5" s="993">
        <v>2015</v>
      </c>
      <c r="I5" s="994"/>
      <c r="J5" s="994">
        <v>2017</v>
      </c>
      <c r="K5" s="994"/>
      <c r="L5" s="994">
        <v>2018</v>
      </c>
      <c r="M5" s="905" t="s">
        <v>2</v>
      </c>
    </row>
    <row r="6" spans="1:13" ht="14.4" customHeight="1" x14ac:dyDescent="0.3">
      <c r="A6" s="856" t="s">
        <v>940</v>
      </c>
      <c r="B6" s="887">
        <v>1260374</v>
      </c>
      <c r="C6" s="825">
        <v>1.1017245614295792</v>
      </c>
      <c r="D6" s="887">
        <v>1144001</v>
      </c>
      <c r="E6" s="825">
        <v>1</v>
      </c>
      <c r="F6" s="887">
        <v>1240314</v>
      </c>
      <c r="G6" s="830">
        <v>1.0841896117223673</v>
      </c>
      <c r="H6" s="887">
        <v>737664.11999999965</v>
      </c>
      <c r="I6" s="825">
        <v>1.1325398976043242</v>
      </c>
      <c r="J6" s="887">
        <v>651336.09999999986</v>
      </c>
      <c r="K6" s="825">
        <v>1</v>
      </c>
      <c r="L6" s="887">
        <v>727119.04</v>
      </c>
      <c r="M6" s="231">
        <v>1.1163499766096185</v>
      </c>
    </row>
    <row r="7" spans="1:13" ht="14.4" customHeight="1" x14ac:dyDescent="0.3">
      <c r="A7" s="857" t="s">
        <v>1990</v>
      </c>
      <c r="B7" s="889">
        <v>13683</v>
      </c>
      <c r="C7" s="832">
        <v>1.0794414641842853</v>
      </c>
      <c r="D7" s="889">
        <v>12676</v>
      </c>
      <c r="E7" s="832">
        <v>1</v>
      </c>
      <c r="F7" s="889">
        <v>66973</v>
      </c>
      <c r="G7" s="837">
        <v>5.2834490375512777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2077</v>
      </c>
      <c r="B8" s="889">
        <v>223044</v>
      </c>
      <c r="C8" s="832">
        <v>1.1575096137379146</v>
      </c>
      <c r="D8" s="889">
        <v>192693</v>
      </c>
      <c r="E8" s="832">
        <v>1</v>
      </c>
      <c r="F8" s="889">
        <v>218816</v>
      </c>
      <c r="G8" s="837">
        <v>1.1355679760032797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2078</v>
      </c>
      <c r="B9" s="889"/>
      <c r="C9" s="832"/>
      <c r="D9" s="889"/>
      <c r="E9" s="832"/>
      <c r="F9" s="889">
        <v>2050</v>
      </c>
      <c r="G9" s="837"/>
      <c r="H9" s="889"/>
      <c r="I9" s="832"/>
      <c r="J9" s="889"/>
      <c r="K9" s="832"/>
      <c r="L9" s="889"/>
      <c r="M9" s="838"/>
    </row>
    <row r="10" spans="1:13" ht="14.4" customHeight="1" x14ac:dyDescent="0.3">
      <c r="A10" s="857" t="s">
        <v>2079</v>
      </c>
      <c r="B10" s="889"/>
      <c r="C10" s="832"/>
      <c r="D10" s="889"/>
      <c r="E10" s="832"/>
      <c r="F10" s="889">
        <v>164</v>
      </c>
      <c r="G10" s="837"/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2080</v>
      </c>
      <c r="B11" s="889">
        <v>4258</v>
      </c>
      <c r="C11" s="832">
        <v>6.5206738131699851</v>
      </c>
      <c r="D11" s="889">
        <v>653</v>
      </c>
      <c r="E11" s="832">
        <v>1</v>
      </c>
      <c r="F11" s="889">
        <v>1475</v>
      </c>
      <c r="G11" s="837">
        <v>2.2588055130168452</v>
      </c>
      <c r="H11" s="889"/>
      <c r="I11" s="832"/>
      <c r="J11" s="889"/>
      <c r="K11" s="832"/>
      <c r="L11" s="889"/>
      <c r="M11" s="838"/>
    </row>
    <row r="12" spans="1:13" ht="14.4" customHeight="1" thickBot="1" x14ac:dyDescent="0.35">
      <c r="A12" s="893" t="s">
        <v>2081</v>
      </c>
      <c r="B12" s="891">
        <v>468</v>
      </c>
      <c r="C12" s="840">
        <v>1.7205882352941178</v>
      </c>
      <c r="D12" s="891">
        <v>272</v>
      </c>
      <c r="E12" s="840">
        <v>1</v>
      </c>
      <c r="F12" s="891">
        <v>1448</v>
      </c>
      <c r="G12" s="845">
        <v>5.3235294117647056</v>
      </c>
      <c r="H12" s="891"/>
      <c r="I12" s="840"/>
      <c r="J12" s="891"/>
      <c r="K12" s="840"/>
      <c r="L12" s="891"/>
      <c r="M12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5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2298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27615.370000000003</v>
      </c>
      <c r="G3" s="211">
        <f t="shared" si="0"/>
        <v>2239491.12</v>
      </c>
      <c r="H3" s="212"/>
      <c r="I3" s="212"/>
      <c r="J3" s="207">
        <f t="shared" si="0"/>
        <v>29541.46</v>
      </c>
      <c r="K3" s="211">
        <f t="shared" si="0"/>
        <v>2001631.1</v>
      </c>
      <c r="L3" s="212"/>
      <c r="M3" s="212"/>
      <c r="N3" s="207">
        <f t="shared" si="0"/>
        <v>34777.61</v>
      </c>
      <c r="O3" s="211">
        <f t="shared" si="0"/>
        <v>2258359.04</v>
      </c>
      <c r="P3" s="177">
        <f>IF(K3=0,"",O3/K3)</f>
        <v>1.1282593680723685</v>
      </c>
      <c r="Q3" s="209">
        <f>IF(N3=0,"",O3/N3)</f>
        <v>64.93715468084207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552</v>
      </c>
      <c r="B6" s="825" t="s">
        <v>1765</v>
      </c>
      <c r="C6" s="825" t="s">
        <v>1939</v>
      </c>
      <c r="D6" s="825" t="s">
        <v>1940</v>
      </c>
      <c r="E6" s="825" t="s">
        <v>1941</v>
      </c>
      <c r="F6" s="225">
        <v>0.01</v>
      </c>
      <c r="G6" s="225">
        <v>20.09</v>
      </c>
      <c r="H6" s="225">
        <v>2.4991914014878214E-2</v>
      </c>
      <c r="I6" s="225">
        <v>2009</v>
      </c>
      <c r="J6" s="225">
        <v>0.4</v>
      </c>
      <c r="K6" s="225">
        <v>803.86</v>
      </c>
      <c r="L6" s="225">
        <v>1</v>
      </c>
      <c r="M6" s="225">
        <v>2009.6499999999999</v>
      </c>
      <c r="N6" s="225"/>
      <c r="O6" s="225"/>
      <c r="P6" s="830"/>
      <c r="Q6" s="848"/>
    </row>
    <row r="7" spans="1:17" ht="14.4" customHeight="1" x14ac:dyDescent="0.3">
      <c r="A7" s="831" t="s">
        <v>552</v>
      </c>
      <c r="B7" s="832" t="s">
        <v>1765</v>
      </c>
      <c r="C7" s="832" t="s">
        <v>1939</v>
      </c>
      <c r="D7" s="832" t="s">
        <v>1946</v>
      </c>
      <c r="E7" s="832" t="s">
        <v>931</v>
      </c>
      <c r="F7" s="849">
        <v>7.1499999999999995</v>
      </c>
      <c r="G7" s="849">
        <v>12740.819999999998</v>
      </c>
      <c r="H7" s="849">
        <v>1.6480341278916348</v>
      </c>
      <c r="I7" s="849">
        <v>1781.9328671328669</v>
      </c>
      <c r="J7" s="849">
        <v>4.25</v>
      </c>
      <c r="K7" s="849">
        <v>7730.92</v>
      </c>
      <c r="L7" s="849">
        <v>1</v>
      </c>
      <c r="M7" s="849">
        <v>1819.04</v>
      </c>
      <c r="N7" s="849">
        <v>6.3999999999999995</v>
      </c>
      <c r="O7" s="849">
        <v>8849.409999999998</v>
      </c>
      <c r="P7" s="837">
        <v>1.144677476936768</v>
      </c>
      <c r="Q7" s="850">
        <v>1382.7203124999999</v>
      </c>
    </row>
    <row r="8" spans="1:17" ht="14.4" customHeight="1" x14ac:dyDescent="0.3">
      <c r="A8" s="831" t="s">
        <v>552</v>
      </c>
      <c r="B8" s="832" t="s">
        <v>1765</v>
      </c>
      <c r="C8" s="832" t="s">
        <v>1939</v>
      </c>
      <c r="D8" s="832" t="s">
        <v>1947</v>
      </c>
      <c r="E8" s="832" t="s">
        <v>1948</v>
      </c>
      <c r="F8" s="849">
        <v>0.70000000000000007</v>
      </c>
      <c r="G8" s="849">
        <v>632.66000000000008</v>
      </c>
      <c r="H8" s="849">
        <v>2.0000000000000004</v>
      </c>
      <c r="I8" s="849">
        <v>903.80000000000007</v>
      </c>
      <c r="J8" s="849">
        <v>0.35</v>
      </c>
      <c r="K8" s="849">
        <v>316.33</v>
      </c>
      <c r="L8" s="849">
        <v>1</v>
      </c>
      <c r="M8" s="849">
        <v>903.80000000000007</v>
      </c>
      <c r="N8" s="849"/>
      <c r="O8" s="849"/>
      <c r="P8" s="837"/>
      <c r="Q8" s="850"/>
    </row>
    <row r="9" spans="1:17" ht="14.4" customHeight="1" x14ac:dyDescent="0.3">
      <c r="A9" s="831" t="s">
        <v>552</v>
      </c>
      <c r="B9" s="832" t="s">
        <v>1765</v>
      </c>
      <c r="C9" s="832" t="s">
        <v>1766</v>
      </c>
      <c r="D9" s="832" t="s">
        <v>1769</v>
      </c>
      <c r="E9" s="832" t="s">
        <v>1770</v>
      </c>
      <c r="F9" s="849">
        <v>7910</v>
      </c>
      <c r="G9" s="849">
        <v>20327.7</v>
      </c>
      <c r="H9" s="849">
        <v>0.83660316323632922</v>
      </c>
      <c r="I9" s="849">
        <v>2.5698735777496839</v>
      </c>
      <c r="J9" s="849">
        <v>9400</v>
      </c>
      <c r="K9" s="849">
        <v>24297.899999999998</v>
      </c>
      <c r="L9" s="849">
        <v>1</v>
      </c>
      <c r="M9" s="849">
        <v>2.584882978723404</v>
      </c>
      <c r="N9" s="849">
        <v>11319</v>
      </c>
      <c r="O9" s="849">
        <v>29299.26</v>
      </c>
      <c r="P9" s="837">
        <v>1.2058350721667306</v>
      </c>
      <c r="Q9" s="850">
        <v>2.588502517890273</v>
      </c>
    </row>
    <row r="10" spans="1:17" ht="14.4" customHeight="1" x14ac:dyDescent="0.3">
      <c r="A10" s="831" t="s">
        <v>552</v>
      </c>
      <c r="B10" s="832" t="s">
        <v>1765</v>
      </c>
      <c r="C10" s="832" t="s">
        <v>1766</v>
      </c>
      <c r="D10" s="832" t="s">
        <v>1771</v>
      </c>
      <c r="E10" s="832" t="s">
        <v>1772</v>
      </c>
      <c r="F10" s="849"/>
      <c r="G10" s="849"/>
      <c r="H10" s="849"/>
      <c r="I10" s="849"/>
      <c r="J10" s="849"/>
      <c r="K10" s="849"/>
      <c r="L10" s="849"/>
      <c r="M10" s="849"/>
      <c r="N10" s="849">
        <v>-360</v>
      </c>
      <c r="O10" s="849">
        <v>-2588.4</v>
      </c>
      <c r="P10" s="837"/>
      <c r="Q10" s="850">
        <v>7.19</v>
      </c>
    </row>
    <row r="11" spans="1:17" ht="14.4" customHeight="1" x14ac:dyDescent="0.3">
      <c r="A11" s="831" t="s">
        <v>552</v>
      </c>
      <c r="B11" s="832" t="s">
        <v>1765</v>
      </c>
      <c r="C11" s="832" t="s">
        <v>1766</v>
      </c>
      <c r="D11" s="832" t="s">
        <v>1778</v>
      </c>
      <c r="E11" s="832" t="s">
        <v>1779</v>
      </c>
      <c r="F11" s="849">
        <v>800</v>
      </c>
      <c r="G11" s="849">
        <v>4244.28</v>
      </c>
      <c r="H11" s="849"/>
      <c r="I11" s="849">
        <v>5.3053499999999998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552</v>
      </c>
      <c r="B12" s="832" t="s">
        <v>1765</v>
      </c>
      <c r="C12" s="832" t="s">
        <v>1766</v>
      </c>
      <c r="D12" s="832" t="s">
        <v>1782</v>
      </c>
      <c r="E12" s="832" t="s">
        <v>1783</v>
      </c>
      <c r="F12" s="849">
        <v>0</v>
      </c>
      <c r="G12" s="849">
        <v>-37.200000000000003</v>
      </c>
      <c r="H12" s="849"/>
      <c r="I12" s="849"/>
      <c r="J12" s="849"/>
      <c r="K12" s="849"/>
      <c r="L12" s="849"/>
      <c r="M12" s="849"/>
      <c r="N12" s="849">
        <v>-42</v>
      </c>
      <c r="O12" s="849">
        <v>-385.56</v>
      </c>
      <c r="P12" s="837"/>
      <c r="Q12" s="850">
        <v>9.18</v>
      </c>
    </row>
    <row r="13" spans="1:17" ht="14.4" customHeight="1" x14ac:dyDescent="0.3">
      <c r="A13" s="831" t="s">
        <v>552</v>
      </c>
      <c r="B13" s="832" t="s">
        <v>1765</v>
      </c>
      <c r="C13" s="832" t="s">
        <v>1766</v>
      </c>
      <c r="D13" s="832" t="s">
        <v>1788</v>
      </c>
      <c r="E13" s="832" t="s">
        <v>1789</v>
      </c>
      <c r="F13" s="849">
        <v>11475.310000000001</v>
      </c>
      <c r="G13" s="849">
        <v>492328.96999999991</v>
      </c>
      <c r="H13" s="849">
        <v>1.0153539584141429</v>
      </c>
      <c r="I13" s="849">
        <v>42.90332635893931</v>
      </c>
      <c r="J13" s="849">
        <v>13576.46</v>
      </c>
      <c r="K13" s="849">
        <v>484884.07999999996</v>
      </c>
      <c r="L13" s="849">
        <v>1</v>
      </c>
      <c r="M13" s="849">
        <v>35.715059743114182</v>
      </c>
      <c r="N13" s="849">
        <v>16063.21</v>
      </c>
      <c r="O13" s="849">
        <v>533207.46</v>
      </c>
      <c r="P13" s="837">
        <v>1.0996596547364474</v>
      </c>
      <c r="Q13" s="850">
        <v>33.194327908307244</v>
      </c>
    </row>
    <row r="14" spans="1:17" ht="14.4" customHeight="1" x14ac:dyDescent="0.3">
      <c r="A14" s="831" t="s">
        <v>552</v>
      </c>
      <c r="B14" s="832" t="s">
        <v>1765</v>
      </c>
      <c r="C14" s="832" t="s">
        <v>1766</v>
      </c>
      <c r="D14" s="832" t="s">
        <v>1796</v>
      </c>
      <c r="E14" s="832" t="s">
        <v>1797</v>
      </c>
      <c r="F14" s="849">
        <v>5.2</v>
      </c>
      <c r="G14" s="849">
        <v>20722.52</v>
      </c>
      <c r="H14" s="849"/>
      <c r="I14" s="849">
        <v>3985.1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552</v>
      </c>
      <c r="B15" s="832" t="s">
        <v>1765</v>
      </c>
      <c r="C15" s="832" t="s">
        <v>1766</v>
      </c>
      <c r="D15" s="832" t="s">
        <v>1798</v>
      </c>
      <c r="E15" s="832" t="s">
        <v>1799</v>
      </c>
      <c r="F15" s="849"/>
      <c r="G15" s="849"/>
      <c r="H15" s="849"/>
      <c r="I15" s="849"/>
      <c r="J15" s="849"/>
      <c r="K15" s="849"/>
      <c r="L15" s="849"/>
      <c r="M15" s="849"/>
      <c r="N15" s="849">
        <v>-2</v>
      </c>
      <c r="O15" s="849">
        <v>-6787.08</v>
      </c>
      <c r="P15" s="837"/>
      <c r="Q15" s="850">
        <v>3393.54</v>
      </c>
    </row>
    <row r="16" spans="1:17" ht="14.4" customHeight="1" x14ac:dyDescent="0.3">
      <c r="A16" s="831" t="s">
        <v>552</v>
      </c>
      <c r="B16" s="832" t="s">
        <v>1765</v>
      </c>
      <c r="C16" s="832" t="s">
        <v>1766</v>
      </c>
      <c r="D16" s="832" t="s">
        <v>1802</v>
      </c>
      <c r="E16" s="832" t="s">
        <v>1803</v>
      </c>
      <c r="F16" s="849">
        <v>0</v>
      </c>
      <c r="G16" s="849">
        <v>-312.73</v>
      </c>
      <c r="H16" s="849">
        <v>9.7302426882389543</v>
      </c>
      <c r="I16" s="849"/>
      <c r="J16" s="849">
        <v>0</v>
      </c>
      <c r="K16" s="849">
        <v>-32.14</v>
      </c>
      <c r="L16" s="849">
        <v>1</v>
      </c>
      <c r="M16" s="849"/>
      <c r="N16" s="849"/>
      <c r="O16" s="849"/>
      <c r="P16" s="837"/>
      <c r="Q16" s="850"/>
    </row>
    <row r="17" spans="1:17" ht="14.4" customHeight="1" x14ac:dyDescent="0.3">
      <c r="A17" s="831" t="s">
        <v>552</v>
      </c>
      <c r="B17" s="832" t="s">
        <v>1765</v>
      </c>
      <c r="C17" s="832" t="s">
        <v>1766</v>
      </c>
      <c r="D17" s="832" t="s">
        <v>1949</v>
      </c>
      <c r="E17" s="832" t="s">
        <v>1950</v>
      </c>
      <c r="F17" s="849">
        <v>4348</v>
      </c>
      <c r="G17" s="849">
        <v>143538.25</v>
      </c>
      <c r="H17" s="849">
        <v>1.0765222073849243</v>
      </c>
      <c r="I17" s="849">
        <v>33.012477000919965</v>
      </c>
      <c r="J17" s="849">
        <v>3939</v>
      </c>
      <c r="K17" s="849">
        <v>133335.15</v>
      </c>
      <c r="L17" s="849">
        <v>1</v>
      </c>
      <c r="M17" s="849">
        <v>33.85</v>
      </c>
      <c r="N17" s="849">
        <v>4906</v>
      </c>
      <c r="O17" s="849">
        <v>166318.22000000003</v>
      </c>
      <c r="P17" s="837">
        <v>1.2473696545884565</v>
      </c>
      <c r="Q17" s="850">
        <v>33.900982470444362</v>
      </c>
    </row>
    <row r="18" spans="1:17" ht="14.4" customHeight="1" x14ac:dyDescent="0.3">
      <c r="A18" s="831" t="s">
        <v>552</v>
      </c>
      <c r="B18" s="832" t="s">
        <v>1765</v>
      </c>
      <c r="C18" s="832" t="s">
        <v>1766</v>
      </c>
      <c r="D18" s="832" t="s">
        <v>1810</v>
      </c>
      <c r="E18" s="832" t="s">
        <v>1811</v>
      </c>
      <c r="F18" s="849">
        <v>-100</v>
      </c>
      <c r="G18" s="849">
        <v>-2029</v>
      </c>
      <c r="H18" s="849"/>
      <c r="I18" s="849">
        <v>20.29</v>
      </c>
      <c r="J18" s="849"/>
      <c r="K18" s="849"/>
      <c r="L18" s="849"/>
      <c r="M18" s="849"/>
      <c r="N18" s="849">
        <v>0</v>
      </c>
      <c r="O18" s="849">
        <v>-242.97000000000003</v>
      </c>
      <c r="P18" s="837"/>
      <c r="Q18" s="850"/>
    </row>
    <row r="19" spans="1:17" ht="14.4" customHeight="1" x14ac:dyDescent="0.3">
      <c r="A19" s="831" t="s">
        <v>552</v>
      </c>
      <c r="B19" s="832" t="s">
        <v>1765</v>
      </c>
      <c r="C19" s="832" t="s">
        <v>1766</v>
      </c>
      <c r="D19" s="832" t="s">
        <v>2016</v>
      </c>
      <c r="E19" s="832" t="s">
        <v>2017</v>
      </c>
      <c r="F19" s="849">
        <v>292</v>
      </c>
      <c r="G19" s="849">
        <v>45487.76</v>
      </c>
      <c r="H19" s="849"/>
      <c r="I19" s="849">
        <v>155.78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552</v>
      </c>
      <c r="B20" s="832" t="s">
        <v>1765</v>
      </c>
      <c r="C20" s="832" t="s">
        <v>1766</v>
      </c>
      <c r="D20" s="832" t="s">
        <v>1818</v>
      </c>
      <c r="E20" s="832" t="s">
        <v>1819</v>
      </c>
      <c r="F20" s="849"/>
      <c r="G20" s="849"/>
      <c r="H20" s="849"/>
      <c r="I20" s="849"/>
      <c r="J20" s="849"/>
      <c r="K20" s="849"/>
      <c r="L20" s="849"/>
      <c r="M20" s="849"/>
      <c r="N20" s="849">
        <v>0</v>
      </c>
      <c r="O20" s="849">
        <v>-551.29999999999995</v>
      </c>
      <c r="P20" s="837"/>
      <c r="Q20" s="850"/>
    </row>
    <row r="21" spans="1:17" ht="14.4" customHeight="1" x14ac:dyDescent="0.3">
      <c r="A21" s="831" t="s">
        <v>552</v>
      </c>
      <c r="B21" s="832" t="s">
        <v>1765</v>
      </c>
      <c r="C21" s="832" t="s">
        <v>874</v>
      </c>
      <c r="D21" s="832" t="s">
        <v>1861</v>
      </c>
      <c r="E21" s="832" t="s">
        <v>1862</v>
      </c>
      <c r="F21" s="849">
        <v>1</v>
      </c>
      <c r="G21" s="849">
        <v>1279</v>
      </c>
      <c r="H21" s="849"/>
      <c r="I21" s="849">
        <v>1279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552</v>
      </c>
      <c r="B22" s="832" t="s">
        <v>1765</v>
      </c>
      <c r="C22" s="832" t="s">
        <v>874</v>
      </c>
      <c r="D22" s="832" t="s">
        <v>1877</v>
      </c>
      <c r="E22" s="832" t="s">
        <v>1878</v>
      </c>
      <c r="F22" s="849">
        <v>101</v>
      </c>
      <c r="G22" s="849">
        <v>184325</v>
      </c>
      <c r="H22" s="849">
        <v>1.2625</v>
      </c>
      <c r="I22" s="849">
        <v>1825</v>
      </c>
      <c r="J22" s="849">
        <v>80</v>
      </c>
      <c r="K22" s="849">
        <v>146000</v>
      </c>
      <c r="L22" s="849">
        <v>1</v>
      </c>
      <c r="M22" s="849">
        <v>1825</v>
      </c>
      <c r="N22" s="849">
        <v>61</v>
      </c>
      <c r="O22" s="849">
        <v>111386</v>
      </c>
      <c r="P22" s="837">
        <v>0.7629178082191781</v>
      </c>
      <c r="Q22" s="850">
        <v>1826</v>
      </c>
    </row>
    <row r="23" spans="1:17" ht="14.4" customHeight="1" x14ac:dyDescent="0.3">
      <c r="A23" s="831" t="s">
        <v>552</v>
      </c>
      <c r="B23" s="832" t="s">
        <v>1765</v>
      </c>
      <c r="C23" s="832" t="s">
        <v>874</v>
      </c>
      <c r="D23" s="832" t="s">
        <v>1877</v>
      </c>
      <c r="E23" s="832" t="s">
        <v>1879</v>
      </c>
      <c r="F23" s="849">
        <v>26</v>
      </c>
      <c r="G23" s="849">
        <v>47450</v>
      </c>
      <c r="H23" s="849">
        <v>1.2380952380952381</v>
      </c>
      <c r="I23" s="849">
        <v>1825</v>
      </c>
      <c r="J23" s="849">
        <v>21</v>
      </c>
      <c r="K23" s="849">
        <v>38325</v>
      </c>
      <c r="L23" s="849">
        <v>1</v>
      </c>
      <c r="M23" s="849">
        <v>1825</v>
      </c>
      <c r="N23" s="849">
        <v>25</v>
      </c>
      <c r="O23" s="849">
        <v>45650</v>
      </c>
      <c r="P23" s="837">
        <v>1.1911285061969994</v>
      </c>
      <c r="Q23" s="850">
        <v>1826</v>
      </c>
    </row>
    <row r="24" spans="1:17" ht="14.4" customHeight="1" x14ac:dyDescent="0.3">
      <c r="A24" s="831" t="s">
        <v>552</v>
      </c>
      <c r="B24" s="832" t="s">
        <v>1765</v>
      </c>
      <c r="C24" s="832" t="s">
        <v>874</v>
      </c>
      <c r="D24" s="832" t="s">
        <v>1960</v>
      </c>
      <c r="E24" s="832" t="s">
        <v>1961</v>
      </c>
      <c r="F24" s="849">
        <v>16</v>
      </c>
      <c r="G24" s="849">
        <v>232096</v>
      </c>
      <c r="H24" s="849">
        <v>1.0665931389444177</v>
      </c>
      <c r="I24" s="849">
        <v>14506</v>
      </c>
      <c r="J24" s="849">
        <v>15</v>
      </c>
      <c r="K24" s="849">
        <v>217605</v>
      </c>
      <c r="L24" s="849">
        <v>1</v>
      </c>
      <c r="M24" s="849">
        <v>14507</v>
      </c>
      <c r="N24" s="849">
        <v>19</v>
      </c>
      <c r="O24" s="849">
        <v>275666</v>
      </c>
      <c r="P24" s="837">
        <v>1.2668183175938053</v>
      </c>
      <c r="Q24" s="850">
        <v>14508.736842105263</v>
      </c>
    </row>
    <row r="25" spans="1:17" ht="14.4" customHeight="1" x14ac:dyDescent="0.3">
      <c r="A25" s="831" t="s">
        <v>552</v>
      </c>
      <c r="B25" s="832" t="s">
        <v>1765</v>
      </c>
      <c r="C25" s="832" t="s">
        <v>874</v>
      </c>
      <c r="D25" s="832" t="s">
        <v>1895</v>
      </c>
      <c r="E25" s="832" t="s">
        <v>1896</v>
      </c>
      <c r="F25" s="849">
        <v>180</v>
      </c>
      <c r="G25" s="849">
        <v>362340</v>
      </c>
      <c r="H25" s="849">
        <v>0.93703450844091363</v>
      </c>
      <c r="I25" s="849">
        <v>2013</v>
      </c>
      <c r="J25" s="849">
        <v>192</v>
      </c>
      <c r="K25" s="849">
        <v>386688</v>
      </c>
      <c r="L25" s="849">
        <v>1</v>
      </c>
      <c r="M25" s="849">
        <v>2014</v>
      </c>
      <c r="N25" s="849">
        <v>195</v>
      </c>
      <c r="O25" s="849">
        <v>393315</v>
      </c>
      <c r="P25" s="837">
        <v>1.0171378475670307</v>
      </c>
      <c r="Q25" s="850">
        <v>2017</v>
      </c>
    </row>
    <row r="26" spans="1:17" ht="14.4" customHeight="1" x14ac:dyDescent="0.3">
      <c r="A26" s="831" t="s">
        <v>552</v>
      </c>
      <c r="B26" s="832" t="s">
        <v>1765</v>
      </c>
      <c r="C26" s="832" t="s">
        <v>874</v>
      </c>
      <c r="D26" s="832" t="s">
        <v>1895</v>
      </c>
      <c r="E26" s="832" t="s">
        <v>2018</v>
      </c>
      <c r="F26" s="849">
        <v>34</v>
      </c>
      <c r="G26" s="849">
        <v>68442</v>
      </c>
      <c r="H26" s="849">
        <v>5.6638530287984112</v>
      </c>
      <c r="I26" s="849">
        <v>2013</v>
      </c>
      <c r="J26" s="849">
        <v>6</v>
      </c>
      <c r="K26" s="849">
        <v>12084</v>
      </c>
      <c r="L26" s="849">
        <v>1</v>
      </c>
      <c r="M26" s="849">
        <v>2014</v>
      </c>
      <c r="N26" s="849">
        <v>22</v>
      </c>
      <c r="O26" s="849">
        <v>44374</v>
      </c>
      <c r="P26" s="837">
        <v>3.6721284342932803</v>
      </c>
      <c r="Q26" s="850">
        <v>2017</v>
      </c>
    </row>
    <row r="27" spans="1:17" ht="14.4" customHeight="1" x14ac:dyDescent="0.3">
      <c r="A27" s="831" t="s">
        <v>552</v>
      </c>
      <c r="B27" s="832" t="s">
        <v>1765</v>
      </c>
      <c r="C27" s="832" t="s">
        <v>874</v>
      </c>
      <c r="D27" s="832" t="s">
        <v>1897</v>
      </c>
      <c r="E27" s="832" t="s">
        <v>1898</v>
      </c>
      <c r="F27" s="849">
        <v>77</v>
      </c>
      <c r="G27" s="849">
        <v>33649</v>
      </c>
      <c r="H27" s="849">
        <v>1.0845070422535212</v>
      </c>
      <c r="I27" s="849">
        <v>437</v>
      </c>
      <c r="J27" s="849">
        <v>71</v>
      </c>
      <c r="K27" s="849">
        <v>31027</v>
      </c>
      <c r="L27" s="849">
        <v>1</v>
      </c>
      <c r="M27" s="849">
        <v>437</v>
      </c>
      <c r="N27" s="849">
        <v>88</v>
      </c>
      <c r="O27" s="849">
        <v>38539</v>
      </c>
      <c r="P27" s="837">
        <v>1.242111709156541</v>
      </c>
      <c r="Q27" s="850">
        <v>437.94318181818181</v>
      </c>
    </row>
    <row r="28" spans="1:17" ht="14.4" customHeight="1" x14ac:dyDescent="0.3">
      <c r="A28" s="831" t="s">
        <v>552</v>
      </c>
      <c r="B28" s="832" t="s">
        <v>1765</v>
      </c>
      <c r="C28" s="832" t="s">
        <v>874</v>
      </c>
      <c r="D28" s="832" t="s">
        <v>1897</v>
      </c>
      <c r="E28" s="832" t="s">
        <v>1899</v>
      </c>
      <c r="F28" s="849">
        <v>37</v>
      </c>
      <c r="G28" s="849">
        <v>16169</v>
      </c>
      <c r="H28" s="849">
        <v>0.72549019607843135</v>
      </c>
      <c r="I28" s="849">
        <v>437</v>
      </c>
      <c r="J28" s="849">
        <v>51</v>
      </c>
      <c r="K28" s="849">
        <v>22287</v>
      </c>
      <c r="L28" s="849">
        <v>1</v>
      </c>
      <c r="M28" s="849">
        <v>437</v>
      </c>
      <c r="N28" s="849">
        <v>40</v>
      </c>
      <c r="O28" s="849">
        <v>17502</v>
      </c>
      <c r="P28" s="837">
        <v>0.78530084802799838</v>
      </c>
      <c r="Q28" s="850">
        <v>437.55</v>
      </c>
    </row>
    <row r="29" spans="1:17" ht="14.4" customHeight="1" x14ac:dyDescent="0.3">
      <c r="A29" s="831" t="s">
        <v>552</v>
      </c>
      <c r="B29" s="832" t="s">
        <v>1765</v>
      </c>
      <c r="C29" s="832" t="s">
        <v>874</v>
      </c>
      <c r="D29" s="832" t="s">
        <v>1917</v>
      </c>
      <c r="E29" s="832" t="s">
        <v>1918</v>
      </c>
      <c r="F29" s="849">
        <v>6</v>
      </c>
      <c r="G29" s="849">
        <v>6204</v>
      </c>
      <c r="H29" s="849">
        <v>0.99806949806949807</v>
      </c>
      <c r="I29" s="849">
        <v>1034</v>
      </c>
      <c r="J29" s="849">
        <v>6</v>
      </c>
      <c r="K29" s="849">
        <v>6216</v>
      </c>
      <c r="L29" s="849">
        <v>1</v>
      </c>
      <c r="M29" s="849">
        <v>1036</v>
      </c>
      <c r="N29" s="849">
        <v>4</v>
      </c>
      <c r="O29" s="849">
        <v>4160</v>
      </c>
      <c r="P29" s="837">
        <v>0.66924066924066927</v>
      </c>
      <c r="Q29" s="850">
        <v>1040</v>
      </c>
    </row>
    <row r="30" spans="1:17" ht="14.4" customHeight="1" x14ac:dyDescent="0.3">
      <c r="A30" s="831" t="s">
        <v>552</v>
      </c>
      <c r="B30" s="832" t="s">
        <v>2019</v>
      </c>
      <c r="C30" s="832" t="s">
        <v>874</v>
      </c>
      <c r="D30" s="832" t="s">
        <v>2031</v>
      </c>
      <c r="E30" s="832" t="s">
        <v>2032</v>
      </c>
      <c r="F30" s="849">
        <v>52</v>
      </c>
      <c r="G30" s="849">
        <v>36296</v>
      </c>
      <c r="H30" s="849">
        <v>1.2682926829268293</v>
      </c>
      <c r="I30" s="849">
        <v>698</v>
      </c>
      <c r="J30" s="849">
        <v>41</v>
      </c>
      <c r="K30" s="849">
        <v>28618</v>
      </c>
      <c r="L30" s="849">
        <v>1</v>
      </c>
      <c r="M30" s="849">
        <v>698</v>
      </c>
      <c r="N30" s="849">
        <v>42</v>
      </c>
      <c r="O30" s="849">
        <v>29358</v>
      </c>
      <c r="P30" s="837">
        <v>1.0258578517017263</v>
      </c>
      <c r="Q30" s="850">
        <v>699</v>
      </c>
    </row>
    <row r="31" spans="1:17" ht="14.4" customHeight="1" x14ac:dyDescent="0.3">
      <c r="A31" s="831" t="s">
        <v>552</v>
      </c>
      <c r="B31" s="832" t="s">
        <v>2019</v>
      </c>
      <c r="C31" s="832" t="s">
        <v>874</v>
      </c>
      <c r="D31" s="832" t="s">
        <v>2031</v>
      </c>
      <c r="E31" s="832" t="s">
        <v>2033</v>
      </c>
      <c r="F31" s="849"/>
      <c r="G31" s="849"/>
      <c r="H31" s="849"/>
      <c r="I31" s="849"/>
      <c r="J31" s="849"/>
      <c r="K31" s="849"/>
      <c r="L31" s="849"/>
      <c r="M31" s="849"/>
      <c r="N31" s="849">
        <v>2</v>
      </c>
      <c r="O31" s="849">
        <v>1398</v>
      </c>
      <c r="P31" s="837"/>
      <c r="Q31" s="850">
        <v>699</v>
      </c>
    </row>
    <row r="32" spans="1:17" ht="14.4" customHeight="1" x14ac:dyDescent="0.3">
      <c r="A32" s="831" t="s">
        <v>552</v>
      </c>
      <c r="B32" s="832" t="s">
        <v>2019</v>
      </c>
      <c r="C32" s="832" t="s">
        <v>874</v>
      </c>
      <c r="D32" s="832" t="s">
        <v>1877</v>
      </c>
      <c r="E32" s="832" t="s">
        <v>1879</v>
      </c>
      <c r="F32" s="849"/>
      <c r="G32" s="849"/>
      <c r="H32" s="849"/>
      <c r="I32" s="849"/>
      <c r="J32" s="849"/>
      <c r="K32" s="849"/>
      <c r="L32" s="849"/>
      <c r="M32" s="849"/>
      <c r="N32" s="849">
        <v>0</v>
      </c>
      <c r="O32" s="849">
        <v>0</v>
      </c>
      <c r="P32" s="837"/>
      <c r="Q32" s="850"/>
    </row>
    <row r="33" spans="1:17" ht="14.4" customHeight="1" x14ac:dyDescent="0.3">
      <c r="A33" s="831" t="s">
        <v>552</v>
      </c>
      <c r="B33" s="832" t="s">
        <v>2019</v>
      </c>
      <c r="C33" s="832" t="s">
        <v>874</v>
      </c>
      <c r="D33" s="832" t="s">
        <v>1911</v>
      </c>
      <c r="E33" s="832" t="s">
        <v>1912</v>
      </c>
      <c r="F33" s="849">
        <v>262</v>
      </c>
      <c r="G33" s="849">
        <v>92748</v>
      </c>
      <c r="H33" s="849">
        <v>1.0534756928668787</v>
      </c>
      <c r="I33" s="849">
        <v>354</v>
      </c>
      <c r="J33" s="849">
        <v>248</v>
      </c>
      <c r="K33" s="849">
        <v>88040</v>
      </c>
      <c r="L33" s="849">
        <v>1</v>
      </c>
      <c r="M33" s="849">
        <v>355</v>
      </c>
      <c r="N33" s="849">
        <v>265</v>
      </c>
      <c r="O33" s="849">
        <v>94075</v>
      </c>
      <c r="P33" s="837">
        <v>1.0685483870967742</v>
      </c>
      <c r="Q33" s="850">
        <v>355</v>
      </c>
    </row>
    <row r="34" spans="1:17" ht="14.4" customHeight="1" x14ac:dyDescent="0.3">
      <c r="A34" s="831" t="s">
        <v>552</v>
      </c>
      <c r="B34" s="832" t="s">
        <v>2019</v>
      </c>
      <c r="C34" s="832" t="s">
        <v>874</v>
      </c>
      <c r="D34" s="832" t="s">
        <v>2040</v>
      </c>
      <c r="E34" s="832" t="s">
        <v>2041</v>
      </c>
      <c r="F34" s="849">
        <v>2</v>
      </c>
      <c r="G34" s="849">
        <v>700</v>
      </c>
      <c r="H34" s="849">
        <v>0.66476733143399813</v>
      </c>
      <c r="I34" s="849">
        <v>350</v>
      </c>
      <c r="J34" s="849">
        <v>3</v>
      </c>
      <c r="K34" s="849">
        <v>1053</v>
      </c>
      <c r="L34" s="849">
        <v>1</v>
      </c>
      <c r="M34" s="849">
        <v>351</v>
      </c>
      <c r="N34" s="849">
        <v>2</v>
      </c>
      <c r="O34" s="849">
        <v>703</v>
      </c>
      <c r="P34" s="837">
        <v>0.66761633428300093</v>
      </c>
      <c r="Q34" s="850">
        <v>351.5</v>
      </c>
    </row>
    <row r="35" spans="1:17" ht="14.4" customHeight="1" x14ac:dyDescent="0.3">
      <c r="A35" s="831" t="s">
        <v>552</v>
      </c>
      <c r="B35" s="832" t="s">
        <v>2019</v>
      </c>
      <c r="C35" s="832" t="s">
        <v>874</v>
      </c>
      <c r="D35" s="832" t="s">
        <v>2040</v>
      </c>
      <c r="E35" s="832" t="s">
        <v>2042</v>
      </c>
      <c r="F35" s="849">
        <v>8</v>
      </c>
      <c r="G35" s="849">
        <v>2800</v>
      </c>
      <c r="H35" s="849">
        <v>0.79772079772079774</v>
      </c>
      <c r="I35" s="849">
        <v>350</v>
      </c>
      <c r="J35" s="849">
        <v>10</v>
      </c>
      <c r="K35" s="849">
        <v>3510</v>
      </c>
      <c r="L35" s="849">
        <v>1</v>
      </c>
      <c r="M35" s="849">
        <v>351</v>
      </c>
      <c r="N35" s="849">
        <v>13</v>
      </c>
      <c r="O35" s="849">
        <v>4563</v>
      </c>
      <c r="P35" s="837">
        <v>1.3</v>
      </c>
      <c r="Q35" s="850">
        <v>351</v>
      </c>
    </row>
    <row r="36" spans="1:17" ht="14.4" customHeight="1" x14ac:dyDescent="0.3">
      <c r="A36" s="831" t="s">
        <v>552</v>
      </c>
      <c r="B36" s="832" t="s">
        <v>2019</v>
      </c>
      <c r="C36" s="832" t="s">
        <v>874</v>
      </c>
      <c r="D36" s="832" t="s">
        <v>1913</v>
      </c>
      <c r="E36" s="832" t="s">
        <v>1914</v>
      </c>
      <c r="F36" s="849">
        <v>226</v>
      </c>
      <c r="G36" s="849">
        <v>158426</v>
      </c>
      <c r="H36" s="849">
        <v>1.107843137254902</v>
      </c>
      <c r="I36" s="849">
        <v>701</v>
      </c>
      <c r="J36" s="849">
        <v>204</v>
      </c>
      <c r="K36" s="849">
        <v>143004</v>
      </c>
      <c r="L36" s="849">
        <v>1</v>
      </c>
      <c r="M36" s="849">
        <v>701</v>
      </c>
      <c r="N36" s="849">
        <v>227</v>
      </c>
      <c r="O36" s="849">
        <v>159354</v>
      </c>
      <c r="P36" s="837">
        <v>1.1143324662247209</v>
      </c>
      <c r="Q36" s="850">
        <v>702</v>
      </c>
    </row>
    <row r="37" spans="1:17" ht="14.4" customHeight="1" x14ac:dyDescent="0.3">
      <c r="A37" s="831" t="s">
        <v>552</v>
      </c>
      <c r="B37" s="832" t="s">
        <v>2019</v>
      </c>
      <c r="C37" s="832" t="s">
        <v>874</v>
      </c>
      <c r="D37" s="832" t="s">
        <v>2043</v>
      </c>
      <c r="E37" s="832" t="s">
        <v>2044</v>
      </c>
      <c r="F37" s="849">
        <v>21</v>
      </c>
      <c r="G37" s="849">
        <v>14658</v>
      </c>
      <c r="H37" s="849">
        <v>0.91304347826086951</v>
      </c>
      <c r="I37" s="849">
        <v>698</v>
      </c>
      <c r="J37" s="849">
        <v>23</v>
      </c>
      <c r="K37" s="849">
        <v>16054</v>
      </c>
      <c r="L37" s="849">
        <v>1</v>
      </c>
      <c r="M37" s="849">
        <v>698</v>
      </c>
      <c r="N37" s="849">
        <v>28</v>
      </c>
      <c r="O37" s="849">
        <v>19572</v>
      </c>
      <c r="P37" s="837">
        <v>1.2191354179643703</v>
      </c>
      <c r="Q37" s="850">
        <v>699</v>
      </c>
    </row>
    <row r="38" spans="1:17" ht="14.4" customHeight="1" x14ac:dyDescent="0.3">
      <c r="A38" s="831" t="s">
        <v>552</v>
      </c>
      <c r="B38" s="832" t="s">
        <v>2019</v>
      </c>
      <c r="C38" s="832" t="s">
        <v>874</v>
      </c>
      <c r="D38" s="832" t="s">
        <v>2043</v>
      </c>
      <c r="E38" s="832" t="s">
        <v>2045</v>
      </c>
      <c r="F38" s="849">
        <v>4</v>
      </c>
      <c r="G38" s="849">
        <v>2792</v>
      </c>
      <c r="H38" s="849">
        <v>0.8</v>
      </c>
      <c r="I38" s="849">
        <v>698</v>
      </c>
      <c r="J38" s="849">
        <v>5</v>
      </c>
      <c r="K38" s="849">
        <v>3490</v>
      </c>
      <c r="L38" s="849">
        <v>1</v>
      </c>
      <c r="M38" s="849">
        <v>698</v>
      </c>
      <c r="N38" s="849">
        <v>1</v>
      </c>
      <c r="O38" s="849">
        <v>699</v>
      </c>
      <c r="P38" s="837">
        <v>0.2002865329512894</v>
      </c>
      <c r="Q38" s="850">
        <v>699</v>
      </c>
    </row>
    <row r="39" spans="1:17" ht="14.4" customHeight="1" x14ac:dyDescent="0.3">
      <c r="A39" s="831" t="s">
        <v>2050</v>
      </c>
      <c r="B39" s="832" t="s">
        <v>2082</v>
      </c>
      <c r="C39" s="832" t="s">
        <v>874</v>
      </c>
      <c r="D39" s="832" t="s">
        <v>2083</v>
      </c>
      <c r="E39" s="832" t="s">
        <v>2084</v>
      </c>
      <c r="F39" s="849"/>
      <c r="G39" s="849"/>
      <c r="H39" s="849"/>
      <c r="I39" s="849"/>
      <c r="J39" s="849"/>
      <c r="K39" s="849"/>
      <c r="L39" s="849"/>
      <c r="M39" s="849"/>
      <c r="N39" s="849">
        <v>1</v>
      </c>
      <c r="O39" s="849">
        <v>49</v>
      </c>
      <c r="P39" s="837"/>
      <c r="Q39" s="850">
        <v>49</v>
      </c>
    </row>
    <row r="40" spans="1:17" ht="14.4" customHeight="1" x14ac:dyDescent="0.3">
      <c r="A40" s="831" t="s">
        <v>2050</v>
      </c>
      <c r="B40" s="832" t="s">
        <v>2085</v>
      </c>
      <c r="C40" s="832" t="s">
        <v>874</v>
      </c>
      <c r="D40" s="832" t="s">
        <v>2086</v>
      </c>
      <c r="E40" s="832" t="s">
        <v>2087</v>
      </c>
      <c r="F40" s="849"/>
      <c r="G40" s="849"/>
      <c r="H40" s="849"/>
      <c r="I40" s="849"/>
      <c r="J40" s="849"/>
      <c r="K40" s="849"/>
      <c r="L40" s="849"/>
      <c r="M40" s="849"/>
      <c r="N40" s="849">
        <v>1</v>
      </c>
      <c r="O40" s="849">
        <v>299</v>
      </c>
      <c r="P40" s="837"/>
      <c r="Q40" s="850">
        <v>299</v>
      </c>
    </row>
    <row r="41" spans="1:17" ht="14.4" customHeight="1" x14ac:dyDescent="0.3">
      <c r="A41" s="831" t="s">
        <v>2050</v>
      </c>
      <c r="B41" s="832" t="s">
        <v>2085</v>
      </c>
      <c r="C41" s="832" t="s">
        <v>874</v>
      </c>
      <c r="D41" s="832" t="s">
        <v>2088</v>
      </c>
      <c r="E41" s="832" t="s">
        <v>2089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10467</v>
      </c>
      <c r="P41" s="837"/>
      <c r="Q41" s="850">
        <v>10467</v>
      </c>
    </row>
    <row r="42" spans="1:17" ht="14.4" customHeight="1" x14ac:dyDescent="0.3">
      <c r="A42" s="831" t="s">
        <v>2050</v>
      </c>
      <c r="B42" s="832" t="s">
        <v>2085</v>
      </c>
      <c r="C42" s="832" t="s">
        <v>874</v>
      </c>
      <c r="D42" s="832" t="s">
        <v>2090</v>
      </c>
      <c r="E42" s="832" t="s">
        <v>2091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11396</v>
      </c>
      <c r="P42" s="837"/>
      <c r="Q42" s="850">
        <v>11396</v>
      </c>
    </row>
    <row r="43" spans="1:17" ht="14.4" customHeight="1" x14ac:dyDescent="0.3">
      <c r="A43" s="831" t="s">
        <v>2050</v>
      </c>
      <c r="B43" s="832" t="s">
        <v>2085</v>
      </c>
      <c r="C43" s="832" t="s">
        <v>874</v>
      </c>
      <c r="D43" s="832" t="s">
        <v>2092</v>
      </c>
      <c r="E43" s="832" t="s">
        <v>2093</v>
      </c>
      <c r="F43" s="849"/>
      <c r="G43" s="849"/>
      <c r="H43" s="849"/>
      <c r="I43" s="849"/>
      <c r="J43" s="849"/>
      <c r="K43" s="849"/>
      <c r="L43" s="849"/>
      <c r="M43" s="849"/>
      <c r="N43" s="849">
        <v>3</v>
      </c>
      <c r="O43" s="849">
        <v>1077</v>
      </c>
      <c r="P43" s="837"/>
      <c r="Q43" s="850">
        <v>359</v>
      </c>
    </row>
    <row r="44" spans="1:17" ht="14.4" customHeight="1" x14ac:dyDescent="0.3">
      <c r="A44" s="831" t="s">
        <v>2050</v>
      </c>
      <c r="B44" s="832" t="s">
        <v>2085</v>
      </c>
      <c r="C44" s="832" t="s">
        <v>874</v>
      </c>
      <c r="D44" s="832" t="s">
        <v>2094</v>
      </c>
      <c r="E44" s="832" t="s">
        <v>2095</v>
      </c>
      <c r="F44" s="849"/>
      <c r="G44" s="849"/>
      <c r="H44" s="849"/>
      <c r="I44" s="849"/>
      <c r="J44" s="849"/>
      <c r="K44" s="849"/>
      <c r="L44" s="849"/>
      <c r="M44" s="849"/>
      <c r="N44" s="849">
        <v>6</v>
      </c>
      <c r="O44" s="849">
        <v>6636</v>
      </c>
      <c r="P44" s="837"/>
      <c r="Q44" s="850">
        <v>1106</v>
      </c>
    </row>
    <row r="45" spans="1:17" ht="14.4" customHeight="1" x14ac:dyDescent="0.3">
      <c r="A45" s="831" t="s">
        <v>2050</v>
      </c>
      <c r="B45" s="832" t="s">
        <v>2085</v>
      </c>
      <c r="C45" s="832" t="s">
        <v>874</v>
      </c>
      <c r="D45" s="832" t="s">
        <v>2096</v>
      </c>
      <c r="E45" s="832" t="s">
        <v>2097</v>
      </c>
      <c r="F45" s="849"/>
      <c r="G45" s="849"/>
      <c r="H45" s="849"/>
      <c r="I45" s="849"/>
      <c r="J45" s="849"/>
      <c r="K45" s="849"/>
      <c r="L45" s="849"/>
      <c r="M45" s="849"/>
      <c r="N45" s="849">
        <v>1</v>
      </c>
      <c r="O45" s="849">
        <v>8806</v>
      </c>
      <c r="P45" s="837"/>
      <c r="Q45" s="850">
        <v>8806</v>
      </c>
    </row>
    <row r="46" spans="1:17" ht="14.4" customHeight="1" x14ac:dyDescent="0.3">
      <c r="A46" s="831" t="s">
        <v>2050</v>
      </c>
      <c r="B46" s="832" t="s">
        <v>2085</v>
      </c>
      <c r="C46" s="832" t="s">
        <v>874</v>
      </c>
      <c r="D46" s="832" t="s">
        <v>2098</v>
      </c>
      <c r="E46" s="832" t="s">
        <v>2099</v>
      </c>
      <c r="F46" s="849"/>
      <c r="G46" s="849"/>
      <c r="H46" s="849"/>
      <c r="I46" s="849"/>
      <c r="J46" s="849"/>
      <c r="K46" s="849"/>
      <c r="L46" s="849"/>
      <c r="M46" s="849"/>
      <c r="N46" s="849">
        <v>6</v>
      </c>
      <c r="O46" s="849">
        <v>9768</v>
      </c>
      <c r="P46" s="837"/>
      <c r="Q46" s="850">
        <v>1628</v>
      </c>
    </row>
    <row r="47" spans="1:17" ht="14.4" customHeight="1" x14ac:dyDescent="0.3">
      <c r="A47" s="831" t="s">
        <v>2050</v>
      </c>
      <c r="B47" s="832" t="s">
        <v>2100</v>
      </c>
      <c r="C47" s="832" t="s">
        <v>874</v>
      </c>
      <c r="D47" s="832" t="s">
        <v>2101</v>
      </c>
      <c r="E47" s="832" t="s">
        <v>2102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222</v>
      </c>
      <c r="P47" s="837"/>
      <c r="Q47" s="850">
        <v>222</v>
      </c>
    </row>
    <row r="48" spans="1:17" ht="14.4" customHeight="1" x14ac:dyDescent="0.3">
      <c r="A48" s="831" t="s">
        <v>2050</v>
      </c>
      <c r="B48" s="832" t="s">
        <v>2100</v>
      </c>
      <c r="C48" s="832" t="s">
        <v>874</v>
      </c>
      <c r="D48" s="832" t="s">
        <v>2103</v>
      </c>
      <c r="E48" s="832" t="s">
        <v>2104</v>
      </c>
      <c r="F48" s="849"/>
      <c r="G48" s="849"/>
      <c r="H48" s="849"/>
      <c r="I48" s="849"/>
      <c r="J48" s="849"/>
      <c r="K48" s="849"/>
      <c r="L48" s="849"/>
      <c r="M48" s="849"/>
      <c r="N48" s="849">
        <v>1</v>
      </c>
      <c r="O48" s="849">
        <v>509</v>
      </c>
      <c r="P48" s="837"/>
      <c r="Q48" s="850">
        <v>509</v>
      </c>
    </row>
    <row r="49" spans="1:17" ht="14.4" customHeight="1" x14ac:dyDescent="0.3">
      <c r="A49" s="831" t="s">
        <v>2050</v>
      </c>
      <c r="B49" s="832" t="s">
        <v>2100</v>
      </c>
      <c r="C49" s="832" t="s">
        <v>874</v>
      </c>
      <c r="D49" s="832" t="s">
        <v>2105</v>
      </c>
      <c r="E49" s="832" t="s">
        <v>2106</v>
      </c>
      <c r="F49" s="849">
        <v>206</v>
      </c>
      <c r="G49" s="849">
        <v>13390</v>
      </c>
      <c r="H49" s="849">
        <v>1.0729166666666667</v>
      </c>
      <c r="I49" s="849">
        <v>65</v>
      </c>
      <c r="J49" s="849">
        <v>192</v>
      </c>
      <c r="K49" s="849">
        <v>12480</v>
      </c>
      <c r="L49" s="849">
        <v>1</v>
      </c>
      <c r="M49" s="849">
        <v>65</v>
      </c>
      <c r="N49" s="849">
        <v>215</v>
      </c>
      <c r="O49" s="849">
        <v>13975</v>
      </c>
      <c r="P49" s="837">
        <v>1.1197916666666667</v>
      </c>
      <c r="Q49" s="850">
        <v>65</v>
      </c>
    </row>
    <row r="50" spans="1:17" ht="14.4" customHeight="1" x14ac:dyDescent="0.3">
      <c r="A50" s="831" t="s">
        <v>2050</v>
      </c>
      <c r="B50" s="832" t="s">
        <v>2100</v>
      </c>
      <c r="C50" s="832" t="s">
        <v>874</v>
      </c>
      <c r="D50" s="832" t="s">
        <v>2107</v>
      </c>
      <c r="E50" s="832" t="s">
        <v>2108</v>
      </c>
      <c r="F50" s="849">
        <v>1</v>
      </c>
      <c r="G50" s="849">
        <v>24</v>
      </c>
      <c r="H50" s="849"/>
      <c r="I50" s="849">
        <v>24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2050</v>
      </c>
      <c r="B51" s="832" t="s">
        <v>2100</v>
      </c>
      <c r="C51" s="832" t="s">
        <v>874</v>
      </c>
      <c r="D51" s="832" t="s">
        <v>2109</v>
      </c>
      <c r="E51" s="832" t="s">
        <v>2110</v>
      </c>
      <c r="F51" s="849"/>
      <c r="G51" s="849"/>
      <c r="H51" s="849"/>
      <c r="I51" s="849"/>
      <c r="J51" s="849"/>
      <c r="K51" s="849"/>
      <c r="L51" s="849"/>
      <c r="M51" s="849"/>
      <c r="N51" s="849">
        <v>1</v>
      </c>
      <c r="O51" s="849">
        <v>55</v>
      </c>
      <c r="P51" s="837"/>
      <c r="Q51" s="850">
        <v>55</v>
      </c>
    </row>
    <row r="52" spans="1:17" ht="14.4" customHeight="1" x14ac:dyDescent="0.3">
      <c r="A52" s="831" t="s">
        <v>2050</v>
      </c>
      <c r="B52" s="832" t="s">
        <v>2100</v>
      </c>
      <c r="C52" s="832" t="s">
        <v>874</v>
      </c>
      <c r="D52" s="832" t="s">
        <v>2111</v>
      </c>
      <c r="E52" s="832" t="s">
        <v>2112</v>
      </c>
      <c r="F52" s="849"/>
      <c r="G52" s="849"/>
      <c r="H52" s="849"/>
      <c r="I52" s="849"/>
      <c r="J52" s="849"/>
      <c r="K52" s="849"/>
      <c r="L52" s="849"/>
      <c r="M52" s="849"/>
      <c r="N52" s="849">
        <v>4</v>
      </c>
      <c r="O52" s="849">
        <v>310</v>
      </c>
      <c r="P52" s="837"/>
      <c r="Q52" s="850">
        <v>77.5</v>
      </c>
    </row>
    <row r="53" spans="1:17" ht="14.4" customHeight="1" x14ac:dyDescent="0.3">
      <c r="A53" s="831" t="s">
        <v>2050</v>
      </c>
      <c r="B53" s="832" t="s">
        <v>2100</v>
      </c>
      <c r="C53" s="832" t="s">
        <v>874</v>
      </c>
      <c r="D53" s="832" t="s">
        <v>2113</v>
      </c>
      <c r="E53" s="832" t="s">
        <v>2114</v>
      </c>
      <c r="F53" s="849">
        <v>6</v>
      </c>
      <c r="G53" s="849">
        <v>144</v>
      </c>
      <c r="H53" s="849">
        <v>1.5</v>
      </c>
      <c r="I53" s="849">
        <v>24</v>
      </c>
      <c r="J53" s="849">
        <v>4</v>
      </c>
      <c r="K53" s="849">
        <v>96</v>
      </c>
      <c r="L53" s="849">
        <v>1</v>
      </c>
      <c r="M53" s="849">
        <v>24</v>
      </c>
      <c r="N53" s="849">
        <v>11</v>
      </c>
      <c r="O53" s="849">
        <v>264</v>
      </c>
      <c r="P53" s="837">
        <v>2.75</v>
      </c>
      <c r="Q53" s="850">
        <v>24</v>
      </c>
    </row>
    <row r="54" spans="1:17" ht="14.4" customHeight="1" x14ac:dyDescent="0.3">
      <c r="A54" s="831" t="s">
        <v>2050</v>
      </c>
      <c r="B54" s="832" t="s">
        <v>2100</v>
      </c>
      <c r="C54" s="832" t="s">
        <v>874</v>
      </c>
      <c r="D54" s="832" t="s">
        <v>2115</v>
      </c>
      <c r="E54" s="832" t="s">
        <v>2116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66</v>
      </c>
      <c r="P54" s="837"/>
      <c r="Q54" s="850">
        <v>66</v>
      </c>
    </row>
    <row r="55" spans="1:17" ht="14.4" customHeight="1" x14ac:dyDescent="0.3">
      <c r="A55" s="831" t="s">
        <v>2050</v>
      </c>
      <c r="B55" s="832" t="s">
        <v>2100</v>
      </c>
      <c r="C55" s="832" t="s">
        <v>874</v>
      </c>
      <c r="D55" s="832" t="s">
        <v>2117</v>
      </c>
      <c r="E55" s="832" t="s">
        <v>2118</v>
      </c>
      <c r="F55" s="849"/>
      <c r="G55" s="849"/>
      <c r="H55" s="849"/>
      <c r="I55" s="849"/>
      <c r="J55" s="849"/>
      <c r="K55" s="849"/>
      <c r="L55" s="849"/>
      <c r="M55" s="849"/>
      <c r="N55" s="849">
        <v>4</v>
      </c>
      <c r="O55" s="849">
        <v>1400</v>
      </c>
      <c r="P55" s="837"/>
      <c r="Q55" s="850">
        <v>350</v>
      </c>
    </row>
    <row r="56" spans="1:17" ht="14.4" customHeight="1" x14ac:dyDescent="0.3">
      <c r="A56" s="831" t="s">
        <v>2050</v>
      </c>
      <c r="B56" s="832" t="s">
        <v>2100</v>
      </c>
      <c r="C56" s="832" t="s">
        <v>874</v>
      </c>
      <c r="D56" s="832" t="s">
        <v>2119</v>
      </c>
      <c r="E56" s="832" t="s">
        <v>2120</v>
      </c>
      <c r="F56" s="849">
        <v>5</v>
      </c>
      <c r="G56" s="849">
        <v>125</v>
      </c>
      <c r="H56" s="849">
        <v>1.25</v>
      </c>
      <c r="I56" s="849">
        <v>25</v>
      </c>
      <c r="J56" s="849">
        <v>4</v>
      </c>
      <c r="K56" s="849">
        <v>100</v>
      </c>
      <c r="L56" s="849">
        <v>1</v>
      </c>
      <c r="M56" s="849">
        <v>25</v>
      </c>
      <c r="N56" s="849">
        <v>10</v>
      </c>
      <c r="O56" s="849">
        <v>250</v>
      </c>
      <c r="P56" s="837">
        <v>2.5</v>
      </c>
      <c r="Q56" s="850">
        <v>25</v>
      </c>
    </row>
    <row r="57" spans="1:17" ht="14.4" customHeight="1" x14ac:dyDescent="0.3">
      <c r="A57" s="831" t="s">
        <v>2050</v>
      </c>
      <c r="B57" s="832" t="s">
        <v>2100</v>
      </c>
      <c r="C57" s="832" t="s">
        <v>874</v>
      </c>
      <c r="D57" s="832" t="s">
        <v>2121</v>
      </c>
      <c r="E57" s="832" t="s">
        <v>2122</v>
      </c>
      <c r="F57" s="849"/>
      <c r="G57" s="849"/>
      <c r="H57" s="849"/>
      <c r="I57" s="849"/>
      <c r="J57" s="849"/>
      <c r="K57" s="849"/>
      <c r="L57" s="849"/>
      <c r="M57" s="849"/>
      <c r="N57" s="849">
        <v>1</v>
      </c>
      <c r="O57" s="849">
        <v>181</v>
      </c>
      <c r="P57" s="837"/>
      <c r="Q57" s="850">
        <v>181</v>
      </c>
    </row>
    <row r="58" spans="1:17" ht="14.4" customHeight="1" x14ac:dyDescent="0.3">
      <c r="A58" s="831" t="s">
        <v>2050</v>
      </c>
      <c r="B58" s="832" t="s">
        <v>2100</v>
      </c>
      <c r="C58" s="832" t="s">
        <v>874</v>
      </c>
      <c r="D58" s="832" t="s">
        <v>2123</v>
      </c>
      <c r="E58" s="832" t="s">
        <v>2124</v>
      </c>
      <c r="F58" s="849"/>
      <c r="G58" s="849"/>
      <c r="H58" s="849"/>
      <c r="I58" s="849"/>
      <c r="J58" s="849"/>
      <c r="K58" s="849"/>
      <c r="L58" s="849"/>
      <c r="M58" s="849"/>
      <c r="N58" s="849">
        <v>2</v>
      </c>
      <c r="O58" s="849">
        <v>508</v>
      </c>
      <c r="P58" s="837"/>
      <c r="Q58" s="850">
        <v>254</v>
      </c>
    </row>
    <row r="59" spans="1:17" ht="14.4" customHeight="1" x14ac:dyDescent="0.3">
      <c r="A59" s="831" t="s">
        <v>2050</v>
      </c>
      <c r="B59" s="832" t="s">
        <v>2100</v>
      </c>
      <c r="C59" s="832" t="s">
        <v>874</v>
      </c>
      <c r="D59" s="832" t="s">
        <v>2125</v>
      </c>
      <c r="E59" s="832" t="s">
        <v>2126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217</v>
      </c>
      <c r="P59" s="837"/>
      <c r="Q59" s="850">
        <v>217</v>
      </c>
    </row>
    <row r="60" spans="1:17" ht="14.4" customHeight="1" x14ac:dyDescent="0.3">
      <c r="A60" s="831" t="s">
        <v>2050</v>
      </c>
      <c r="B60" s="832" t="s">
        <v>2100</v>
      </c>
      <c r="C60" s="832" t="s">
        <v>874</v>
      </c>
      <c r="D60" s="832" t="s">
        <v>2127</v>
      </c>
      <c r="E60" s="832" t="s">
        <v>2128</v>
      </c>
      <c r="F60" s="849"/>
      <c r="G60" s="849"/>
      <c r="H60" s="849"/>
      <c r="I60" s="849"/>
      <c r="J60" s="849"/>
      <c r="K60" s="849"/>
      <c r="L60" s="849"/>
      <c r="M60" s="849"/>
      <c r="N60" s="849">
        <v>1</v>
      </c>
      <c r="O60" s="849">
        <v>518</v>
      </c>
      <c r="P60" s="837"/>
      <c r="Q60" s="850">
        <v>518</v>
      </c>
    </row>
    <row r="61" spans="1:17" ht="14.4" customHeight="1" x14ac:dyDescent="0.3">
      <c r="A61" s="831" t="s">
        <v>2129</v>
      </c>
      <c r="B61" s="832" t="s">
        <v>2130</v>
      </c>
      <c r="C61" s="832" t="s">
        <v>874</v>
      </c>
      <c r="D61" s="832" t="s">
        <v>2131</v>
      </c>
      <c r="E61" s="832" t="s">
        <v>2132</v>
      </c>
      <c r="F61" s="849"/>
      <c r="G61" s="849"/>
      <c r="H61" s="849"/>
      <c r="I61" s="849"/>
      <c r="J61" s="849">
        <v>7</v>
      </c>
      <c r="K61" s="849">
        <v>189</v>
      </c>
      <c r="L61" s="849">
        <v>1</v>
      </c>
      <c r="M61" s="849">
        <v>27</v>
      </c>
      <c r="N61" s="849"/>
      <c r="O61" s="849"/>
      <c r="P61" s="837"/>
      <c r="Q61" s="850"/>
    </row>
    <row r="62" spans="1:17" ht="14.4" customHeight="1" x14ac:dyDescent="0.3">
      <c r="A62" s="831" t="s">
        <v>2129</v>
      </c>
      <c r="B62" s="832" t="s">
        <v>2130</v>
      </c>
      <c r="C62" s="832" t="s">
        <v>874</v>
      </c>
      <c r="D62" s="832" t="s">
        <v>2131</v>
      </c>
      <c r="E62" s="832" t="s">
        <v>2133</v>
      </c>
      <c r="F62" s="849">
        <v>3</v>
      </c>
      <c r="G62" s="849">
        <v>81</v>
      </c>
      <c r="H62" s="849"/>
      <c r="I62" s="849">
        <v>27</v>
      </c>
      <c r="J62" s="849"/>
      <c r="K62" s="849"/>
      <c r="L62" s="849"/>
      <c r="M62" s="849"/>
      <c r="N62" s="849">
        <v>1</v>
      </c>
      <c r="O62" s="849">
        <v>28</v>
      </c>
      <c r="P62" s="837"/>
      <c r="Q62" s="850">
        <v>28</v>
      </c>
    </row>
    <row r="63" spans="1:17" ht="14.4" customHeight="1" x14ac:dyDescent="0.3">
      <c r="A63" s="831" t="s">
        <v>2129</v>
      </c>
      <c r="B63" s="832" t="s">
        <v>2130</v>
      </c>
      <c r="C63" s="832" t="s">
        <v>874</v>
      </c>
      <c r="D63" s="832" t="s">
        <v>2134</v>
      </c>
      <c r="E63" s="832" t="s">
        <v>2135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54</v>
      </c>
      <c r="P63" s="837"/>
      <c r="Q63" s="850">
        <v>54</v>
      </c>
    </row>
    <row r="64" spans="1:17" ht="14.4" customHeight="1" x14ac:dyDescent="0.3">
      <c r="A64" s="831" t="s">
        <v>2129</v>
      </c>
      <c r="B64" s="832" t="s">
        <v>2130</v>
      </c>
      <c r="C64" s="832" t="s">
        <v>874</v>
      </c>
      <c r="D64" s="832" t="s">
        <v>2136</v>
      </c>
      <c r="E64" s="832" t="s">
        <v>2137</v>
      </c>
      <c r="F64" s="849">
        <v>1</v>
      </c>
      <c r="G64" s="849">
        <v>24</v>
      </c>
      <c r="H64" s="849"/>
      <c r="I64" s="849">
        <v>24</v>
      </c>
      <c r="J64" s="849"/>
      <c r="K64" s="849"/>
      <c r="L64" s="849"/>
      <c r="M64" s="849"/>
      <c r="N64" s="849">
        <v>1</v>
      </c>
      <c r="O64" s="849">
        <v>24</v>
      </c>
      <c r="P64" s="837"/>
      <c r="Q64" s="850">
        <v>24</v>
      </c>
    </row>
    <row r="65" spans="1:17" ht="14.4" customHeight="1" x14ac:dyDescent="0.3">
      <c r="A65" s="831" t="s">
        <v>2129</v>
      </c>
      <c r="B65" s="832" t="s">
        <v>2130</v>
      </c>
      <c r="C65" s="832" t="s">
        <v>874</v>
      </c>
      <c r="D65" s="832" t="s">
        <v>2138</v>
      </c>
      <c r="E65" s="832" t="s">
        <v>2139</v>
      </c>
      <c r="F65" s="849">
        <v>3</v>
      </c>
      <c r="G65" s="849">
        <v>81</v>
      </c>
      <c r="H65" s="849"/>
      <c r="I65" s="849">
        <v>27</v>
      </c>
      <c r="J65" s="849"/>
      <c r="K65" s="849"/>
      <c r="L65" s="849"/>
      <c r="M65" s="849"/>
      <c r="N65" s="849">
        <v>1</v>
      </c>
      <c r="O65" s="849">
        <v>27</v>
      </c>
      <c r="P65" s="837"/>
      <c r="Q65" s="850">
        <v>27</v>
      </c>
    </row>
    <row r="66" spans="1:17" ht="14.4" customHeight="1" x14ac:dyDescent="0.3">
      <c r="A66" s="831" t="s">
        <v>2129</v>
      </c>
      <c r="B66" s="832" t="s">
        <v>2130</v>
      </c>
      <c r="C66" s="832" t="s">
        <v>874</v>
      </c>
      <c r="D66" s="832" t="s">
        <v>2138</v>
      </c>
      <c r="E66" s="832" t="s">
        <v>2140</v>
      </c>
      <c r="F66" s="849"/>
      <c r="G66" s="849"/>
      <c r="H66" s="849"/>
      <c r="I66" s="849"/>
      <c r="J66" s="849">
        <v>7</v>
      </c>
      <c r="K66" s="849">
        <v>189</v>
      </c>
      <c r="L66" s="849">
        <v>1</v>
      </c>
      <c r="M66" s="849">
        <v>27</v>
      </c>
      <c r="N66" s="849"/>
      <c r="O66" s="849"/>
      <c r="P66" s="837"/>
      <c r="Q66" s="850"/>
    </row>
    <row r="67" spans="1:17" ht="14.4" customHeight="1" x14ac:dyDescent="0.3">
      <c r="A67" s="831" t="s">
        <v>2129</v>
      </c>
      <c r="B67" s="832" t="s">
        <v>2130</v>
      </c>
      <c r="C67" s="832" t="s">
        <v>874</v>
      </c>
      <c r="D67" s="832" t="s">
        <v>2141</v>
      </c>
      <c r="E67" s="832" t="s">
        <v>2142</v>
      </c>
      <c r="F67" s="849"/>
      <c r="G67" s="849"/>
      <c r="H67" s="849"/>
      <c r="I67" s="849"/>
      <c r="J67" s="849">
        <v>7</v>
      </c>
      <c r="K67" s="849">
        <v>189</v>
      </c>
      <c r="L67" s="849">
        <v>1</v>
      </c>
      <c r="M67" s="849">
        <v>27</v>
      </c>
      <c r="N67" s="849"/>
      <c r="O67" s="849"/>
      <c r="P67" s="837"/>
      <c r="Q67" s="850"/>
    </row>
    <row r="68" spans="1:17" ht="14.4" customHeight="1" x14ac:dyDescent="0.3">
      <c r="A68" s="831" t="s">
        <v>2129</v>
      </c>
      <c r="B68" s="832" t="s">
        <v>2130</v>
      </c>
      <c r="C68" s="832" t="s">
        <v>874</v>
      </c>
      <c r="D68" s="832" t="s">
        <v>2141</v>
      </c>
      <c r="E68" s="832" t="s">
        <v>2143</v>
      </c>
      <c r="F68" s="849">
        <v>3</v>
      </c>
      <c r="G68" s="849">
        <v>81</v>
      </c>
      <c r="H68" s="849"/>
      <c r="I68" s="849">
        <v>27</v>
      </c>
      <c r="J68" s="849"/>
      <c r="K68" s="849"/>
      <c r="L68" s="849"/>
      <c r="M68" s="849"/>
      <c r="N68" s="849">
        <v>1</v>
      </c>
      <c r="O68" s="849">
        <v>27</v>
      </c>
      <c r="P68" s="837"/>
      <c r="Q68" s="850">
        <v>27</v>
      </c>
    </row>
    <row r="69" spans="1:17" ht="14.4" customHeight="1" x14ac:dyDescent="0.3">
      <c r="A69" s="831" t="s">
        <v>2129</v>
      </c>
      <c r="B69" s="832" t="s">
        <v>2130</v>
      </c>
      <c r="C69" s="832" t="s">
        <v>874</v>
      </c>
      <c r="D69" s="832" t="s">
        <v>2144</v>
      </c>
      <c r="E69" s="832" t="s">
        <v>2145</v>
      </c>
      <c r="F69" s="849">
        <v>3</v>
      </c>
      <c r="G69" s="849">
        <v>66</v>
      </c>
      <c r="H69" s="849"/>
      <c r="I69" s="849">
        <v>22</v>
      </c>
      <c r="J69" s="849"/>
      <c r="K69" s="849"/>
      <c r="L69" s="849"/>
      <c r="M69" s="849"/>
      <c r="N69" s="849">
        <v>1</v>
      </c>
      <c r="O69" s="849">
        <v>23</v>
      </c>
      <c r="P69" s="837"/>
      <c r="Q69" s="850">
        <v>23</v>
      </c>
    </row>
    <row r="70" spans="1:17" ht="14.4" customHeight="1" x14ac:dyDescent="0.3">
      <c r="A70" s="831" t="s">
        <v>2129</v>
      </c>
      <c r="B70" s="832" t="s">
        <v>2130</v>
      </c>
      <c r="C70" s="832" t="s">
        <v>874</v>
      </c>
      <c r="D70" s="832" t="s">
        <v>2144</v>
      </c>
      <c r="E70" s="832" t="s">
        <v>2146</v>
      </c>
      <c r="F70" s="849"/>
      <c r="G70" s="849"/>
      <c r="H70" s="849"/>
      <c r="I70" s="849"/>
      <c r="J70" s="849">
        <v>7</v>
      </c>
      <c r="K70" s="849">
        <v>154</v>
      </c>
      <c r="L70" s="849">
        <v>1</v>
      </c>
      <c r="M70" s="849">
        <v>22</v>
      </c>
      <c r="N70" s="849"/>
      <c r="O70" s="849"/>
      <c r="P70" s="837"/>
      <c r="Q70" s="850"/>
    </row>
    <row r="71" spans="1:17" ht="14.4" customHeight="1" x14ac:dyDescent="0.3">
      <c r="A71" s="831" t="s">
        <v>2129</v>
      </c>
      <c r="B71" s="832" t="s">
        <v>2130</v>
      </c>
      <c r="C71" s="832" t="s">
        <v>874</v>
      </c>
      <c r="D71" s="832" t="s">
        <v>2147</v>
      </c>
      <c r="E71" s="832" t="s">
        <v>2148</v>
      </c>
      <c r="F71" s="849"/>
      <c r="G71" s="849"/>
      <c r="H71" s="849"/>
      <c r="I71" s="849"/>
      <c r="J71" s="849">
        <v>1</v>
      </c>
      <c r="K71" s="849">
        <v>17</v>
      </c>
      <c r="L71" s="849">
        <v>1</v>
      </c>
      <c r="M71" s="849">
        <v>17</v>
      </c>
      <c r="N71" s="849">
        <v>2</v>
      </c>
      <c r="O71" s="849">
        <v>34</v>
      </c>
      <c r="P71" s="837">
        <v>2</v>
      </c>
      <c r="Q71" s="850">
        <v>17</v>
      </c>
    </row>
    <row r="72" spans="1:17" ht="14.4" customHeight="1" x14ac:dyDescent="0.3">
      <c r="A72" s="831" t="s">
        <v>2129</v>
      </c>
      <c r="B72" s="832" t="s">
        <v>2130</v>
      </c>
      <c r="C72" s="832" t="s">
        <v>874</v>
      </c>
      <c r="D72" s="832" t="s">
        <v>2149</v>
      </c>
      <c r="E72" s="832" t="s">
        <v>2150</v>
      </c>
      <c r="F72" s="849"/>
      <c r="G72" s="849"/>
      <c r="H72" s="849"/>
      <c r="I72" s="849"/>
      <c r="J72" s="849">
        <v>1</v>
      </c>
      <c r="K72" s="849">
        <v>47</v>
      </c>
      <c r="L72" s="849">
        <v>1</v>
      </c>
      <c r="M72" s="849">
        <v>47</v>
      </c>
      <c r="N72" s="849"/>
      <c r="O72" s="849"/>
      <c r="P72" s="837"/>
      <c r="Q72" s="850"/>
    </row>
    <row r="73" spans="1:17" ht="14.4" customHeight="1" x14ac:dyDescent="0.3">
      <c r="A73" s="831" t="s">
        <v>2129</v>
      </c>
      <c r="B73" s="832" t="s">
        <v>2130</v>
      </c>
      <c r="C73" s="832" t="s">
        <v>874</v>
      </c>
      <c r="D73" s="832" t="s">
        <v>2151</v>
      </c>
      <c r="E73" s="832" t="s">
        <v>2152</v>
      </c>
      <c r="F73" s="849"/>
      <c r="G73" s="849"/>
      <c r="H73" s="849"/>
      <c r="I73" s="849"/>
      <c r="J73" s="849"/>
      <c r="K73" s="849"/>
      <c r="L73" s="849"/>
      <c r="M73" s="849"/>
      <c r="N73" s="849">
        <v>1</v>
      </c>
      <c r="O73" s="849">
        <v>60</v>
      </c>
      <c r="P73" s="837"/>
      <c r="Q73" s="850">
        <v>60</v>
      </c>
    </row>
    <row r="74" spans="1:17" ht="14.4" customHeight="1" x14ac:dyDescent="0.3">
      <c r="A74" s="831" t="s">
        <v>2129</v>
      </c>
      <c r="B74" s="832" t="s">
        <v>2130</v>
      </c>
      <c r="C74" s="832" t="s">
        <v>874</v>
      </c>
      <c r="D74" s="832" t="s">
        <v>2153</v>
      </c>
      <c r="E74" s="832" t="s">
        <v>2154</v>
      </c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19</v>
      </c>
      <c r="P74" s="837"/>
      <c r="Q74" s="850">
        <v>19</v>
      </c>
    </row>
    <row r="75" spans="1:17" ht="14.4" customHeight="1" x14ac:dyDescent="0.3">
      <c r="A75" s="831" t="s">
        <v>2129</v>
      </c>
      <c r="B75" s="832" t="s">
        <v>2130</v>
      </c>
      <c r="C75" s="832" t="s">
        <v>874</v>
      </c>
      <c r="D75" s="832" t="s">
        <v>2155</v>
      </c>
      <c r="E75" s="832" t="s">
        <v>2156</v>
      </c>
      <c r="F75" s="849"/>
      <c r="G75" s="849"/>
      <c r="H75" s="849"/>
      <c r="I75" s="849"/>
      <c r="J75" s="849"/>
      <c r="K75" s="849"/>
      <c r="L75" s="849"/>
      <c r="M75" s="849"/>
      <c r="N75" s="849">
        <v>1</v>
      </c>
      <c r="O75" s="849">
        <v>313</v>
      </c>
      <c r="P75" s="837"/>
      <c r="Q75" s="850">
        <v>313</v>
      </c>
    </row>
    <row r="76" spans="1:17" ht="14.4" customHeight="1" x14ac:dyDescent="0.3">
      <c r="A76" s="831" t="s">
        <v>2129</v>
      </c>
      <c r="B76" s="832" t="s">
        <v>2130</v>
      </c>
      <c r="C76" s="832" t="s">
        <v>874</v>
      </c>
      <c r="D76" s="832" t="s">
        <v>2157</v>
      </c>
      <c r="E76" s="832" t="s">
        <v>2158</v>
      </c>
      <c r="F76" s="849"/>
      <c r="G76" s="849"/>
      <c r="H76" s="849"/>
      <c r="I76" s="849"/>
      <c r="J76" s="849">
        <v>1</v>
      </c>
      <c r="K76" s="849">
        <v>187</v>
      </c>
      <c r="L76" s="849">
        <v>1</v>
      </c>
      <c r="M76" s="849">
        <v>187</v>
      </c>
      <c r="N76" s="849"/>
      <c r="O76" s="849"/>
      <c r="P76" s="837"/>
      <c r="Q76" s="850"/>
    </row>
    <row r="77" spans="1:17" ht="14.4" customHeight="1" x14ac:dyDescent="0.3">
      <c r="A77" s="831" t="s">
        <v>2129</v>
      </c>
      <c r="B77" s="832" t="s">
        <v>2130</v>
      </c>
      <c r="C77" s="832" t="s">
        <v>874</v>
      </c>
      <c r="D77" s="832" t="s">
        <v>2159</v>
      </c>
      <c r="E77" s="832" t="s">
        <v>2160</v>
      </c>
      <c r="F77" s="849"/>
      <c r="G77" s="849"/>
      <c r="H77" s="849"/>
      <c r="I77" s="849"/>
      <c r="J77" s="849"/>
      <c r="K77" s="849"/>
      <c r="L77" s="849"/>
      <c r="M77" s="849"/>
      <c r="N77" s="849">
        <v>1</v>
      </c>
      <c r="O77" s="849">
        <v>167</v>
      </c>
      <c r="P77" s="837"/>
      <c r="Q77" s="850">
        <v>167</v>
      </c>
    </row>
    <row r="78" spans="1:17" ht="14.4" customHeight="1" x14ac:dyDescent="0.3">
      <c r="A78" s="831" t="s">
        <v>2129</v>
      </c>
      <c r="B78" s="832" t="s">
        <v>2130</v>
      </c>
      <c r="C78" s="832" t="s">
        <v>874</v>
      </c>
      <c r="D78" s="832" t="s">
        <v>2161</v>
      </c>
      <c r="E78" s="832" t="s">
        <v>2162</v>
      </c>
      <c r="F78" s="849"/>
      <c r="G78" s="849"/>
      <c r="H78" s="849"/>
      <c r="I78" s="849"/>
      <c r="J78" s="849"/>
      <c r="K78" s="849"/>
      <c r="L78" s="849"/>
      <c r="M78" s="849"/>
      <c r="N78" s="849">
        <v>1</v>
      </c>
      <c r="O78" s="849">
        <v>364</v>
      </c>
      <c r="P78" s="837"/>
      <c r="Q78" s="850">
        <v>364</v>
      </c>
    </row>
    <row r="79" spans="1:17" ht="14.4" customHeight="1" x14ac:dyDescent="0.3">
      <c r="A79" s="831" t="s">
        <v>2129</v>
      </c>
      <c r="B79" s="832" t="s">
        <v>2130</v>
      </c>
      <c r="C79" s="832" t="s">
        <v>874</v>
      </c>
      <c r="D79" s="832" t="s">
        <v>2161</v>
      </c>
      <c r="E79" s="832" t="s">
        <v>2163</v>
      </c>
      <c r="F79" s="849"/>
      <c r="G79" s="849"/>
      <c r="H79" s="849"/>
      <c r="I79" s="849"/>
      <c r="J79" s="849">
        <v>1</v>
      </c>
      <c r="K79" s="849">
        <v>364</v>
      </c>
      <c r="L79" s="849">
        <v>1</v>
      </c>
      <c r="M79" s="849">
        <v>364</v>
      </c>
      <c r="N79" s="849">
        <v>1</v>
      </c>
      <c r="O79" s="849">
        <v>364</v>
      </c>
      <c r="P79" s="837">
        <v>1</v>
      </c>
      <c r="Q79" s="850">
        <v>364</v>
      </c>
    </row>
    <row r="80" spans="1:17" ht="14.4" customHeight="1" x14ac:dyDescent="0.3">
      <c r="A80" s="831" t="s">
        <v>2129</v>
      </c>
      <c r="B80" s="832" t="s">
        <v>2130</v>
      </c>
      <c r="C80" s="832" t="s">
        <v>874</v>
      </c>
      <c r="D80" s="832" t="s">
        <v>2164</v>
      </c>
      <c r="E80" s="832" t="s">
        <v>2165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228</v>
      </c>
      <c r="P80" s="837"/>
      <c r="Q80" s="850">
        <v>228</v>
      </c>
    </row>
    <row r="81" spans="1:17" ht="14.4" customHeight="1" x14ac:dyDescent="0.3">
      <c r="A81" s="831" t="s">
        <v>2129</v>
      </c>
      <c r="B81" s="832" t="s">
        <v>2130</v>
      </c>
      <c r="C81" s="832" t="s">
        <v>874</v>
      </c>
      <c r="D81" s="832" t="s">
        <v>2166</v>
      </c>
      <c r="E81" s="832" t="s">
        <v>2167</v>
      </c>
      <c r="F81" s="849">
        <v>6</v>
      </c>
      <c r="G81" s="849">
        <v>3372</v>
      </c>
      <c r="H81" s="849">
        <v>6</v>
      </c>
      <c r="I81" s="849">
        <v>562</v>
      </c>
      <c r="J81" s="849">
        <v>1</v>
      </c>
      <c r="K81" s="849">
        <v>562</v>
      </c>
      <c r="L81" s="849">
        <v>1</v>
      </c>
      <c r="M81" s="849">
        <v>562</v>
      </c>
      <c r="N81" s="849">
        <v>1</v>
      </c>
      <c r="O81" s="849">
        <v>562</v>
      </c>
      <c r="P81" s="837">
        <v>1</v>
      </c>
      <c r="Q81" s="850">
        <v>562</v>
      </c>
    </row>
    <row r="82" spans="1:17" ht="14.4" customHeight="1" x14ac:dyDescent="0.3">
      <c r="A82" s="831" t="s">
        <v>2129</v>
      </c>
      <c r="B82" s="832" t="s">
        <v>2130</v>
      </c>
      <c r="C82" s="832" t="s">
        <v>874</v>
      </c>
      <c r="D82" s="832" t="s">
        <v>2166</v>
      </c>
      <c r="E82" s="832" t="s">
        <v>2168</v>
      </c>
      <c r="F82" s="849">
        <v>3</v>
      </c>
      <c r="G82" s="849">
        <v>1686</v>
      </c>
      <c r="H82" s="849"/>
      <c r="I82" s="849">
        <v>562</v>
      </c>
      <c r="J82" s="849"/>
      <c r="K82" s="849"/>
      <c r="L82" s="849"/>
      <c r="M82" s="849"/>
      <c r="N82" s="849">
        <v>3</v>
      </c>
      <c r="O82" s="849">
        <v>1686</v>
      </c>
      <c r="P82" s="837"/>
      <c r="Q82" s="850">
        <v>562</v>
      </c>
    </row>
    <row r="83" spans="1:17" ht="14.4" customHeight="1" x14ac:dyDescent="0.3">
      <c r="A83" s="831" t="s">
        <v>2129</v>
      </c>
      <c r="B83" s="832" t="s">
        <v>2130</v>
      </c>
      <c r="C83" s="832" t="s">
        <v>874</v>
      </c>
      <c r="D83" s="832" t="s">
        <v>2169</v>
      </c>
      <c r="E83" s="832" t="s">
        <v>2170</v>
      </c>
      <c r="F83" s="849"/>
      <c r="G83" s="849"/>
      <c r="H83" s="849"/>
      <c r="I83" s="849"/>
      <c r="J83" s="849">
        <v>1</v>
      </c>
      <c r="K83" s="849">
        <v>172</v>
      </c>
      <c r="L83" s="849">
        <v>1</v>
      </c>
      <c r="M83" s="849">
        <v>172</v>
      </c>
      <c r="N83" s="849"/>
      <c r="O83" s="849"/>
      <c r="P83" s="837"/>
      <c r="Q83" s="850"/>
    </row>
    <row r="84" spans="1:17" ht="14.4" customHeight="1" x14ac:dyDescent="0.3">
      <c r="A84" s="831" t="s">
        <v>2129</v>
      </c>
      <c r="B84" s="832" t="s">
        <v>2130</v>
      </c>
      <c r="C84" s="832" t="s">
        <v>874</v>
      </c>
      <c r="D84" s="832" t="s">
        <v>2171</v>
      </c>
      <c r="E84" s="832" t="s">
        <v>2172</v>
      </c>
      <c r="F84" s="849">
        <v>1</v>
      </c>
      <c r="G84" s="849">
        <v>414</v>
      </c>
      <c r="H84" s="849">
        <v>0.33333333333333331</v>
      </c>
      <c r="I84" s="849">
        <v>414</v>
      </c>
      <c r="J84" s="849">
        <v>3</v>
      </c>
      <c r="K84" s="849">
        <v>1242</v>
      </c>
      <c r="L84" s="849">
        <v>1</v>
      </c>
      <c r="M84" s="849">
        <v>414</v>
      </c>
      <c r="N84" s="849">
        <v>2</v>
      </c>
      <c r="O84" s="849">
        <v>828</v>
      </c>
      <c r="P84" s="837">
        <v>0.66666666666666663</v>
      </c>
      <c r="Q84" s="850">
        <v>414</v>
      </c>
    </row>
    <row r="85" spans="1:17" ht="14.4" customHeight="1" x14ac:dyDescent="0.3">
      <c r="A85" s="831" t="s">
        <v>2129</v>
      </c>
      <c r="B85" s="832" t="s">
        <v>2130</v>
      </c>
      <c r="C85" s="832" t="s">
        <v>874</v>
      </c>
      <c r="D85" s="832" t="s">
        <v>2171</v>
      </c>
      <c r="E85" s="832" t="s">
        <v>2173</v>
      </c>
      <c r="F85" s="849">
        <v>2</v>
      </c>
      <c r="G85" s="849">
        <v>828</v>
      </c>
      <c r="H85" s="849"/>
      <c r="I85" s="849">
        <v>414</v>
      </c>
      <c r="J85" s="849"/>
      <c r="K85" s="849"/>
      <c r="L85" s="849"/>
      <c r="M85" s="849"/>
      <c r="N85" s="849">
        <v>3</v>
      </c>
      <c r="O85" s="849">
        <v>1242</v>
      </c>
      <c r="P85" s="837"/>
      <c r="Q85" s="850">
        <v>414</v>
      </c>
    </row>
    <row r="86" spans="1:17" ht="14.4" customHeight="1" x14ac:dyDescent="0.3">
      <c r="A86" s="831" t="s">
        <v>2129</v>
      </c>
      <c r="B86" s="832" t="s">
        <v>2130</v>
      </c>
      <c r="C86" s="832" t="s">
        <v>874</v>
      </c>
      <c r="D86" s="832" t="s">
        <v>2174</v>
      </c>
      <c r="E86" s="832" t="s">
        <v>2175</v>
      </c>
      <c r="F86" s="849">
        <v>213</v>
      </c>
      <c r="G86" s="849">
        <v>84348</v>
      </c>
      <c r="H86" s="849">
        <v>1.1329787234042554</v>
      </c>
      <c r="I86" s="849">
        <v>396</v>
      </c>
      <c r="J86" s="849">
        <v>188</v>
      </c>
      <c r="K86" s="849">
        <v>74448</v>
      </c>
      <c r="L86" s="849">
        <v>1</v>
      </c>
      <c r="M86" s="849">
        <v>396</v>
      </c>
      <c r="N86" s="849">
        <v>206</v>
      </c>
      <c r="O86" s="849">
        <v>81576</v>
      </c>
      <c r="P86" s="837">
        <v>1.0957446808510638</v>
      </c>
      <c r="Q86" s="850">
        <v>396</v>
      </c>
    </row>
    <row r="87" spans="1:17" ht="14.4" customHeight="1" x14ac:dyDescent="0.3">
      <c r="A87" s="831" t="s">
        <v>2129</v>
      </c>
      <c r="B87" s="832" t="s">
        <v>2130</v>
      </c>
      <c r="C87" s="832" t="s">
        <v>874</v>
      </c>
      <c r="D87" s="832" t="s">
        <v>2176</v>
      </c>
      <c r="E87" s="832" t="s">
        <v>2177</v>
      </c>
      <c r="F87" s="849">
        <v>3</v>
      </c>
      <c r="G87" s="849">
        <v>90</v>
      </c>
      <c r="H87" s="849"/>
      <c r="I87" s="849">
        <v>30</v>
      </c>
      <c r="J87" s="849"/>
      <c r="K87" s="849"/>
      <c r="L87" s="849"/>
      <c r="M87" s="849"/>
      <c r="N87" s="849">
        <v>1</v>
      </c>
      <c r="O87" s="849">
        <v>30</v>
      </c>
      <c r="P87" s="837"/>
      <c r="Q87" s="850">
        <v>30</v>
      </c>
    </row>
    <row r="88" spans="1:17" ht="14.4" customHeight="1" x14ac:dyDescent="0.3">
      <c r="A88" s="831" t="s">
        <v>2129</v>
      </c>
      <c r="B88" s="832" t="s">
        <v>2130</v>
      </c>
      <c r="C88" s="832" t="s">
        <v>874</v>
      </c>
      <c r="D88" s="832" t="s">
        <v>2176</v>
      </c>
      <c r="E88" s="832" t="s">
        <v>2178</v>
      </c>
      <c r="F88" s="849"/>
      <c r="G88" s="849"/>
      <c r="H88" s="849"/>
      <c r="I88" s="849"/>
      <c r="J88" s="849">
        <v>7</v>
      </c>
      <c r="K88" s="849">
        <v>210</v>
      </c>
      <c r="L88" s="849">
        <v>1</v>
      </c>
      <c r="M88" s="849">
        <v>30</v>
      </c>
      <c r="N88" s="849"/>
      <c r="O88" s="849"/>
      <c r="P88" s="837"/>
      <c r="Q88" s="850"/>
    </row>
    <row r="89" spans="1:17" ht="14.4" customHeight="1" x14ac:dyDescent="0.3">
      <c r="A89" s="831" t="s">
        <v>2129</v>
      </c>
      <c r="B89" s="832" t="s">
        <v>2130</v>
      </c>
      <c r="C89" s="832" t="s">
        <v>874</v>
      </c>
      <c r="D89" s="832" t="s">
        <v>2179</v>
      </c>
      <c r="E89" s="832" t="s">
        <v>2180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50</v>
      </c>
      <c r="P89" s="837"/>
      <c r="Q89" s="850">
        <v>50</v>
      </c>
    </row>
    <row r="90" spans="1:17" ht="14.4" customHeight="1" x14ac:dyDescent="0.3">
      <c r="A90" s="831" t="s">
        <v>2129</v>
      </c>
      <c r="B90" s="832" t="s">
        <v>2130</v>
      </c>
      <c r="C90" s="832" t="s">
        <v>874</v>
      </c>
      <c r="D90" s="832" t="s">
        <v>2181</v>
      </c>
      <c r="E90" s="832" t="s">
        <v>2182</v>
      </c>
      <c r="F90" s="849">
        <v>7</v>
      </c>
      <c r="G90" s="849">
        <v>1281</v>
      </c>
      <c r="H90" s="849">
        <v>1</v>
      </c>
      <c r="I90" s="849">
        <v>183</v>
      </c>
      <c r="J90" s="849">
        <v>7</v>
      </c>
      <c r="K90" s="849">
        <v>1281</v>
      </c>
      <c r="L90" s="849">
        <v>1</v>
      </c>
      <c r="M90" s="849">
        <v>183</v>
      </c>
      <c r="N90" s="849">
        <v>6</v>
      </c>
      <c r="O90" s="849">
        <v>1098</v>
      </c>
      <c r="P90" s="837">
        <v>0.8571428571428571</v>
      </c>
      <c r="Q90" s="850">
        <v>183</v>
      </c>
    </row>
    <row r="91" spans="1:17" ht="14.4" customHeight="1" x14ac:dyDescent="0.3">
      <c r="A91" s="831" t="s">
        <v>2129</v>
      </c>
      <c r="B91" s="832" t="s">
        <v>2130</v>
      </c>
      <c r="C91" s="832" t="s">
        <v>874</v>
      </c>
      <c r="D91" s="832" t="s">
        <v>2181</v>
      </c>
      <c r="E91" s="832" t="s">
        <v>2183</v>
      </c>
      <c r="F91" s="849">
        <v>8</v>
      </c>
      <c r="G91" s="849">
        <v>1464</v>
      </c>
      <c r="H91" s="849">
        <v>8</v>
      </c>
      <c r="I91" s="849">
        <v>183</v>
      </c>
      <c r="J91" s="849">
        <v>1</v>
      </c>
      <c r="K91" s="849">
        <v>183</v>
      </c>
      <c r="L91" s="849">
        <v>1</v>
      </c>
      <c r="M91" s="849">
        <v>183</v>
      </c>
      <c r="N91" s="849">
        <v>3</v>
      </c>
      <c r="O91" s="849">
        <v>549</v>
      </c>
      <c r="P91" s="837">
        <v>3</v>
      </c>
      <c r="Q91" s="850">
        <v>183</v>
      </c>
    </row>
    <row r="92" spans="1:17" ht="14.4" customHeight="1" x14ac:dyDescent="0.3">
      <c r="A92" s="831" t="s">
        <v>2129</v>
      </c>
      <c r="B92" s="832" t="s">
        <v>2130</v>
      </c>
      <c r="C92" s="832" t="s">
        <v>874</v>
      </c>
      <c r="D92" s="832" t="s">
        <v>2184</v>
      </c>
      <c r="E92" s="832" t="s">
        <v>2185</v>
      </c>
      <c r="F92" s="849">
        <v>3</v>
      </c>
      <c r="G92" s="849">
        <v>552</v>
      </c>
      <c r="H92" s="849">
        <v>3</v>
      </c>
      <c r="I92" s="849">
        <v>184</v>
      </c>
      <c r="J92" s="849">
        <v>1</v>
      </c>
      <c r="K92" s="849">
        <v>184</v>
      </c>
      <c r="L92" s="849">
        <v>1</v>
      </c>
      <c r="M92" s="849">
        <v>184</v>
      </c>
      <c r="N92" s="849">
        <v>3</v>
      </c>
      <c r="O92" s="849">
        <v>552</v>
      </c>
      <c r="P92" s="837">
        <v>3</v>
      </c>
      <c r="Q92" s="850">
        <v>184</v>
      </c>
    </row>
    <row r="93" spans="1:17" ht="14.4" customHeight="1" x14ac:dyDescent="0.3">
      <c r="A93" s="831" t="s">
        <v>2129</v>
      </c>
      <c r="B93" s="832" t="s">
        <v>2130</v>
      </c>
      <c r="C93" s="832" t="s">
        <v>874</v>
      </c>
      <c r="D93" s="832" t="s">
        <v>2184</v>
      </c>
      <c r="E93" s="832" t="s">
        <v>2186</v>
      </c>
      <c r="F93" s="849">
        <v>4</v>
      </c>
      <c r="G93" s="849">
        <v>736</v>
      </c>
      <c r="H93" s="849">
        <v>1.3333333333333333</v>
      </c>
      <c r="I93" s="849">
        <v>184</v>
      </c>
      <c r="J93" s="849">
        <v>3</v>
      </c>
      <c r="K93" s="849">
        <v>552</v>
      </c>
      <c r="L93" s="849">
        <v>1</v>
      </c>
      <c r="M93" s="849">
        <v>184</v>
      </c>
      <c r="N93" s="849">
        <v>5</v>
      </c>
      <c r="O93" s="849">
        <v>920</v>
      </c>
      <c r="P93" s="837">
        <v>1.6666666666666667</v>
      </c>
      <c r="Q93" s="850">
        <v>184</v>
      </c>
    </row>
    <row r="94" spans="1:17" ht="14.4" customHeight="1" x14ac:dyDescent="0.3">
      <c r="A94" s="831" t="s">
        <v>2129</v>
      </c>
      <c r="B94" s="832" t="s">
        <v>2130</v>
      </c>
      <c r="C94" s="832" t="s">
        <v>874</v>
      </c>
      <c r="D94" s="832" t="s">
        <v>2187</v>
      </c>
      <c r="E94" s="832" t="s">
        <v>2188</v>
      </c>
      <c r="F94" s="849">
        <v>5</v>
      </c>
      <c r="G94" s="849">
        <v>745</v>
      </c>
      <c r="H94" s="849">
        <v>5</v>
      </c>
      <c r="I94" s="849">
        <v>149</v>
      </c>
      <c r="J94" s="849">
        <v>1</v>
      </c>
      <c r="K94" s="849">
        <v>149</v>
      </c>
      <c r="L94" s="849">
        <v>1</v>
      </c>
      <c r="M94" s="849">
        <v>149</v>
      </c>
      <c r="N94" s="849">
        <v>7</v>
      </c>
      <c r="O94" s="849">
        <v>1043</v>
      </c>
      <c r="P94" s="837">
        <v>7</v>
      </c>
      <c r="Q94" s="850">
        <v>149</v>
      </c>
    </row>
    <row r="95" spans="1:17" ht="14.4" customHeight="1" x14ac:dyDescent="0.3">
      <c r="A95" s="831" t="s">
        <v>2129</v>
      </c>
      <c r="B95" s="832" t="s">
        <v>2130</v>
      </c>
      <c r="C95" s="832" t="s">
        <v>874</v>
      </c>
      <c r="D95" s="832" t="s">
        <v>2187</v>
      </c>
      <c r="E95" s="832" t="s">
        <v>2189</v>
      </c>
      <c r="F95" s="849">
        <v>1</v>
      </c>
      <c r="G95" s="849">
        <v>149</v>
      </c>
      <c r="H95" s="849">
        <v>0.5</v>
      </c>
      <c r="I95" s="849">
        <v>149</v>
      </c>
      <c r="J95" s="849">
        <v>2</v>
      </c>
      <c r="K95" s="849">
        <v>298</v>
      </c>
      <c r="L95" s="849">
        <v>1</v>
      </c>
      <c r="M95" s="849">
        <v>149</v>
      </c>
      <c r="N95" s="849"/>
      <c r="O95" s="849"/>
      <c r="P95" s="837"/>
      <c r="Q95" s="850"/>
    </row>
    <row r="96" spans="1:17" ht="14.4" customHeight="1" x14ac:dyDescent="0.3">
      <c r="A96" s="831" t="s">
        <v>2129</v>
      </c>
      <c r="B96" s="832" t="s">
        <v>2130</v>
      </c>
      <c r="C96" s="832" t="s">
        <v>874</v>
      </c>
      <c r="D96" s="832" t="s">
        <v>2190</v>
      </c>
      <c r="E96" s="832" t="s">
        <v>2191</v>
      </c>
      <c r="F96" s="849"/>
      <c r="G96" s="849"/>
      <c r="H96" s="849"/>
      <c r="I96" s="849"/>
      <c r="J96" s="849">
        <v>7</v>
      </c>
      <c r="K96" s="849">
        <v>210</v>
      </c>
      <c r="L96" s="849">
        <v>1</v>
      </c>
      <c r="M96" s="849">
        <v>30</v>
      </c>
      <c r="N96" s="849"/>
      <c r="O96" s="849"/>
      <c r="P96" s="837"/>
      <c r="Q96" s="850"/>
    </row>
    <row r="97" spans="1:17" ht="14.4" customHeight="1" x14ac:dyDescent="0.3">
      <c r="A97" s="831" t="s">
        <v>2129</v>
      </c>
      <c r="B97" s="832" t="s">
        <v>2130</v>
      </c>
      <c r="C97" s="832" t="s">
        <v>874</v>
      </c>
      <c r="D97" s="832" t="s">
        <v>2190</v>
      </c>
      <c r="E97" s="832" t="s">
        <v>2192</v>
      </c>
      <c r="F97" s="849">
        <v>3</v>
      </c>
      <c r="G97" s="849">
        <v>90</v>
      </c>
      <c r="H97" s="849"/>
      <c r="I97" s="849">
        <v>30</v>
      </c>
      <c r="J97" s="849"/>
      <c r="K97" s="849"/>
      <c r="L97" s="849"/>
      <c r="M97" s="849"/>
      <c r="N97" s="849">
        <v>1</v>
      </c>
      <c r="O97" s="849">
        <v>30</v>
      </c>
      <c r="P97" s="837"/>
      <c r="Q97" s="850">
        <v>30</v>
      </c>
    </row>
    <row r="98" spans="1:17" ht="14.4" customHeight="1" x14ac:dyDescent="0.3">
      <c r="A98" s="831" t="s">
        <v>2129</v>
      </c>
      <c r="B98" s="832" t="s">
        <v>2130</v>
      </c>
      <c r="C98" s="832" t="s">
        <v>874</v>
      </c>
      <c r="D98" s="832" t="s">
        <v>2193</v>
      </c>
      <c r="E98" s="832" t="s">
        <v>2194</v>
      </c>
      <c r="F98" s="849">
        <v>1</v>
      </c>
      <c r="G98" s="849">
        <v>31</v>
      </c>
      <c r="H98" s="849"/>
      <c r="I98" s="849">
        <v>31</v>
      </c>
      <c r="J98" s="849"/>
      <c r="K98" s="849"/>
      <c r="L98" s="849"/>
      <c r="M98" s="849"/>
      <c r="N98" s="849">
        <v>1</v>
      </c>
      <c r="O98" s="849">
        <v>31</v>
      </c>
      <c r="P98" s="837"/>
      <c r="Q98" s="850">
        <v>31</v>
      </c>
    </row>
    <row r="99" spans="1:17" ht="14.4" customHeight="1" x14ac:dyDescent="0.3">
      <c r="A99" s="831" t="s">
        <v>2129</v>
      </c>
      <c r="B99" s="832" t="s">
        <v>2130</v>
      </c>
      <c r="C99" s="832" t="s">
        <v>874</v>
      </c>
      <c r="D99" s="832" t="s">
        <v>2195</v>
      </c>
      <c r="E99" s="832" t="s">
        <v>2196</v>
      </c>
      <c r="F99" s="849">
        <v>1</v>
      </c>
      <c r="G99" s="849">
        <v>27</v>
      </c>
      <c r="H99" s="849"/>
      <c r="I99" s="849">
        <v>27</v>
      </c>
      <c r="J99" s="849"/>
      <c r="K99" s="849"/>
      <c r="L99" s="849"/>
      <c r="M99" s="849"/>
      <c r="N99" s="849">
        <v>1</v>
      </c>
      <c r="O99" s="849">
        <v>28</v>
      </c>
      <c r="P99" s="837"/>
      <c r="Q99" s="850">
        <v>28</v>
      </c>
    </row>
    <row r="100" spans="1:17" ht="14.4" customHeight="1" x14ac:dyDescent="0.3">
      <c r="A100" s="831" t="s">
        <v>2129</v>
      </c>
      <c r="B100" s="832" t="s">
        <v>2130</v>
      </c>
      <c r="C100" s="832" t="s">
        <v>874</v>
      </c>
      <c r="D100" s="832" t="s">
        <v>2197</v>
      </c>
      <c r="E100" s="832" t="s">
        <v>2198</v>
      </c>
      <c r="F100" s="849"/>
      <c r="G100" s="849"/>
      <c r="H100" s="849"/>
      <c r="I100" s="849"/>
      <c r="J100" s="849">
        <v>7</v>
      </c>
      <c r="K100" s="849">
        <v>175</v>
      </c>
      <c r="L100" s="849">
        <v>1</v>
      </c>
      <c r="M100" s="849">
        <v>25</v>
      </c>
      <c r="N100" s="849"/>
      <c r="O100" s="849"/>
      <c r="P100" s="837"/>
      <c r="Q100" s="850"/>
    </row>
    <row r="101" spans="1:17" ht="14.4" customHeight="1" x14ac:dyDescent="0.3">
      <c r="A101" s="831" t="s">
        <v>2129</v>
      </c>
      <c r="B101" s="832" t="s">
        <v>2130</v>
      </c>
      <c r="C101" s="832" t="s">
        <v>874</v>
      </c>
      <c r="D101" s="832" t="s">
        <v>2197</v>
      </c>
      <c r="E101" s="832" t="s">
        <v>2199</v>
      </c>
      <c r="F101" s="849">
        <v>3</v>
      </c>
      <c r="G101" s="849">
        <v>75</v>
      </c>
      <c r="H101" s="849"/>
      <c r="I101" s="849">
        <v>25</v>
      </c>
      <c r="J101" s="849"/>
      <c r="K101" s="849"/>
      <c r="L101" s="849"/>
      <c r="M101" s="849"/>
      <c r="N101" s="849">
        <v>1</v>
      </c>
      <c r="O101" s="849">
        <v>26</v>
      </c>
      <c r="P101" s="837"/>
      <c r="Q101" s="850">
        <v>26</v>
      </c>
    </row>
    <row r="102" spans="1:17" ht="14.4" customHeight="1" x14ac:dyDescent="0.3">
      <c r="A102" s="831" t="s">
        <v>2129</v>
      </c>
      <c r="B102" s="832" t="s">
        <v>2130</v>
      </c>
      <c r="C102" s="832" t="s">
        <v>874</v>
      </c>
      <c r="D102" s="832" t="s">
        <v>2200</v>
      </c>
      <c r="E102" s="832" t="s">
        <v>2201</v>
      </c>
      <c r="F102" s="849">
        <v>1</v>
      </c>
      <c r="G102" s="849">
        <v>33</v>
      </c>
      <c r="H102" s="849"/>
      <c r="I102" s="849">
        <v>33</v>
      </c>
      <c r="J102" s="849"/>
      <c r="K102" s="849"/>
      <c r="L102" s="849"/>
      <c r="M102" s="849"/>
      <c r="N102" s="849">
        <v>2</v>
      </c>
      <c r="O102" s="849">
        <v>66</v>
      </c>
      <c r="P102" s="837"/>
      <c r="Q102" s="850">
        <v>33</v>
      </c>
    </row>
    <row r="103" spans="1:17" ht="14.4" customHeight="1" x14ac:dyDescent="0.3">
      <c r="A103" s="831" t="s">
        <v>2129</v>
      </c>
      <c r="B103" s="832" t="s">
        <v>2130</v>
      </c>
      <c r="C103" s="832" t="s">
        <v>874</v>
      </c>
      <c r="D103" s="832" t="s">
        <v>2202</v>
      </c>
      <c r="E103" s="832" t="s">
        <v>2203</v>
      </c>
      <c r="F103" s="849"/>
      <c r="G103" s="849"/>
      <c r="H103" s="849"/>
      <c r="I103" s="849"/>
      <c r="J103" s="849">
        <v>1</v>
      </c>
      <c r="K103" s="849">
        <v>30</v>
      </c>
      <c r="L103" s="849">
        <v>1</v>
      </c>
      <c r="M103" s="849">
        <v>30</v>
      </c>
      <c r="N103" s="849">
        <v>1</v>
      </c>
      <c r="O103" s="849">
        <v>30</v>
      </c>
      <c r="P103" s="837">
        <v>1</v>
      </c>
      <c r="Q103" s="850">
        <v>30</v>
      </c>
    </row>
    <row r="104" spans="1:17" ht="14.4" customHeight="1" x14ac:dyDescent="0.3">
      <c r="A104" s="831" t="s">
        <v>2129</v>
      </c>
      <c r="B104" s="832" t="s">
        <v>2130</v>
      </c>
      <c r="C104" s="832" t="s">
        <v>874</v>
      </c>
      <c r="D104" s="832" t="s">
        <v>2204</v>
      </c>
      <c r="E104" s="832" t="s">
        <v>2205</v>
      </c>
      <c r="F104" s="849"/>
      <c r="G104" s="849"/>
      <c r="H104" s="849"/>
      <c r="I104" s="849"/>
      <c r="J104" s="849">
        <v>1</v>
      </c>
      <c r="K104" s="849">
        <v>205</v>
      </c>
      <c r="L104" s="849">
        <v>1</v>
      </c>
      <c r="M104" s="849">
        <v>205</v>
      </c>
      <c r="N104" s="849">
        <v>1</v>
      </c>
      <c r="O104" s="849">
        <v>205</v>
      </c>
      <c r="P104" s="837">
        <v>1</v>
      </c>
      <c r="Q104" s="850">
        <v>205</v>
      </c>
    </row>
    <row r="105" spans="1:17" ht="14.4" customHeight="1" x14ac:dyDescent="0.3">
      <c r="A105" s="831" t="s">
        <v>2129</v>
      </c>
      <c r="B105" s="832" t="s">
        <v>2130</v>
      </c>
      <c r="C105" s="832" t="s">
        <v>874</v>
      </c>
      <c r="D105" s="832" t="s">
        <v>2206</v>
      </c>
      <c r="E105" s="832" t="s">
        <v>2207</v>
      </c>
      <c r="F105" s="849">
        <v>1</v>
      </c>
      <c r="G105" s="849">
        <v>26</v>
      </c>
      <c r="H105" s="849"/>
      <c r="I105" s="849">
        <v>26</v>
      </c>
      <c r="J105" s="849"/>
      <c r="K105" s="849"/>
      <c r="L105" s="849"/>
      <c r="M105" s="849"/>
      <c r="N105" s="849">
        <v>1</v>
      </c>
      <c r="O105" s="849">
        <v>26</v>
      </c>
      <c r="P105" s="837"/>
      <c r="Q105" s="850">
        <v>26</v>
      </c>
    </row>
    <row r="106" spans="1:17" ht="14.4" customHeight="1" x14ac:dyDescent="0.3">
      <c r="A106" s="831" t="s">
        <v>2129</v>
      </c>
      <c r="B106" s="832" t="s">
        <v>2130</v>
      </c>
      <c r="C106" s="832" t="s">
        <v>874</v>
      </c>
      <c r="D106" s="832" t="s">
        <v>2208</v>
      </c>
      <c r="E106" s="832" t="s">
        <v>2209</v>
      </c>
      <c r="F106" s="849"/>
      <c r="G106" s="849"/>
      <c r="H106" s="849"/>
      <c r="I106" s="849"/>
      <c r="J106" s="849"/>
      <c r="K106" s="849"/>
      <c r="L106" s="849"/>
      <c r="M106" s="849"/>
      <c r="N106" s="849">
        <v>1</v>
      </c>
      <c r="O106" s="849">
        <v>84</v>
      </c>
      <c r="P106" s="837"/>
      <c r="Q106" s="850">
        <v>84</v>
      </c>
    </row>
    <row r="107" spans="1:17" ht="14.4" customHeight="1" x14ac:dyDescent="0.3">
      <c r="A107" s="831" t="s">
        <v>2129</v>
      </c>
      <c r="B107" s="832" t="s">
        <v>2130</v>
      </c>
      <c r="C107" s="832" t="s">
        <v>874</v>
      </c>
      <c r="D107" s="832" t="s">
        <v>2210</v>
      </c>
      <c r="E107" s="832" t="s">
        <v>2211</v>
      </c>
      <c r="F107" s="849">
        <v>245</v>
      </c>
      <c r="G107" s="849">
        <v>43120</v>
      </c>
      <c r="H107" s="849">
        <v>1.1722488038277512</v>
      </c>
      <c r="I107" s="849">
        <v>176</v>
      </c>
      <c r="J107" s="849">
        <v>209</v>
      </c>
      <c r="K107" s="849">
        <v>36784</v>
      </c>
      <c r="L107" s="849">
        <v>1</v>
      </c>
      <c r="M107" s="849">
        <v>176</v>
      </c>
      <c r="N107" s="849">
        <v>231</v>
      </c>
      <c r="O107" s="849">
        <v>40656</v>
      </c>
      <c r="P107" s="837">
        <v>1.1052631578947369</v>
      </c>
      <c r="Q107" s="850">
        <v>176</v>
      </c>
    </row>
    <row r="108" spans="1:17" ht="14.4" customHeight="1" x14ac:dyDescent="0.3">
      <c r="A108" s="831" t="s">
        <v>2129</v>
      </c>
      <c r="B108" s="832" t="s">
        <v>2130</v>
      </c>
      <c r="C108" s="832" t="s">
        <v>874</v>
      </c>
      <c r="D108" s="832" t="s">
        <v>2212</v>
      </c>
      <c r="E108" s="832" t="s">
        <v>2213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253</v>
      </c>
      <c r="P108" s="837"/>
      <c r="Q108" s="850">
        <v>253</v>
      </c>
    </row>
    <row r="109" spans="1:17" ht="14.4" customHeight="1" x14ac:dyDescent="0.3">
      <c r="A109" s="831" t="s">
        <v>2129</v>
      </c>
      <c r="B109" s="832" t="s">
        <v>2130</v>
      </c>
      <c r="C109" s="832" t="s">
        <v>874</v>
      </c>
      <c r="D109" s="832" t="s">
        <v>2214</v>
      </c>
      <c r="E109" s="832" t="s">
        <v>2215</v>
      </c>
      <c r="F109" s="849">
        <v>1</v>
      </c>
      <c r="G109" s="849">
        <v>23</v>
      </c>
      <c r="H109" s="849"/>
      <c r="I109" s="849">
        <v>23</v>
      </c>
      <c r="J109" s="849"/>
      <c r="K109" s="849"/>
      <c r="L109" s="849"/>
      <c r="M109" s="849"/>
      <c r="N109" s="849">
        <v>1</v>
      </c>
      <c r="O109" s="849">
        <v>23</v>
      </c>
      <c r="P109" s="837"/>
      <c r="Q109" s="850">
        <v>23</v>
      </c>
    </row>
    <row r="110" spans="1:17" ht="14.4" customHeight="1" x14ac:dyDescent="0.3">
      <c r="A110" s="831" t="s">
        <v>2129</v>
      </c>
      <c r="B110" s="832" t="s">
        <v>2130</v>
      </c>
      <c r="C110" s="832" t="s">
        <v>874</v>
      </c>
      <c r="D110" s="832" t="s">
        <v>2216</v>
      </c>
      <c r="E110" s="832" t="s">
        <v>2217</v>
      </c>
      <c r="F110" s="849"/>
      <c r="G110" s="849"/>
      <c r="H110" s="849"/>
      <c r="I110" s="849"/>
      <c r="J110" s="849"/>
      <c r="K110" s="849"/>
      <c r="L110" s="849"/>
      <c r="M110" s="849"/>
      <c r="N110" s="849">
        <v>1</v>
      </c>
      <c r="O110" s="849">
        <v>252</v>
      </c>
      <c r="P110" s="837"/>
      <c r="Q110" s="850">
        <v>252</v>
      </c>
    </row>
    <row r="111" spans="1:17" ht="14.4" customHeight="1" x14ac:dyDescent="0.3">
      <c r="A111" s="831" t="s">
        <v>2129</v>
      </c>
      <c r="B111" s="832" t="s">
        <v>2130</v>
      </c>
      <c r="C111" s="832" t="s">
        <v>874</v>
      </c>
      <c r="D111" s="832" t="s">
        <v>2218</v>
      </c>
      <c r="E111" s="832" t="s">
        <v>2219</v>
      </c>
      <c r="F111" s="849">
        <v>1</v>
      </c>
      <c r="G111" s="849">
        <v>23</v>
      </c>
      <c r="H111" s="849"/>
      <c r="I111" s="849">
        <v>23</v>
      </c>
      <c r="J111" s="849"/>
      <c r="K111" s="849"/>
      <c r="L111" s="849"/>
      <c r="M111" s="849"/>
      <c r="N111" s="849">
        <v>2</v>
      </c>
      <c r="O111" s="849">
        <v>46</v>
      </c>
      <c r="P111" s="837"/>
      <c r="Q111" s="850">
        <v>23</v>
      </c>
    </row>
    <row r="112" spans="1:17" ht="14.4" customHeight="1" x14ac:dyDescent="0.3">
      <c r="A112" s="831" t="s">
        <v>2129</v>
      </c>
      <c r="B112" s="832" t="s">
        <v>2130</v>
      </c>
      <c r="C112" s="832" t="s">
        <v>874</v>
      </c>
      <c r="D112" s="832" t="s">
        <v>2218</v>
      </c>
      <c r="E112" s="832" t="s">
        <v>2220</v>
      </c>
      <c r="F112" s="849"/>
      <c r="G112" s="849"/>
      <c r="H112" s="849"/>
      <c r="I112" s="849"/>
      <c r="J112" s="849">
        <v>1</v>
      </c>
      <c r="K112" s="849">
        <v>23</v>
      </c>
      <c r="L112" s="849">
        <v>1</v>
      </c>
      <c r="M112" s="849">
        <v>23</v>
      </c>
      <c r="N112" s="849"/>
      <c r="O112" s="849"/>
      <c r="P112" s="837"/>
      <c r="Q112" s="850"/>
    </row>
    <row r="113" spans="1:17" ht="14.4" customHeight="1" x14ac:dyDescent="0.3">
      <c r="A113" s="831" t="s">
        <v>2129</v>
      </c>
      <c r="B113" s="832" t="s">
        <v>2130</v>
      </c>
      <c r="C113" s="832" t="s">
        <v>874</v>
      </c>
      <c r="D113" s="832" t="s">
        <v>2221</v>
      </c>
      <c r="E113" s="832" t="s">
        <v>2222</v>
      </c>
      <c r="F113" s="849"/>
      <c r="G113" s="849"/>
      <c r="H113" s="849"/>
      <c r="I113" s="849"/>
      <c r="J113" s="849"/>
      <c r="K113" s="849"/>
      <c r="L113" s="849"/>
      <c r="M113" s="849"/>
      <c r="N113" s="849">
        <v>1</v>
      </c>
      <c r="O113" s="849">
        <v>170</v>
      </c>
      <c r="P113" s="837"/>
      <c r="Q113" s="850">
        <v>170</v>
      </c>
    </row>
    <row r="114" spans="1:17" ht="14.4" customHeight="1" x14ac:dyDescent="0.3">
      <c r="A114" s="831" t="s">
        <v>2129</v>
      </c>
      <c r="B114" s="832" t="s">
        <v>2130</v>
      </c>
      <c r="C114" s="832" t="s">
        <v>874</v>
      </c>
      <c r="D114" s="832" t="s">
        <v>2223</v>
      </c>
      <c r="E114" s="832" t="s">
        <v>2224</v>
      </c>
      <c r="F114" s="849"/>
      <c r="G114" s="849"/>
      <c r="H114" s="849"/>
      <c r="I114" s="849"/>
      <c r="J114" s="849">
        <v>7</v>
      </c>
      <c r="K114" s="849">
        <v>4116</v>
      </c>
      <c r="L114" s="849">
        <v>1</v>
      </c>
      <c r="M114" s="849">
        <v>588</v>
      </c>
      <c r="N114" s="849">
        <v>4</v>
      </c>
      <c r="O114" s="849">
        <v>2352</v>
      </c>
      <c r="P114" s="837">
        <v>0.5714285714285714</v>
      </c>
      <c r="Q114" s="850">
        <v>588</v>
      </c>
    </row>
    <row r="115" spans="1:17" ht="14.4" customHeight="1" x14ac:dyDescent="0.3">
      <c r="A115" s="831" t="s">
        <v>2129</v>
      </c>
      <c r="B115" s="832" t="s">
        <v>2130</v>
      </c>
      <c r="C115" s="832" t="s">
        <v>874</v>
      </c>
      <c r="D115" s="832" t="s">
        <v>2223</v>
      </c>
      <c r="E115" s="832" t="s">
        <v>2225</v>
      </c>
      <c r="F115" s="849">
        <v>4</v>
      </c>
      <c r="G115" s="849">
        <v>2352</v>
      </c>
      <c r="H115" s="849"/>
      <c r="I115" s="849">
        <v>588</v>
      </c>
      <c r="J115" s="849"/>
      <c r="K115" s="849"/>
      <c r="L115" s="849"/>
      <c r="M115" s="849"/>
      <c r="N115" s="849">
        <v>4</v>
      </c>
      <c r="O115" s="849">
        <v>2352</v>
      </c>
      <c r="P115" s="837"/>
      <c r="Q115" s="850">
        <v>588</v>
      </c>
    </row>
    <row r="116" spans="1:17" ht="14.4" customHeight="1" x14ac:dyDescent="0.3">
      <c r="A116" s="831" t="s">
        <v>2129</v>
      </c>
      <c r="B116" s="832" t="s">
        <v>2130</v>
      </c>
      <c r="C116" s="832" t="s">
        <v>874</v>
      </c>
      <c r="D116" s="832" t="s">
        <v>2226</v>
      </c>
      <c r="E116" s="832" t="s">
        <v>2227</v>
      </c>
      <c r="F116" s="849"/>
      <c r="G116" s="849"/>
      <c r="H116" s="849"/>
      <c r="I116" s="849"/>
      <c r="J116" s="849">
        <v>7</v>
      </c>
      <c r="K116" s="849">
        <v>203</v>
      </c>
      <c r="L116" s="849">
        <v>1</v>
      </c>
      <c r="M116" s="849">
        <v>29</v>
      </c>
      <c r="N116" s="849"/>
      <c r="O116" s="849"/>
      <c r="P116" s="837"/>
      <c r="Q116" s="850"/>
    </row>
    <row r="117" spans="1:17" ht="14.4" customHeight="1" x14ac:dyDescent="0.3">
      <c r="A117" s="831" t="s">
        <v>2129</v>
      </c>
      <c r="B117" s="832" t="s">
        <v>2130</v>
      </c>
      <c r="C117" s="832" t="s">
        <v>874</v>
      </c>
      <c r="D117" s="832" t="s">
        <v>2226</v>
      </c>
      <c r="E117" s="832" t="s">
        <v>2228</v>
      </c>
      <c r="F117" s="849">
        <v>3</v>
      </c>
      <c r="G117" s="849">
        <v>87</v>
      </c>
      <c r="H117" s="849"/>
      <c r="I117" s="849">
        <v>29</v>
      </c>
      <c r="J117" s="849"/>
      <c r="K117" s="849"/>
      <c r="L117" s="849"/>
      <c r="M117" s="849"/>
      <c r="N117" s="849">
        <v>1</v>
      </c>
      <c r="O117" s="849">
        <v>29</v>
      </c>
      <c r="P117" s="837"/>
      <c r="Q117" s="850">
        <v>29</v>
      </c>
    </row>
    <row r="118" spans="1:17" ht="14.4" customHeight="1" x14ac:dyDescent="0.3">
      <c r="A118" s="831" t="s">
        <v>2129</v>
      </c>
      <c r="B118" s="832" t="s">
        <v>2130</v>
      </c>
      <c r="C118" s="832" t="s">
        <v>874</v>
      </c>
      <c r="D118" s="832" t="s">
        <v>2229</v>
      </c>
      <c r="E118" s="832" t="s">
        <v>2230</v>
      </c>
      <c r="F118" s="849">
        <v>191</v>
      </c>
      <c r="G118" s="849">
        <v>2865</v>
      </c>
      <c r="H118" s="849">
        <v>1.1040462427745665</v>
      </c>
      <c r="I118" s="849">
        <v>15</v>
      </c>
      <c r="J118" s="849">
        <v>173</v>
      </c>
      <c r="K118" s="849">
        <v>2595</v>
      </c>
      <c r="L118" s="849">
        <v>1</v>
      </c>
      <c r="M118" s="849">
        <v>15</v>
      </c>
      <c r="N118" s="849">
        <v>192</v>
      </c>
      <c r="O118" s="849">
        <v>2916</v>
      </c>
      <c r="P118" s="837">
        <v>1.123699421965318</v>
      </c>
      <c r="Q118" s="850">
        <v>15.1875</v>
      </c>
    </row>
    <row r="119" spans="1:17" ht="14.4" customHeight="1" x14ac:dyDescent="0.3">
      <c r="A119" s="831" t="s">
        <v>2129</v>
      </c>
      <c r="B119" s="832" t="s">
        <v>2130</v>
      </c>
      <c r="C119" s="832" t="s">
        <v>874</v>
      </c>
      <c r="D119" s="832" t="s">
        <v>2231</v>
      </c>
      <c r="E119" s="832" t="s">
        <v>2232</v>
      </c>
      <c r="F119" s="849">
        <v>212</v>
      </c>
      <c r="G119" s="849">
        <v>4028</v>
      </c>
      <c r="H119" s="849">
        <v>1.1584699453551912</v>
      </c>
      <c r="I119" s="849">
        <v>19</v>
      </c>
      <c r="J119" s="849">
        <v>183</v>
      </c>
      <c r="K119" s="849">
        <v>3477</v>
      </c>
      <c r="L119" s="849">
        <v>1</v>
      </c>
      <c r="M119" s="849">
        <v>19</v>
      </c>
      <c r="N119" s="849">
        <v>206</v>
      </c>
      <c r="O119" s="849">
        <v>3954</v>
      </c>
      <c r="P119" s="837">
        <v>1.1371872303710095</v>
      </c>
      <c r="Q119" s="850">
        <v>19.194174757281555</v>
      </c>
    </row>
    <row r="120" spans="1:17" ht="14.4" customHeight="1" x14ac:dyDescent="0.3">
      <c r="A120" s="831" t="s">
        <v>2129</v>
      </c>
      <c r="B120" s="832" t="s">
        <v>2130</v>
      </c>
      <c r="C120" s="832" t="s">
        <v>874</v>
      </c>
      <c r="D120" s="832" t="s">
        <v>2233</v>
      </c>
      <c r="E120" s="832" t="s">
        <v>2234</v>
      </c>
      <c r="F120" s="849">
        <v>216</v>
      </c>
      <c r="G120" s="849">
        <v>4320</v>
      </c>
      <c r="H120" s="849">
        <v>1.1368421052631579</v>
      </c>
      <c r="I120" s="849">
        <v>20</v>
      </c>
      <c r="J120" s="849">
        <v>190</v>
      </c>
      <c r="K120" s="849">
        <v>3800</v>
      </c>
      <c r="L120" s="849">
        <v>1</v>
      </c>
      <c r="M120" s="849">
        <v>20</v>
      </c>
      <c r="N120" s="849">
        <v>206</v>
      </c>
      <c r="O120" s="849">
        <v>4120</v>
      </c>
      <c r="P120" s="837">
        <v>1.0842105263157895</v>
      </c>
      <c r="Q120" s="850">
        <v>20</v>
      </c>
    </row>
    <row r="121" spans="1:17" ht="14.4" customHeight="1" x14ac:dyDescent="0.3">
      <c r="A121" s="831" t="s">
        <v>2129</v>
      </c>
      <c r="B121" s="832" t="s">
        <v>2130</v>
      </c>
      <c r="C121" s="832" t="s">
        <v>874</v>
      </c>
      <c r="D121" s="832" t="s">
        <v>2235</v>
      </c>
      <c r="E121" s="832" t="s">
        <v>2236</v>
      </c>
      <c r="F121" s="849"/>
      <c r="G121" s="849"/>
      <c r="H121" s="849"/>
      <c r="I121" s="849"/>
      <c r="J121" s="849">
        <v>1</v>
      </c>
      <c r="K121" s="849">
        <v>188</v>
      </c>
      <c r="L121" s="849">
        <v>1</v>
      </c>
      <c r="M121" s="849">
        <v>188</v>
      </c>
      <c r="N121" s="849"/>
      <c r="O121" s="849"/>
      <c r="P121" s="837"/>
      <c r="Q121" s="850"/>
    </row>
    <row r="122" spans="1:17" ht="14.4" customHeight="1" x14ac:dyDescent="0.3">
      <c r="A122" s="831" t="s">
        <v>2129</v>
      </c>
      <c r="B122" s="832" t="s">
        <v>2130</v>
      </c>
      <c r="C122" s="832" t="s">
        <v>874</v>
      </c>
      <c r="D122" s="832" t="s">
        <v>2235</v>
      </c>
      <c r="E122" s="832" t="s">
        <v>2237</v>
      </c>
      <c r="F122" s="849"/>
      <c r="G122" s="849"/>
      <c r="H122" s="849"/>
      <c r="I122" s="849"/>
      <c r="J122" s="849"/>
      <c r="K122" s="849"/>
      <c r="L122" s="849"/>
      <c r="M122" s="849"/>
      <c r="N122" s="849">
        <v>1</v>
      </c>
      <c r="O122" s="849">
        <v>189</v>
      </c>
      <c r="P122" s="837"/>
      <c r="Q122" s="850">
        <v>189</v>
      </c>
    </row>
    <row r="123" spans="1:17" ht="14.4" customHeight="1" x14ac:dyDescent="0.3">
      <c r="A123" s="831" t="s">
        <v>2129</v>
      </c>
      <c r="B123" s="832" t="s">
        <v>2130</v>
      </c>
      <c r="C123" s="832" t="s">
        <v>874</v>
      </c>
      <c r="D123" s="832" t="s">
        <v>2238</v>
      </c>
      <c r="E123" s="832" t="s">
        <v>2239</v>
      </c>
      <c r="F123" s="849"/>
      <c r="G123" s="849"/>
      <c r="H123" s="849"/>
      <c r="I123" s="849"/>
      <c r="J123" s="849"/>
      <c r="K123" s="849"/>
      <c r="L123" s="849"/>
      <c r="M123" s="849"/>
      <c r="N123" s="849">
        <v>1</v>
      </c>
      <c r="O123" s="849">
        <v>268</v>
      </c>
      <c r="P123" s="837"/>
      <c r="Q123" s="850">
        <v>268</v>
      </c>
    </row>
    <row r="124" spans="1:17" ht="14.4" customHeight="1" x14ac:dyDescent="0.3">
      <c r="A124" s="831" t="s">
        <v>2129</v>
      </c>
      <c r="B124" s="832" t="s">
        <v>2130</v>
      </c>
      <c r="C124" s="832" t="s">
        <v>874</v>
      </c>
      <c r="D124" s="832" t="s">
        <v>2240</v>
      </c>
      <c r="E124" s="832" t="s">
        <v>2241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173</v>
      </c>
      <c r="P124" s="837"/>
      <c r="Q124" s="850">
        <v>173</v>
      </c>
    </row>
    <row r="125" spans="1:17" ht="14.4" customHeight="1" x14ac:dyDescent="0.3">
      <c r="A125" s="831" t="s">
        <v>2129</v>
      </c>
      <c r="B125" s="832" t="s">
        <v>2130</v>
      </c>
      <c r="C125" s="832" t="s">
        <v>874</v>
      </c>
      <c r="D125" s="832" t="s">
        <v>2242</v>
      </c>
      <c r="E125" s="832" t="s">
        <v>2243</v>
      </c>
      <c r="F125" s="849">
        <v>238</v>
      </c>
      <c r="G125" s="849">
        <v>63070</v>
      </c>
      <c r="H125" s="849">
        <v>1.202020202020202</v>
      </c>
      <c r="I125" s="849">
        <v>265</v>
      </c>
      <c r="J125" s="849">
        <v>198</v>
      </c>
      <c r="K125" s="849">
        <v>52470</v>
      </c>
      <c r="L125" s="849">
        <v>1</v>
      </c>
      <c r="M125" s="849">
        <v>265</v>
      </c>
      <c r="N125" s="849">
        <v>218</v>
      </c>
      <c r="O125" s="849">
        <v>57770</v>
      </c>
      <c r="P125" s="837">
        <v>1.101010101010101</v>
      </c>
      <c r="Q125" s="850">
        <v>265</v>
      </c>
    </row>
    <row r="126" spans="1:17" ht="14.4" customHeight="1" x14ac:dyDescent="0.3">
      <c r="A126" s="831" t="s">
        <v>2129</v>
      </c>
      <c r="B126" s="832" t="s">
        <v>2130</v>
      </c>
      <c r="C126" s="832" t="s">
        <v>874</v>
      </c>
      <c r="D126" s="832" t="s">
        <v>2244</v>
      </c>
      <c r="E126" s="832" t="s">
        <v>2245</v>
      </c>
      <c r="F126" s="849"/>
      <c r="G126" s="849"/>
      <c r="H126" s="849"/>
      <c r="I126" s="849"/>
      <c r="J126" s="849"/>
      <c r="K126" s="849"/>
      <c r="L126" s="849"/>
      <c r="M126" s="849"/>
      <c r="N126" s="849">
        <v>1</v>
      </c>
      <c r="O126" s="849">
        <v>79</v>
      </c>
      <c r="P126" s="837"/>
      <c r="Q126" s="850">
        <v>79</v>
      </c>
    </row>
    <row r="127" spans="1:17" ht="14.4" customHeight="1" x14ac:dyDescent="0.3">
      <c r="A127" s="831" t="s">
        <v>2129</v>
      </c>
      <c r="B127" s="832" t="s">
        <v>2130</v>
      </c>
      <c r="C127" s="832" t="s">
        <v>874</v>
      </c>
      <c r="D127" s="832" t="s">
        <v>2246</v>
      </c>
      <c r="E127" s="832" t="s">
        <v>2247</v>
      </c>
      <c r="F127" s="849">
        <v>1</v>
      </c>
      <c r="G127" s="849">
        <v>22</v>
      </c>
      <c r="H127" s="849"/>
      <c r="I127" s="849">
        <v>22</v>
      </c>
      <c r="J127" s="849"/>
      <c r="K127" s="849"/>
      <c r="L127" s="849"/>
      <c r="M127" s="849"/>
      <c r="N127" s="849">
        <v>1</v>
      </c>
      <c r="O127" s="849">
        <v>22</v>
      </c>
      <c r="P127" s="837"/>
      <c r="Q127" s="850">
        <v>22</v>
      </c>
    </row>
    <row r="128" spans="1:17" ht="14.4" customHeight="1" x14ac:dyDescent="0.3">
      <c r="A128" s="831" t="s">
        <v>2129</v>
      </c>
      <c r="B128" s="832" t="s">
        <v>2130</v>
      </c>
      <c r="C128" s="832" t="s">
        <v>874</v>
      </c>
      <c r="D128" s="832" t="s">
        <v>2248</v>
      </c>
      <c r="E128" s="832" t="s">
        <v>2249</v>
      </c>
      <c r="F128" s="849"/>
      <c r="G128" s="849"/>
      <c r="H128" s="849"/>
      <c r="I128" s="849"/>
      <c r="J128" s="849"/>
      <c r="K128" s="849"/>
      <c r="L128" s="849"/>
      <c r="M128" s="849"/>
      <c r="N128" s="849">
        <v>1</v>
      </c>
      <c r="O128" s="849">
        <v>205</v>
      </c>
      <c r="P128" s="837"/>
      <c r="Q128" s="850">
        <v>205</v>
      </c>
    </row>
    <row r="129" spans="1:17" ht="14.4" customHeight="1" x14ac:dyDescent="0.3">
      <c r="A129" s="831" t="s">
        <v>2129</v>
      </c>
      <c r="B129" s="832" t="s">
        <v>2130</v>
      </c>
      <c r="C129" s="832" t="s">
        <v>874</v>
      </c>
      <c r="D129" s="832" t="s">
        <v>2250</v>
      </c>
      <c r="E129" s="832" t="s">
        <v>2251</v>
      </c>
      <c r="F129" s="849"/>
      <c r="G129" s="849"/>
      <c r="H129" s="849"/>
      <c r="I129" s="849"/>
      <c r="J129" s="849"/>
      <c r="K129" s="849"/>
      <c r="L129" s="849"/>
      <c r="M129" s="849"/>
      <c r="N129" s="849">
        <v>1</v>
      </c>
      <c r="O129" s="849">
        <v>266</v>
      </c>
      <c r="P129" s="837"/>
      <c r="Q129" s="850">
        <v>266</v>
      </c>
    </row>
    <row r="130" spans="1:17" ht="14.4" customHeight="1" x14ac:dyDescent="0.3">
      <c r="A130" s="831" t="s">
        <v>2129</v>
      </c>
      <c r="B130" s="832" t="s">
        <v>2130</v>
      </c>
      <c r="C130" s="832" t="s">
        <v>874</v>
      </c>
      <c r="D130" s="832" t="s">
        <v>2252</v>
      </c>
      <c r="E130" s="832" t="s">
        <v>2253</v>
      </c>
      <c r="F130" s="849">
        <v>2</v>
      </c>
      <c r="G130" s="849">
        <v>46</v>
      </c>
      <c r="H130" s="849"/>
      <c r="I130" s="849">
        <v>23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2129</v>
      </c>
      <c r="B131" s="832" t="s">
        <v>2130</v>
      </c>
      <c r="C131" s="832" t="s">
        <v>874</v>
      </c>
      <c r="D131" s="832" t="s">
        <v>2252</v>
      </c>
      <c r="E131" s="832" t="s">
        <v>2254</v>
      </c>
      <c r="F131" s="849"/>
      <c r="G131" s="849"/>
      <c r="H131" s="849"/>
      <c r="I131" s="849"/>
      <c r="J131" s="849">
        <v>7</v>
      </c>
      <c r="K131" s="849">
        <v>161</v>
      </c>
      <c r="L131" s="849">
        <v>1</v>
      </c>
      <c r="M131" s="849">
        <v>23</v>
      </c>
      <c r="N131" s="849"/>
      <c r="O131" s="849"/>
      <c r="P131" s="837"/>
      <c r="Q131" s="850"/>
    </row>
    <row r="132" spans="1:17" ht="14.4" customHeight="1" x14ac:dyDescent="0.3">
      <c r="A132" s="831" t="s">
        <v>2129</v>
      </c>
      <c r="B132" s="832" t="s">
        <v>2130</v>
      </c>
      <c r="C132" s="832" t="s">
        <v>874</v>
      </c>
      <c r="D132" s="832" t="s">
        <v>2255</v>
      </c>
      <c r="E132" s="832" t="s">
        <v>2256</v>
      </c>
      <c r="F132" s="849"/>
      <c r="G132" s="849"/>
      <c r="H132" s="849"/>
      <c r="I132" s="849"/>
      <c r="J132" s="849">
        <v>1</v>
      </c>
      <c r="K132" s="849">
        <v>294</v>
      </c>
      <c r="L132" s="849">
        <v>1</v>
      </c>
      <c r="M132" s="849">
        <v>294</v>
      </c>
      <c r="N132" s="849"/>
      <c r="O132" s="849"/>
      <c r="P132" s="837"/>
      <c r="Q132" s="850"/>
    </row>
    <row r="133" spans="1:17" ht="14.4" customHeight="1" x14ac:dyDescent="0.3">
      <c r="A133" s="831" t="s">
        <v>2129</v>
      </c>
      <c r="B133" s="832" t="s">
        <v>2130</v>
      </c>
      <c r="C133" s="832" t="s">
        <v>874</v>
      </c>
      <c r="D133" s="832" t="s">
        <v>2257</v>
      </c>
      <c r="E133" s="832" t="s">
        <v>2258</v>
      </c>
      <c r="F133" s="849">
        <v>184</v>
      </c>
      <c r="G133" s="849">
        <v>6808</v>
      </c>
      <c r="H133" s="849">
        <v>0.93877551020408168</v>
      </c>
      <c r="I133" s="849">
        <v>37</v>
      </c>
      <c r="J133" s="849">
        <v>196</v>
      </c>
      <c r="K133" s="849">
        <v>7252</v>
      </c>
      <c r="L133" s="849">
        <v>1</v>
      </c>
      <c r="M133" s="849">
        <v>37</v>
      </c>
      <c r="N133" s="849">
        <v>223</v>
      </c>
      <c r="O133" s="849">
        <v>8251</v>
      </c>
      <c r="P133" s="837">
        <v>1.1377551020408163</v>
      </c>
      <c r="Q133" s="850">
        <v>37</v>
      </c>
    </row>
    <row r="134" spans="1:17" ht="14.4" customHeight="1" x14ac:dyDescent="0.3">
      <c r="A134" s="831" t="s">
        <v>2129</v>
      </c>
      <c r="B134" s="832" t="s">
        <v>2130</v>
      </c>
      <c r="C134" s="832" t="s">
        <v>874</v>
      </c>
      <c r="D134" s="832" t="s">
        <v>2259</v>
      </c>
      <c r="E134" s="832" t="s">
        <v>2260</v>
      </c>
      <c r="F134" s="849"/>
      <c r="G134" s="849"/>
      <c r="H134" s="849"/>
      <c r="I134" s="849"/>
      <c r="J134" s="849">
        <v>1</v>
      </c>
      <c r="K134" s="849">
        <v>93</v>
      </c>
      <c r="L134" s="849">
        <v>1</v>
      </c>
      <c r="M134" s="849">
        <v>93</v>
      </c>
      <c r="N134" s="849"/>
      <c r="O134" s="849"/>
      <c r="P134" s="837"/>
      <c r="Q134" s="850"/>
    </row>
    <row r="135" spans="1:17" ht="14.4" customHeight="1" x14ac:dyDescent="0.3">
      <c r="A135" s="831" t="s">
        <v>2129</v>
      </c>
      <c r="B135" s="832" t="s">
        <v>2261</v>
      </c>
      <c r="C135" s="832" t="s">
        <v>874</v>
      </c>
      <c r="D135" s="832" t="s">
        <v>2262</v>
      </c>
      <c r="E135" s="832" t="s">
        <v>2263</v>
      </c>
      <c r="F135" s="849"/>
      <c r="G135" s="849"/>
      <c r="H135" s="849"/>
      <c r="I135" s="849"/>
      <c r="J135" s="849"/>
      <c r="K135" s="849"/>
      <c r="L135" s="849"/>
      <c r="M135" s="849"/>
      <c r="N135" s="849">
        <v>2</v>
      </c>
      <c r="O135" s="849">
        <v>2076</v>
      </c>
      <c r="P135" s="837"/>
      <c r="Q135" s="850">
        <v>1038</v>
      </c>
    </row>
    <row r="136" spans="1:17" ht="14.4" customHeight="1" x14ac:dyDescent="0.3">
      <c r="A136" s="831" t="s">
        <v>2264</v>
      </c>
      <c r="B136" s="832" t="s">
        <v>2265</v>
      </c>
      <c r="C136" s="832" t="s">
        <v>874</v>
      </c>
      <c r="D136" s="832" t="s">
        <v>2266</v>
      </c>
      <c r="E136" s="832" t="s">
        <v>2267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2050</v>
      </c>
      <c r="P136" s="837"/>
      <c r="Q136" s="850">
        <v>2050</v>
      </c>
    </row>
    <row r="137" spans="1:17" ht="14.4" customHeight="1" x14ac:dyDescent="0.3">
      <c r="A137" s="831" t="s">
        <v>2268</v>
      </c>
      <c r="B137" s="832" t="s">
        <v>2269</v>
      </c>
      <c r="C137" s="832" t="s">
        <v>874</v>
      </c>
      <c r="D137" s="832" t="s">
        <v>2270</v>
      </c>
      <c r="E137" s="832" t="s">
        <v>2271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164</v>
      </c>
      <c r="P137" s="837"/>
      <c r="Q137" s="850">
        <v>164</v>
      </c>
    </row>
    <row r="138" spans="1:17" ht="14.4" customHeight="1" x14ac:dyDescent="0.3">
      <c r="A138" s="831" t="s">
        <v>2272</v>
      </c>
      <c r="B138" s="832" t="s">
        <v>2273</v>
      </c>
      <c r="C138" s="832" t="s">
        <v>874</v>
      </c>
      <c r="D138" s="832" t="s">
        <v>2274</v>
      </c>
      <c r="E138" s="832" t="s">
        <v>2275</v>
      </c>
      <c r="F138" s="849">
        <v>4</v>
      </c>
      <c r="G138" s="849">
        <v>1396</v>
      </c>
      <c r="H138" s="849"/>
      <c r="I138" s="849">
        <v>349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" customHeight="1" x14ac:dyDescent="0.3">
      <c r="A139" s="831" t="s">
        <v>2272</v>
      </c>
      <c r="B139" s="832" t="s">
        <v>2273</v>
      </c>
      <c r="C139" s="832" t="s">
        <v>874</v>
      </c>
      <c r="D139" s="832" t="s">
        <v>2274</v>
      </c>
      <c r="E139" s="832" t="s">
        <v>2276</v>
      </c>
      <c r="F139" s="849"/>
      <c r="G139" s="849"/>
      <c r="H139" s="849"/>
      <c r="I139" s="849"/>
      <c r="J139" s="849"/>
      <c r="K139" s="849"/>
      <c r="L139" s="849"/>
      <c r="M139" s="849"/>
      <c r="N139" s="849">
        <v>1</v>
      </c>
      <c r="O139" s="849">
        <v>350</v>
      </c>
      <c r="P139" s="837"/>
      <c r="Q139" s="850">
        <v>350</v>
      </c>
    </row>
    <row r="140" spans="1:17" ht="14.4" customHeight="1" x14ac:dyDescent="0.3">
      <c r="A140" s="831" t="s">
        <v>2272</v>
      </c>
      <c r="B140" s="832" t="s">
        <v>2273</v>
      </c>
      <c r="C140" s="832" t="s">
        <v>874</v>
      </c>
      <c r="D140" s="832" t="s">
        <v>2083</v>
      </c>
      <c r="E140" s="832" t="s">
        <v>2084</v>
      </c>
      <c r="F140" s="849">
        <v>2</v>
      </c>
      <c r="G140" s="849">
        <v>98</v>
      </c>
      <c r="H140" s="849">
        <v>2</v>
      </c>
      <c r="I140" s="849">
        <v>49</v>
      </c>
      <c r="J140" s="849">
        <v>1</v>
      </c>
      <c r="K140" s="849">
        <v>49</v>
      </c>
      <c r="L140" s="849">
        <v>1</v>
      </c>
      <c r="M140" s="849">
        <v>49</v>
      </c>
      <c r="N140" s="849"/>
      <c r="O140" s="849"/>
      <c r="P140" s="837"/>
      <c r="Q140" s="850"/>
    </row>
    <row r="141" spans="1:17" ht="14.4" customHeight="1" x14ac:dyDescent="0.3">
      <c r="A141" s="831" t="s">
        <v>2272</v>
      </c>
      <c r="B141" s="832" t="s">
        <v>2273</v>
      </c>
      <c r="C141" s="832" t="s">
        <v>874</v>
      </c>
      <c r="D141" s="832" t="s">
        <v>2277</v>
      </c>
      <c r="E141" s="832" t="s">
        <v>2278</v>
      </c>
      <c r="F141" s="849">
        <v>1</v>
      </c>
      <c r="G141" s="849">
        <v>264</v>
      </c>
      <c r="H141" s="849"/>
      <c r="I141" s="849">
        <v>264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2272</v>
      </c>
      <c r="B142" s="832" t="s">
        <v>2273</v>
      </c>
      <c r="C142" s="832" t="s">
        <v>874</v>
      </c>
      <c r="D142" s="832" t="s">
        <v>2279</v>
      </c>
      <c r="E142" s="832" t="s">
        <v>2280</v>
      </c>
      <c r="F142" s="849">
        <v>1</v>
      </c>
      <c r="G142" s="849">
        <v>495</v>
      </c>
      <c r="H142" s="849"/>
      <c r="I142" s="849">
        <v>495</v>
      </c>
      <c r="J142" s="849"/>
      <c r="K142" s="849"/>
      <c r="L142" s="849"/>
      <c r="M142" s="849"/>
      <c r="N142" s="849">
        <v>1</v>
      </c>
      <c r="O142" s="849">
        <v>496</v>
      </c>
      <c r="P142" s="837"/>
      <c r="Q142" s="850">
        <v>496</v>
      </c>
    </row>
    <row r="143" spans="1:17" ht="14.4" customHeight="1" x14ac:dyDescent="0.3">
      <c r="A143" s="831" t="s">
        <v>2272</v>
      </c>
      <c r="B143" s="832" t="s">
        <v>2273</v>
      </c>
      <c r="C143" s="832" t="s">
        <v>874</v>
      </c>
      <c r="D143" s="832" t="s">
        <v>2281</v>
      </c>
      <c r="E143" s="832" t="s">
        <v>2282</v>
      </c>
      <c r="F143" s="849">
        <v>12</v>
      </c>
      <c r="G143" s="849">
        <v>1020</v>
      </c>
      <c r="H143" s="849">
        <v>3</v>
      </c>
      <c r="I143" s="849">
        <v>85</v>
      </c>
      <c r="J143" s="849">
        <v>4</v>
      </c>
      <c r="K143" s="849">
        <v>340</v>
      </c>
      <c r="L143" s="849">
        <v>1</v>
      </c>
      <c r="M143" s="849">
        <v>85</v>
      </c>
      <c r="N143" s="849">
        <v>4</v>
      </c>
      <c r="O143" s="849">
        <v>344</v>
      </c>
      <c r="P143" s="837">
        <v>1.0117647058823529</v>
      </c>
      <c r="Q143" s="850">
        <v>86</v>
      </c>
    </row>
    <row r="144" spans="1:17" ht="14.4" customHeight="1" x14ac:dyDescent="0.3">
      <c r="A144" s="831" t="s">
        <v>2272</v>
      </c>
      <c r="B144" s="832" t="s">
        <v>2273</v>
      </c>
      <c r="C144" s="832" t="s">
        <v>874</v>
      </c>
      <c r="D144" s="832" t="s">
        <v>2283</v>
      </c>
      <c r="E144" s="832" t="s">
        <v>2284</v>
      </c>
      <c r="F144" s="849">
        <v>2</v>
      </c>
      <c r="G144" s="849">
        <v>352</v>
      </c>
      <c r="H144" s="849"/>
      <c r="I144" s="849">
        <v>176</v>
      </c>
      <c r="J144" s="849"/>
      <c r="K144" s="849"/>
      <c r="L144" s="849"/>
      <c r="M144" s="849"/>
      <c r="N144" s="849">
        <v>1</v>
      </c>
      <c r="O144" s="849">
        <v>177</v>
      </c>
      <c r="P144" s="837"/>
      <c r="Q144" s="850">
        <v>177</v>
      </c>
    </row>
    <row r="145" spans="1:17" ht="14.4" customHeight="1" x14ac:dyDescent="0.3">
      <c r="A145" s="831" t="s">
        <v>2272</v>
      </c>
      <c r="B145" s="832" t="s">
        <v>2273</v>
      </c>
      <c r="C145" s="832" t="s">
        <v>874</v>
      </c>
      <c r="D145" s="832" t="s">
        <v>2285</v>
      </c>
      <c r="E145" s="832" t="s">
        <v>2286</v>
      </c>
      <c r="F145" s="849">
        <v>2</v>
      </c>
      <c r="G145" s="849">
        <v>526</v>
      </c>
      <c r="H145" s="849">
        <v>1.9924242424242424</v>
      </c>
      <c r="I145" s="849">
        <v>263</v>
      </c>
      <c r="J145" s="849">
        <v>1</v>
      </c>
      <c r="K145" s="849">
        <v>264</v>
      </c>
      <c r="L145" s="849">
        <v>1</v>
      </c>
      <c r="M145" s="849">
        <v>264</v>
      </c>
      <c r="N145" s="849"/>
      <c r="O145" s="849"/>
      <c r="P145" s="837"/>
      <c r="Q145" s="850"/>
    </row>
    <row r="146" spans="1:17" ht="14.4" customHeight="1" x14ac:dyDescent="0.3">
      <c r="A146" s="831" t="s">
        <v>2272</v>
      </c>
      <c r="B146" s="832" t="s">
        <v>2273</v>
      </c>
      <c r="C146" s="832" t="s">
        <v>874</v>
      </c>
      <c r="D146" s="832" t="s">
        <v>2287</v>
      </c>
      <c r="E146" s="832" t="s">
        <v>2288</v>
      </c>
      <c r="F146" s="849">
        <v>1</v>
      </c>
      <c r="G146" s="849">
        <v>107</v>
      </c>
      <c r="H146" s="849"/>
      <c r="I146" s="849">
        <v>107</v>
      </c>
      <c r="J146" s="849"/>
      <c r="K146" s="849"/>
      <c r="L146" s="849"/>
      <c r="M146" s="849"/>
      <c r="N146" s="849">
        <v>1</v>
      </c>
      <c r="O146" s="849">
        <v>108</v>
      </c>
      <c r="P146" s="837"/>
      <c r="Q146" s="850">
        <v>108</v>
      </c>
    </row>
    <row r="147" spans="1:17" ht="14.4" customHeight="1" x14ac:dyDescent="0.3">
      <c r="A147" s="831" t="s">
        <v>2289</v>
      </c>
      <c r="B147" s="832" t="s">
        <v>2290</v>
      </c>
      <c r="C147" s="832" t="s">
        <v>874</v>
      </c>
      <c r="D147" s="832" t="s">
        <v>2291</v>
      </c>
      <c r="E147" s="832" t="s">
        <v>2292</v>
      </c>
      <c r="F147" s="849"/>
      <c r="G147" s="849"/>
      <c r="H147" s="849"/>
      <c r="I147" s="849"/>
      <c r="J147" s="849"/>
      <c r="K147" s="849"/>
      <c r="L147" s="849"/>
      <c r="M147" s="849"/>
      <c r="N147" s="849">
        <v>2</v>
      </c>
      <c r="O147" s="849">
        <v>694</v>
      </c>
      <c r="P147" s="837"/>
      <c r="Q147" s="850">
        <v>347</v>
      </c>
    </row>
    <row r="148" spans="1:17" ht="14.4" customHeight="1" x14ac:dyDescent="0.3">
      <c r="A148" s="831" t="s">
        <v>2289</v>
      </c>
      <c r="B148" s="832" t="s">
        <v>2290</v>
      </c>
      <c r="C148" s="832" t="s">
        <v>874</v>
      </c>
      <c r="D148" s="832" t="s">
        <v>2293</v>
      </c>
      <c r="E148" s="832" t="s">
        <v>2294</v>
      </c>
      <c r="F148" s="849"/>
      <c r="G148" s="849"/>
      <c r="H148" s="849"/>
      <c r="I148" s="849"/>
      <c r="J148" s="849"/>
      <c r="K148" s="849"/>
      <c r="L148" s="849"/>
      <c r="M148" s="849"/>
      <c r="N148" s="849">
        <v>2</v>
      </c>
      <c r="O148" s="849">
        <v>754</v>
      </c>
      <c r="P148" s="837"/>
      <c r="Q148" s="850">
        <v>377</v>
      </c>
    </row>
    <row r="149" spans="1:17" ht="14.4" customHeight="1" x14ac:dyDescent="0.3">
      <c r="A149" s="831" t="s">
        <v>2289</v>
      </c>
      <c r="B149" s="832" t="s">
        <v>2290</v>
      </c>
      <c r="C149" s="832" t="s">
        <v>874</v>
      </c>
      <c r="D149" s="832" t="s">
        <v>2295</v>
      </c>
      <c r="E149" s="832" t="s">
        <v>2296</v>
      </c>
      <c r="F149" s="849">
        <v>4</v>
      </c>
      <c r="G149" s="849">
        <v>468</v>
      </c>
      <c r="H149" s="849"/>
      <c r="I149" s="849">
        <v>117</v>
      </c>
      <c r="J149" s="849"/>
      <c r="K149" s="849"/>
      <c r="L149" s="849"/>
      <c r="M149" s="849"/>
      <c r="N149" s="849"/>
      <c r="O149" s="849"/>
      <c r="P149" s="837"/>
      <c r="Q149" s="850"/>
    </row>
    <row r="150" spans="1:17" ht="14.4" customHeight="1" thickBot="1" x14ac:dyDescent="0.35">
      <c r="A150" s="839" t="s">
        <v>2289</v>
      </c>
      <c r="B150" s="840" t="s">
        <v>2290</v>
      </c>
      <c r="C150" s="840" t="s">
        <v>874</v>
      </c>
      <c r="D150" s="840" t="s">
        <v>2295</v>
      </c>
      <c r="E150" s="840" t="s">
        <v>2297</v>
      </c>
      <c r="F150" s="851"/>
      <c r="G150" s="851"/>
      <c r="H150" s="851"/>
      <c r="I150" s="851"/>
      <c r="J150" s="851">
        <v>2</v>
      </c>
      <c r="K150" s="851">
        <v>272</v>
      </c>
      <c r="L150" s="851">
        <v>1</v>
      </c>
      <c r="M150" s="851">
        <v>136</v>
      </c>
      <c r="N150" s="851"/>
      <c r="O150" s="851"/>
      <c r="P150" s="845"/>
      <c r="Q150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1497</v>
      </c>
      <c r="D3" s="193">
        <f>SUBTOTAL(9,D6:D1048576)</f>
        <v>1354</v>
      </c>
      <c r="E3" s="193">
        <f>SUBTOTAL(9,E6:E1048576)</f>
        <v>1517</v>
      </c>
      <c r="F3" s="194">
        <f>IF(OR(E3=0,D3=0),"",E3/D3)</f>
        <v>1.1203840472673561</v>
      </c>
      <c r="G3" s="388">
        <f>SUBTOTAL(9,G6:G1048576)</f>
        <v>1354.662</v>
      </c>
      <c r="H3" s="389">
        <f>SUBTOTAL(9,H6:H1048576)</f>
        <v>1226.0222999999994</v>
      </c>
      <c r="I3" s="389">
        <f>SUBTOTAL(9,I6:I1048576)</f>
        <v>1368.1466999999996</v>
      </c>
      <c r="J3" s="194">
        <f>IF(OR(I3=0,H3=0),"",I3/H3)</f>
        <v>1.1159231769275324</v>
      </c>
      <c r="K3" s="388">
        <f>SUBTOTAL(9,K6:K1048576)</f>
        <v>59.88</v>
      </c>
      <c r="L3" s="389">
        <f>SUBTOTAL(9,L6:L1048576)</f>
        <v>54.16</v>
      </c>
      <c r="M3" s="389">
        <f>SUBTOTAL(9,M6:M1048576)</f>
        <v>60.68</v>
      </c>
      <c r="N3" s="195">
        <f>IF(OR(M3=0,E3=0),"",M3*1000/E3)</f>
        <v>40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5"/>
      <c r="B5" s="996"/>
      <c r="C5" s="999">
        <v>2015</v>
      </c>
      <c r="D5" s="999">
        <v>2017</v>
      </c>
      <c r="E5" s="999">
        <v>2018</v>
      </c>
      <c r="F5" s="1000" t="s">
        <v>2</v>
      </c>
      <c r="G5" s="1004">
        <v>2015</v>
      </c>
      <c r="H5" s="999">
        <v>2017</v>
      </c>
      <c r="I5" s="999">
        <v>2018</v>
      </c>
      <c r="J5" s="1000" t="s">
        <v>2</v>
      </c>
      <c r="K5" s="1004">
        <v>2015</v>
      </c>
      <c r="L5" s="999">
        <v>2017</v>
      </c>
      <c r="M5" s="999">
        <v>2018</v>
      </c>
      <c r="N5" s="1005" t="s">
        <v>92</v>
      </c>
    </row>
    <row r="6" spans="1:14" ht="14.4" customHeight="1" thickBot="1" x14ac:dyDescent="0.35">
      <c r="A6" s="997" t="s">
        <v>2029</v>
      </c>
      <c r="B6" s="998" t="s">
        <v>2299</v>
      </c>
      <c r="C6" s="1001">
        <v>1497</v>
      </c>
      <c r="D6" s="1002">
        <v>1354</v>
      </c>
      <c r="E6" s="1002">
        <v>1517</v>
      </c>
      <c r="F6" s="1003">
        <v>1.0133600534402138</v>
      </c>
      <c r="G6" s="1001">
        <v>1354.662</v>
      </c>
      <c r="H6" s="1002">
        <v>1226.0222999999994</v>
      </c>
      <c r="I6" s="1002">
        <v>1368.1466999999996</v>
      </c>
      <c r="J6" s="1003">
        <v>1.0099542911811208</v>
      </c>
      <c r="K6" s="1001">
        <v>59.88</v>
      </c>
      <c r="L6" s="1002">
        <v>54.16</v>
      </c>
      <c r="M6" s="1002">
        <v>60.68</v>
      </c>
      <c r="N6" s="1006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0.83564298532202896</v>
      </c>
      <c r="C4" s="323">
        <f t="shared" ref="C4:M4" si="0">(C10+C8)/C6</f>
        <v>0.88176290716349037</v>
      </c>
      <c r="D4" s="323">
        <f t="shared" si="0"/>
        <v>0.89420796845363515</v>
      </c>
      <c r="E4" s="323">
        <f t="shared" si="0"/>
        <v>0.90651559218459199</v>
      </c>
      <c r="F4" s="323">
        <f t="shared" si="0"/>
        <v>0.92210614772224953</v>
      </c>
      <c r="G4" s="323">
        <f t="shared" si="0"/>
        <v>0.93242267437896198</v>
      </c>
      <c r="H4" s="323">
        <f t="shared" si="0"/>
        <v>0.9035072098691882</v>
      </c>
      <c r="I4" s="323">
        <f t="shared" si="0"/>
        <v>0.90320960238492154</v>
      </c>
      <c r="J4" s="323">
        <f t="shared" si="0"/>
        <v>0.90133902280092093</v>
      </c>
      <c r="K4" s="323">
        <f t="shared" si="0"/>
        <v>0.9047322940288739</v>
      </c>
      <c r="L4" s="323">
        <f t="shared" si="0"/>
        <v>0.83176574782978374</v>
      </c>
      <c r="M4" s="323">
        <f t="shared" si="0"/>
        <v>0.83176574782978374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7910.7458999999999</v>
      </c>
      <c r="C5" s="323">
        <f>IF(ISERROR(VLOOKUP($A5,'Man Tab'!$A:$Q,COLUMN()+2,0)),0,VLOOKUP($A5,'Man Tab'!$A:$Q,COLUMN()+2,0))</f>
        <v>7494.4866400000001</v>
      </c>
      <c r="D5" s="323">
        <f>IF(ISERROR(VLOOKUP($A5,'Man Tab'!$A:$Q,COLUMN()+2,0)),0,VLOOKUP($A5,'Man Tab'!$A:$Q,COLUMN()+2,0))</f>
        <v>7648.5405500000197</v>
      </c>
      <c r="E5" s="323">
        <f>IF(ISERROR(VLOOKUP($A5,'Man Tab'!$A:$Q,COLUMN()+2,0)),0,VLOOKUP($A5,'Man Tab'!$A:$Q,COLUMN()+2,0))</f>
        <v>7571.0856100000301</v>
      </c>
      <c r="F5" s="323">
        <f>IF(ISERROR(VLOOKUP($A5,'Man Tab'!$A:$Q,COLUMN()+2,0)),0,VLOOKUP($A5,'Man Tab'!$A:$Q,COLUMN()+2,0))</f>
        <v>7574.8789299999999</v>
      </c>
      <c r="G5" s="323">
        <f>IF(ISERROR(VLOOKUP($A5,'Man Tab'!$A:$Q,COLUMN()+2,0)),0,VLOOKUP($A5,'Man Tab'!$A:$Q,COLUMN()+2,0))</f>
        <v>7304.7963499999996</v>
      </c>
      <c r="H5" s="323">
        <f>IF(ISERROR(VLOOKUP($A5,'Man Tab'!$A:$Q,COLUMN()+2,0)),0,VLOOKUP($A5,'Man Tab'!$A:$Q,COLUMN()+2,0))</f>
        <v>7808.4221799999996</v>
      </c>
      <c r="I5" s="323">
        <f>IF(ISERROR(VLOOKUP($A5,'Man Tab'!$A:$Q,COLUMN()+2,0)),0,VLOOKUP($A5,'Man Tab'!$A:$Q,COLUMN()+2,0))</f>
        <v>6887.8615200000004</v>
      </c>
      <c r="J5" s="323">
        <f>IF(ISERROR(VLOOKUP($A5,'Man Tab'!$A:$Q,COLUMN()+2,0)),0,VLOOKUP($A5,'Man Tab'!$A:$Q,COLUMN()+2,0))</f>
        <v>7018.6366400000097</v>
      </c>
      <c r="K5" s="323">
        <f>IF(ISERROR(VLOOKUP($A5,'Man Tab'!$A:$Q,COLUMN()+2,0)),0,VLOOKUP($A5,'Man Tab'!$A:$Q,COLUMN()+2,0))</f>
        <v>7531.2401300000402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7910.7458999999999</v>
      </c>
      <c r="C6" s="325">
        <f t="shared" ref="C6:M6" si="1">C5+B6</f>
        <v>15405.232540000001</v>
      </c>
      <c r="D6" s="325">
        <f t="shared" si="1"/>
        <v>23053.773090000021</v>
      </c>
      <c r="E6" s="325">
        <f t="shared" si="1"/>
        <v>30624.858700000052</v>
      </c>
      <c r="F6" s="325">
        <f t="shared" si="1"/>
        <v>38199.737630000054</v>
      </c>
      <c r="G6" s="325">
        <f t="shared" si="1"/>
        <v>45504.533980000051</v>
      </c>
      <c r="H6" s="325">
        <f t="shared" si="1"/>
        <v>53312.956160000052</v>
      </c>
      <c r="I6" s="325">
        <f t="shared" si="1"/>
        <v>60200.817680000051</v>
      </c>
      <c r="J6" s="325">
        <f t="shared" si="1"/>
        <v>67219.454320000063</v>
      </c>
      <c r="K6" s="325">
        <f t="shared" si="1"/>
        <v>74750.694450000097</v>
      </c>
      <c r="L6" s="325">
        <f t="shared" si="1"/>
        <v>74750.694450000097</v>
      </c>
      <c r="M6" s="325">
        <f t="shared" si="1"/>
        <v>74750.694450000097</v>
      </c>
    </row>
    <row r="7" spans="1:13" ht="14.4" customHeight="1" x14ac:dyDescent="0.3">
      <c r="A7" s="324" t="s">
        <v>125</v>
      </c>
      <c r="B7" s="324">
        <v>14.069000000000001</v>
      </c>
      <c r="C7" s="324">
        <v>36.908999999999999</v>
      </c>
      <c r="D7" s="324">
        <v>58.784999999999997</v>
      </c>
      <c r="E7" s="324">
        <v>85.070999999999998</v>
      </c>
      <c r="F7" s="324">
        <v>108.902</v>
      </c>
      <c r="G7" s="324">
        <v>134.19300000000001</v>
      </c>
      <c r="H7" s="324">
        <v>134.16800000000001</v>
      </c>
      <c r="I7" s="324">
        <v>148.125</v>
      </c>
      <c r="J7" s="324">
        <v>166.096</v>
      </c>
      <c r="K7" s="324">
        <v>181.81</v>
      </c>
      <c r="L7" s="324"/>
      <c r="M7" s="324"/>
    </row>
    <row r="8" spans="1:13" ht="14.4" customHeight="1" x14ac:dyDescent="0.3">
      <c r="A8" s="324" t="s">
        <v>98</v>
      </c>
      <c r="B8" s="325">
        <f>B7*30</f>
        <v>422.07000000000005</v>
      </c>
      <c r="C8" s="325">
        <f t="shared" ref="C8:M8" si="2">C7*30</f>
        <v>1107.27</v>
      </c>
      <c r="D8" s="325">
        <f t="shared" si="2"/>
        <v>1763.55</v>
      </c>
      <c r="E8" s="325">
        <f t="shared" si="2"/>
        <v>2552.13</v>
      </c>
      <c r="F8" s="325">
        <f t="shared" si="2"/>
        <v>3267.06</v>
      </c>
      <c r="G8" s="325">
        <f t="shared" si="2"/>
        <v>4025.7900000000004</v>
      </c>
      <c r="H8" s="325">
        <f t="shared" si="2"/>
        <v>4025.04</v>
      </c>
      <c r="I8" s="325">
        <f t="shared" si="2"/>
        <v>4443.75</v>
      </c>
      <c r="J8" s="325">
        <f t="shared" si="2"/>
        <v>4982.88</v>
      </c>
      <c r="K8" s="325">
        <f t="shared" si="2"/>
        <v>5454.3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6188489.3200000003</v>
      </c>
      <c r="C9" s="324">
        <v>6288003.3100000005</v>
      </c>
      <c r="D9" s="324">
        <v>6374824.9699999997</v>
      </c>
      <c r="E9" s="324">
        <v>6358464.3200000003</v>
      </c>
      <c r="F9" s="324">
        <v>6747370.9900000002</v>
      </c>
      <c r="G9" s="324">
        <v>6446516.3599999994</v>
      </c>
      <c r="H9" s="324">
        <v>5739931</v>
      </c>
      <c r="I9" s="324">
        <v>5786606.3300000001</v>
      </c>
      <c r="J9" s="324">
        <v>5674430.6699999999</v>
      </c>
      <c r="K9" s="324">
        <v>6570430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6188.4893200000006</v>
      </c>
      <c r="C10" s="325">
        <f t="shared" ref="C10:M10" si="3">C9/1000+B10</f>
        <v>12476.492630000001</v>
      </c>
      <c r="D10" s="325">
        <f t="shared" si="3"/>
        <v>18851.317600000002</v>
      </c>
      <c r="E10" s="325">
        <f t="shared" si="3"/>
        <v>25209.781920000001</v>
      </c>
      <c r="F10" s="325">
        <f t="shared" si="3"/>
        <v>31957.152910000001</v>
      </c>
      <c r="G10" s="325">
        <f t="shared" si="3"/>
        <v>38403.669269999999</v>
      </c>
      <c r="H10" s="325">
        <f t="shared" si="3"/>
        <v>44143.600269999995</v>
      </c>
      <c r="I10" s="325">
        <f t="shared" si="3"/>
        <v>49930.206599999998</v>
      </c>
      <c r="J10" s="325">
        <f t="shared" si="3"/>
        <v>55604.637269999999</v>
      </c>
      <c r="K10" s="325">
        <f t="shared" si="3"/>
        <v>62175.06727</v>
      </c>
      <c r="L10" s="325">
        <f t="shared" si="3"/>
        <v>62175.06727</v>
      </c>
      <c r="M10" s="325">
        <f t="shared" si="3"/>
        <v>62175.06727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10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0.96424806815512232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0.96424806815512232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32150</v>
      </c>
      <c r="C7" s="56">
        <v>2679.1666666666702</v>
      </c>
      <c r="D7" s="56">
        <v>2891.1934200000001</v>
      </c>
      <c r="E7" s="56">
        <v>2929.0955800000002</v>
      </c>
      <c r="F7" s="56">
        <v>2680.36859000001</v>
      </c>
      <c r="G7" s="56">
        <v>2700.6335100000101</v>
      </c>
      <c r="H7" s="56">
        <v>2770.3091399999998</v>
      </c>
      <c r="I7" s="56">
        <v>2565.6458299999999</v>
      </c>
      <c r="J7" s="56">
        <v>2148.9684000000002</v>
      </c>
      <c r="K7" s="56">
        <v>2231.3738600000001</v>
      </c>
      <c r="L7" s="56">
        <v>2613.44103000001</v>
      </c>
      <c r="M7" s="56">
        <v>2951.5544200000099</v>
      </c>
      <c r="N7" s="56">
        <v>0</v>
      </c>
      <c r="O7" s="56">
        <v>0</v>
      </c>
      <c r="P7" s="57">
        <v>26482.583780000001</v>
      </c>
      <c r="Q7" s="185">
        <v>0.98846346923700001</v>
      </c>
    </row>
    <row r="8" spans="1:17" ht="14.4" customHeight="1" x14ac:dyDescent="0.3">
      <c r="A8" s="19" t="s">
        <v>36</v>
      </c>
      <c r="B8" s="55">
        <v>2.074917878221</v>
      </c>
      <c r="C8" s="56">
        <v>0.17290982318500001</v>
      </c>
      <c r="D8" s="56">
        <v>0</v>
      </c>
      <c r="E8" s="56">
        <v>2.6030000000000002</v>
      </c>
      <c r="F8" s="56">
        <v>0</v>
      </c>
      <c r="G8" s="56">
        <v>0</v>
      </c>
      <c r="H8" s="56">
        <v>0</v>
      </c>
      <c r="I8" s="56">
        <v>2.6030000000000002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5.2060000000000004</v>
      </c>
      <c r="Q8" s="185">
        <v>3.0108179536019999</v>
      </c>
    </row>
    <row r="9" spans="1:17" ht="14.4" customHeight="1" x14ac:dyDescent="0.3">
      <c r="A9" s="19" t="s">
        <v>37</v>
      </c>
      <c r="B9" s="55">
        <v>3025.10974859115</v>
      </c>
      <c r="C9" s="56">
        <v>252.09247904926301</v>
      </c>
      <c r="D9" s="56">
        <v>353.41879</v>
      </c>
      <c r="E9" s="56">
        <v>144.96001000000001</v>
      </c>
      <c r="F9" s="56">
        <v>61.026850000000003</v>
      </c>
      <c r="G9" s="56">
        <v>422.69866000000201</v>
      </c>
      <c r="H9" s="56">
        <v>255.42894000000001</v>
      </c>
      <c r="I9" s="56">
        <v>248.98387</v>
      </c>
      <c r="J9" s="56">
        <v>257.71301999999997</v>
      </c>
      <c r="K9" s="56">
        <v>249.97730999999999</v>
      </c>
      <c r="L9" s="56">
        <v>249.1249</v>
      </c>
      <c r="M9" s="56">
        <v>242.98188000000101</v>
      </c>
      <c r="N9" s="56">
        <v>0</v>
      </c>
      <c r="O9" s="56">
        <v>0</v>
      </c>
      <c r="P9" s="57">
        <v>2486.31423</v>
      </c>
      <c r="Q9" s="185">
        <v>0.98627068898500003</v>
      </c>
    </row>
    <row r="10" spans="1:17" ht="14.4" customHeight="1" x14ac:dyDescent="0.3">
      <c r="A10" s="19" t="s">
        <v>38</v>
      </c>
      <c r="B10" s="55">
        <v>123.07749357046301</v>
      </c>
      <c r="C10" s="56">
        <v>10.256457797537999</v>
      </c>
      <c r="D10" s="56">
        <v>10.018420000000001</v>
      </c>
      <c r="E10" s="56">
        <v>12.89602</v>
      </c>
      <c r="F10" s="56">
        <v>12.41395</v>
      </c>
      <c r="G10" s="56">
        <v>12.266819999999999</v>
      </c>
      <c r="H10" s="56">
        <v>11.050879999999999</v>
      </c>
      <c r="I10" s="56">
        <v>10.77103</v>
      </c>
      <c r="J10" s="56">
        <v>0</v>
      </c>
      <c r="K10" s="56">
        <v>10.85172</v>
      </c>
      <c r="L10" s="56">
        <v>10.755929999999999</v>
      </c>
      <c r="M10" s="56">
        <v>10.30944</v>
      </c>
      <c r="N10" s="56">
        <v>0</v>
      </c>
      <c r="O10" s="56">
        <v>0</v>
      </c>
      <c r="P10" s="57">
        <v>101.33421</v>
      </c>
      <c r="Q10" s="185">
        <v>0.98800396784400002</v>
      </c>
    </row>
    <row r="11" spans="1:17" ht="14.4" customHeight="1" x14ac:dyDescent="0.3">
      <c r="A11" s="19" t="s">
        <v>39</v>
      </c>
      <c r="B11" s="55">
        <v>265.64888197023402</v>
      </c>
      <c r="C11" s="56">
        <v>22.137406830852001</v>
      </c>
      <c r="D11" s="56">
        <v>27.828240000000001</v>
      </c>
      <c r="E11" s="56">
        <v>17.790420000000001</v>
      </c>
      <c r="F11" s="56">
        <v>37.286340000000003</v>
      </c>
      <c r="G11" s="56">
        <v>18.831800000000001</v>
      </c>
      <c r="H11" s="56">
        <v>19.50299</v>
      </c>
      <c r="I11" s="56">
        <v>20.481680000000001</v>
      </c>
      <c r="J11" s="56">
        <v>9.5192700000000006</v>
      </c>
      <c r="K11" s="56">
        <v>27.373650000000001</v>
      </c>
      <c r="L11" s="56">
        <v>23.734390000000001</v>
      </c>
      <c r="M11" s="56">
        <v>20.465720000000001</v>
      </c>
      <c r="N11" s="56">
        <v>0</v>
      </c>
      <c r="O11" s="56">
        <v>0</v>
      </c>
      <c r="P11" s="57">
        <v>222.81450000000001</v>
      </c>
      <c r="Q11" s="185">
        <v>1.0065067769789999</v>
      </c>
    </row>
    <row r="12" spans="1:17" ht="14.4" customHeight="1" x14ac:dyDescent="0.3">
      <c r="A12" s="19" t="s">
        <v>40</v>
      </c>
      <c r="B12" s="55">
        <v>71.667624373644998</v>
      </c>
      <c r="C12" s="56">
        <v>5.9723020311369996</v>
      </c>
      <c r="D12" s="56">
        <v>0.82054000000000005</v>
      </c>
      <c r="E12" s="56">
        <v>0.1734</v>
      </c>
      <c r="F12" s="56">
        <v>0</v>
      </c>
      <c r="G12" s="56">
        <v>1.2979000000000001</v>
      </c>
      <c r="H12" s="56">
        <v>4.2529999999999998E-2</v>
      </c>
      <c r="I12" s="56">
        <v>3.5000000000000003E-2</v>
      </c>
      <c r="J12" s="56">
        <v>0.18282999999999999</v>
      </c>
      <c r="K12" s="56">
        <v>0</v>
      </c>
      <c r="L12" s="56">
        <v>14.51516</v>
      </c>
      <c r="M12" s="56">
        <v>0.79600000000000004</v>
      </c>
      <c r="N12" s="56">
        <v>0</v>
      </c>
      <c r="O12" s="56">
        <v>0</v>
      </c>
      <c r="P12" s="57">
        <v>17.86336</v>
      </c>
      <c r="Q12" s="185">
        <v>0.299103426231</v>
      </c>
    </row>
    <row r="13" spans="1:17" ht="14.4" customHeight="1" x14ac:dyDescent="0.3">
      <c r="A13" s="19" t="s">
        <v>41</v>
      </c>
      <c r="B13" s="55">
        <v>155.376430484792</v>
      </c>
      <c r="C13" s="56">
        <v>12.948035873732</v>
      </c>
      <c r="D13" s="56">
        <v>4.2600699999999998</v>
      </c>
      <c r="E13" s="56">
        <v>4.6491800000000003</v>
      </c>
      <c r="F13" s="56">
        <v>5.1508799999999999</v>
      </c>
      <c r="G13" s="56">
        <v>4.3339499999999997</v>
      </c>
      <c r="H13" s="56">
        <v>4.6011899999999999</v>
      </c>
      <c r="I13" s="56">
        <v>4.7349100000000002</v>
      </c>
      <c r="J13" s="56">
        <v>3.7380900000000001</v>
      </c>
      <c r="K13" s="56">
        <v>3.3380399999999999</v>
      </c>
      <c r="L13" s="56">
        <v>4.0649699999999998</v>
      </c>
      <c r="M13" s="56">
        <v>3.9419200000000001</v>
      </c>
      <c r="N13" s="56">
        <v>0</v>
      </c>
      <c r="O13" s="56">
        <v>0</v>
      </c>
      <c r="P13" s="57">
        <v>42.813200000000002</v>
      </c>
      <c r="Q13" s="185">
        <v>0.33065401129100003</v>
      </c>
    </row>
    <row r="14" spans="1:17" ht="14.4" customHeight="1" x14ac:dyDescent="0.3">
      <c r="A14" s="19" t="s">
        <v>42</v>
      </c>
      <c r="B14" s="55">
        <v>2137.6502107545598</v>
      </c>
      <c r="C14" s="56">
        <v>178.13751756287999</v>
      </c>
      <c r="D14" s="56">
        <v>250.93600000000001</v>
      </c>
      <c r="E14" s="56">
        <v>243.12899999999999</v>
      </c>
      <c r="F14" s="56">
        <v>236.322000000001</v>
      </c>
      <c r="G14" s="56">
        <v>142.52100000000101</v>
      </c>
      <c r="H14" s="56">
        <v>120.748</v>
      </c>
      <c r="I14" s="56">
        <v>113.515</v>
      </c>
      <c r="J14" s="56">
        <v>123.642</v>
      </c>
      <c r="K14" s="56">
        <v>117.312</v>
      </c>
      <c r="L14" s="56">
        <v>123.042</v>
      </c>
      <c r="M14" s="56">
        <v>181.70200000000099</v>
      </c>
      <c r="N14" s="56">
        <v>0</v>
      </c>
      <c r="O14" s="56">
        <v>0</v>
      </c>
      <c r="P14" s="57">
        <v>1652.8689999999999</v>
      </c>
      <c r="Q14" s="185">
        <v>0.92786125158400001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647.80166642035999</v>
      </c>
      <c r="C17" s="56">
        <v>53.983472201696003</v>
      </c>
      <c r="D17" s="56">
        <v>63.817929999999997</v>
      </c>
      <c r="E17" s="56">
        <v>13.46494</v>
      </c>
      <c r="F17" s="56">
        <v>38.831760000000003</v>
      </c>
      <c r="G17" s="56">
        <v>18.879840000000002</v>
      </c>
      <c r="H17" s="56">
        <v>75.318219999999997</v>
      </c>
      <c r="I17" s="56">
        <v>5.4126200000000004</v>
      </c>
      <c r="J17" s="56">
        <v>7.7556799999999999</v>
      </c>
      <c r="K17" s="56">
        <v>5.6134300000000001</v>
      </c>
      <c r="L17" s="56">
        <v>27.488309999999998</v>
      </c>
      <c r="M17" s="56">
        <v>3.07891</v>
      </c>
      <c r="N17" s="56">
        <v>0</v>
      </c>
      <c r="O17" s="56">
        <v>0</v>
      </c>
      <c r="P17" s="57">
        <v>259.66163999999998</v>
      </c>
      <c r="Q17" s="185">
        <v>0.481002109367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7.72</v>
      </c>
      <c r="F18" s="56">
        <v>8.798</v>
      </c>
      <c r="G18" s="56">
        <v>1.212</v>
      </c>
      <c r="H18" s="56">
        <v>36.808</v>
      </c>
      <c r="I18" s="56">
        <v>2.427</v>
      </c>
      <c r="J18" s="56">
        <v>-0.1</v>
      </c>
      <c r="K18" s="56">
        <v>0</v>
      </c>
      <c r="L18" s="56">
        <v>6.718</v>
      </c>
      <c r="M18" s="56">
        <v>10.90436</v>
      </c>
      <c r="N18" s="56">
        <v>0</v>
      </c>
      <c r="O18" s="56">
        <v>0</v>
      </c>
      <c r="P18" s="57">
        <v>74.487359999999995</v>
      </c>
      <c r="Q18" s="185" t="s">
        <v>329</v>
      </c>
    </row>
    <row r="19" spans="1:17" ht="14.4" customHeight="1" x14ac:dyDescent="0.3">
      <c r="A19" s="19" t="s">
        <v>47</v>
      </c>
      <c r="B19" s="55">
        <v>4281.0201341181501</v>
      </c>
      <c r="C19" s="56">
        <v>356.75167784317898</v>
      </c>
      <c r="D19" s="56">
        <v>549.09936000000005</v>
      </c>
      <c r="E19" s="56">
        <v>344.83724999999998</v>
      </c>
      <c r="F19" s="56">
        <v>830.64356000000203</v>
      </c>
      <c r="G19" s="56">
        <v>565.16058000000305</v>
      </c>
      <c r="H19" s="56">
        <v>524.63018</v>
      </c>
      <c r="I19" s="56">
        <v>566.33546000000001</v>
      </c>
      <c r="J19" s="56">
        <v>507.69166999999999</v>
      </c>
      <c r="K19" s="56">
        <v>549.37513000000001</v>
      </c>
      <c r="L19" s="56">
        <v>234.40732</v>
      </c>
      <c r="M19" s="56">
        <v>264.56205000000102</v>
      </c>
      <c r="N19" s="56">
        <v>0</v>
      </c>
      <c r="O19" s="56">
        <v>0</v>
      </c>
      <c r="P19" s="57">
        <v>4936.7425600000097</v>
      </c>
      <c r="Q19" s="185">
        <v>1.3838035997039999</v>
      </c>
    </row>
    <row r="20" spans="1:17" ht="14.4" customHeight="1" x14ac:dyDescent="0.3">
      <c r="A20" s="19" t="s">
        <v>48</v>
      </c>
      <c r="B20" s="55">
        <v>30047.082962320401</v>
      </c>
      <c r="C20" s="56">
        <v>2503.9235801933701</v>
      </c>
      <c r="D20" s="56">
        <v>2598.2427600000001</v>
      </c>
      <c r="E20" s="56">
        <v>2561.2120300000001</v>
      </c>
      <c r="F20" s="56">
        <v>2566.5939800000101</v>
      </c>
      <c r="G20" s="56">
        <v>2536.1510900000098</v>
      </c>
      <c r="H20" s="56">
        <v>2616.8963600000002</v>
      </c>
      <c r="I20" s="56">
        <v>2615.06684</v>
      </c>
      <c r="J20" s="56">
        <v>3636.43622</v>
      </c>
      <c r="K20" s="56">
        <v>2579.7717899999998</v>
      </c>
      <c r="L20" s="56">
        <v>2591.0595600000102</v>
      </c>
      <c r="M20" s="56">
        <v>2728.2761800000098</v>
      </c>
      <c r="N20" s="56">
        <v>0</v>
      </c>
      <c r="O20" s="56">
        <v>0</v>
      </c>
      <c r="P20" s="57">
        <v>27029.70681</v>
      </c>
      <c r="Q20" s="185">
        <v>1.0794940797629999</v>
      </c>
    </row>
    <row r="21" spans="1:17" ht="14.4" customHeight="1" x14ac:dyDescent="0.3">
      <c r="A21" s="20" t="s">
        <v>49</v>
      </c>
      <c r="B21" s="55">
        <v>12332.605402605101</v>
      </c>
      <c r="C21" s="56">
        <v>1027.7171168837599</v>
      </c>
      <c r="D21" s="56">
        <v>1160.45</v>
      </c>
      <c r="E21" s="56">
        <v>1156.5039999999999</v>
      </c>
      <c r="F21" s="56">
        <v>1156.5029999999999</v>
      </c>
      <c r="G21" s="56">
        <v>1146.54900000001</v>
      </c>
      <c r="H21" s="56">
        <v>1113.5550000000001</v>
      </c>
      <c r="I21" s="56">
        <v>1112.8800000000001</v>
      </c>
      <c r="J21" s="56">
        <v>1112.876</v>
      </c>
      <c r="K21" s="56">
        <v>1112.876</v>
      </c>
      <c r="L21" s="56">
        <v>1112.876</v>
      </c>
      <c r="M21" s="56">
        <v>1112.87600000001</v>
      </c>
      <c r="N21" s="56">
        <v>0</v>
      </c>
      <c r="O21" s="56">
        <v>0</v>
      </c>
      <c r="P21" s="57">
        <v>11297.945</v>
      </c>
      <c r="Q21" s="185">
        <v>1.0993243971890001</v>
      </c>
    </row>
    <row r="22" spans="1:17" ht="14.4" customHeight="1" x14ac:dyDescent="0.3">
      <c r="A22" s="19" t="s">
        <v>50</v>
      </c>
      <c r="B22" s="55">
        <v>55</v>
      </c>
      <c r="C22" s="56">
        <v>4.583333333333</v>
      </c>
      <c r="D22" s="56">
        <v>0</v>
      </c>
      <c r="E22" s="56">
        <v>54.135390000000001</v>
      </c>
      <c r="F22" s="56">
        <v>0</v>
      </c>
      <c r="G22" s="56">
        <v>0</v>
      </c>
      <c r="H22" s="56">
        <v>0</v>
      </c>
      <c r="I22" s="56">
        <v>35.905540000000002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90.040930000000003</v>
      </c>
      <c r="Q22" s="185">
        <v>1.9645293818180001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0.83176486245000003</v>
      </c>
      <c r="C24" s="56">
        <v>6.9313738535999994E-2</v>
      </c>
      <c r="D24" s="56">
        <v>0.66037000000000001</v>
      </c>
      <c r="E24" s="56">
        <v>1.3164199999999999</v>
      </c>
      <c r="F24" s="56">
        <v>14.601639999999</v>
      </c>
      <c r="G24" s="56">
        <v>0.54945999999799999</v>
      </c>
      <c r="H24" s="56">
        <v>25.987500000000999</v>
      </c>
      <c r="I24" s="56">
        <v>-1.4300000000000001E-3</v>
      </c>
      <c r="J24" s="56">
        <v>-9.9999999900000002E-4</v>
      </c>
      <c r="K24" s="56">
        <v>-1.41E-3</v>
      </c>
      <c r="L24" s="56">
        <v>7.4090699999999998</v>
      </c>
      <c r="M24" s="56">
        <v>-0.208750000002</v>
      </c>
      <c r="N24" s="56">
        <v>0</v>
      </c>
      <c r="O24" s="56">
        <v>0</v>
      </c>
      <c r="P24" s="57">
        <v>50.311869999995999</v>
      </c>
      <c r="Q24" s="185"/>
    </row>
    <row r="25" spans="1:17" ht="14.4" customHeight="1" x14ac:dyDescent="0.3">
      <c r="A25" s="21" t="s">
        <v>53</v>
      </c>
      <c r="B25" s="58">
        <v>85294.947237949498</v>
      </c>
      <c r="C25" s="59">
        <v>7107.9122698291303</v>
      </c>
      <c r="D25" s="59">
        <v>7910.7458999999999</v>
      </c>
      <c r="E25" s="59">
        <v>7494.4866400000001</v>
      </c>
      <c r="F25" s="59">
        <v>7648.5405500000197</v>
      </c>
      <c r="G25" s="59">
        <v>7571.0856100000301</v>
      </c>
      <c r="H25" s="59">
        <v>7574.8789299999999</v>
      </c>
      <c r="I25" s="59">
        <v>7304.7963499999996</v>
      </c>
      <c r="J25" s="59">
        <v>7808.4221799999996</v>
      </c>
      <c r="K25" s="59">
        <v>6887.8615200000004</v>
      </c>
      <c r="L25" s="59">
        <v>7018.6366400000097</v>
      </c>
      <c r="M25" s="59">
        <v>7531.2401300000402</v>
      </c>
      <c r="N25" s="59">
        <v>0</v>
      </c>
      <c r="O25" s="59">
        <v>0</v>
      </c>
      <c r="P25" s="60">
        <v>74750.694450000097</v>
      </c>
      <c r="Q25" s="186">
        <v>1.0516547139620001</v>
      </c>
    </row>
    <row r="26" spans="1:17" ht="14.4" customHeight="1" x14ac:dyDescent="0.3">
      <c r="A26" s="19" t="s">
        <v>54</v>
      </c>
      <c r="B26" s="55">
        <v>5239.9884694989696</v>
      </c>
      <c r="C26" s="56">
        <v>436.66570579158099</v>
      </c>
      <c r="D26" s="56">
        <v>411.50405999999998</v>
      </c>
      <c r="E26" s="56">
        <v>413.67788000000002</v>
      </c>
      <c r="F26" s="56">
        <v>407.20663000000002</v>
      </c>
      <c r="G26" s="56">
        <v>409.9486</v>
      </c>
      <c r="H26" s="56">
        <v>380.39416999999997</v>
      </c>
      <c r="I26" s="56">
        <v>546.09149000000002</v>
      </c>
      <c r="J26" s="56">
        <v>493.25778000000003</v>
      </c>
      <c r="K26" s="56">
        <v>369.70362999999998</v>
      </c>
      <c r="L26" s="56">
        <v>405.52582000000098</v>
      </c>
      <c r="M26" s="56">
        <v>466.34080999999998</v>
      </c>
      <c r="N26" s="56">
        <v>0</v>
      </c>
      <c r="O26" s="56">
        <v>0</v>
      </c>
      <c r="P26" s="57">
        <v>4303.6508700000004</v>
      </c>
      <c r="Q26" s="185">
        <v>0.98557107025299995</v>
      </c>
    </row>
    <row r="27" spans="1:17" ht="14.4" customHeight="1" x14ac:dyDescent="0.3">
      <c r="A27" s="22" t="s">
        <v>55</v>
      </c>
      <c r="B27" s="58">
        <v>90534.935707448501</v>
      </c>
      <c r="C27" s="59">
        <v>7544.5779756207103</v>
      </c>
      <c r="D27" s="59">
        <v>8322.2499599999992</v>
      </c>
      <c r="E27" s="59">
        <v>7908.1645200000003</v>
      </c>
      <c r="F27" s="59">
        <v>8055.7471800000203</v>
      </c>
      <c r="G27" s="59">
        <v>7981.0342100000298</v>
      </c>
      <c r="H27" s="59">
        <v>7955.2731000000003</v>
      </c>
      <c r="I27" s="59">
        <v>7850.8878400000003</v>
      </c>
      <c r="J27" s="59">
        <v>8301.6799599999995</v>
      </c>
      <c r="K27" s="59">
        <v>7257.5651500000004</v>
      </c>
      <c r="L27" s="59">
        <v>7424.1624600000196</v>
      </c>
      <c r="M27" s="59">
        <v>7997.5809400000398</v>
      </c>
      <c r="N27" s="59">
        <v>0</v>
      </c>
      <c r="O27" s="59">
        <v>0</v>
      </c>
      <c r="P27" s="60">
        <v>79054.345320000095</v>
      </c>
      <c r="Q27" s="186">
        <v>1.0478299193859999</v>
      </c>
    </row>
    <row r="28" spans="1:17" ht="14.4" customHeight="1" x14ac:dyDescent="0.3">
      <c r="A28" s="20" t="s">
        <v>56</v>
      </c>
      <c r="B28" s="55">
        <v>68.392012445185998</v>
      </c>
      <c r="C28" s="56">
        <v>5.6993343704320001</v>
      </c>
      <c r="D28" s="56">
        <v>0</v>
      </c>
      <c r="E28" s="56">
        <v>0</v>
      </c>
      <c r="F28" s="56">
        <v>18.401199999999999</v>
      </c>
      <c r="G28" s="56">
        <v>0</v>
      </c>
      <c r="H28" s="56">
        <v>0</v>
      </c>
      <c r="I28" s="56">
        <v>0</v>
      </c>
      <c r="J28" s="56">
        <v>45.504049999999999</v>
      </c>
      <c r="K28" s="56">
        <v>0</v>
      </c>
      <c r="L28" s="56">
        <v>24.780799999999999</v>
      </c>
      <c r="M28" s="56">
        <v>0</v>
      </c>
      <c r="N28" s="56">
        <v>0</v>
      </c>
      <c r="O28" s="56">
        <v>0</v>
      </c>
      <c r="P28" s="57">
        <v>88.686049999999994</v>
      </c>
      <c r="Q28" s="185">
        <v>1.5560773282589999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79930.854477725399</v>
      </c>
      <c r="C6" s="701">
        <v>82794.459099999993</v>
      </c>
      <c r="D6" s="702">
        <v>2863.60462227465</v>
      </c>
      <c r="E6" s="703">
        <v>1.0358260228909999</v>
      </c>
      <c r="F6" s="701">
        <v>85294.947237949498</v>
      </c>
      <c r="G6" s="702">
        <v>71079.122698291307</v>
      </c>
      <c r="H6" s="704">
        <v>7531.2401300000402</v>
      </c>
      <c r="I6" s="701">
        <v>74750.694450000097</v>
      </c>
      <c r="J6" s="702">
        <v>3671.5717517088101</v>
      </c>
      <c r="K6" s="705">
        <v>0.87637892830200004</v>
      </c>
    </row>
    <row r="7" spans="1:11" ht="14.4" customHeight="1" thickBot="1" x14ac:dyDescent="0.35">
      <c r="A7" s="720" t="s">
        <v>332</v>
      </c>
      <c r="B7" s="701">
        <v>38443.8806740281</v>
      </c>
      <c r="C7" s="701">
        <v>35492.015079999997</v>
      </c>
      <c r="D7" s="702">
        <v>-2951.8655940280501</v>
      </c>
      <c r="E7" s="703">
        <v>0.923216242942</v>
      </c>
      <c r="F7" s="701">
        <v>37930.605307623096</v>
      </c>
      <c r="G7" s="702">
        <v>31608.837756352601</v>
      </c>
      <c r="H7" s="704">
        <v>3411.75063000002</v>
      </c>
      <c r="I7" s="701">
        <v>31011.791550000002</v>
      </c>
      <c r="J7" s="702">
        <v>-597.04620635250501</v>
      </c>
      <c r="K7" s="705">
        <v>0.81759284615899996</v>
      </c>
    </row>
    <row r="8" spans="1:11" ht="14.4" customHeight="1" thickBot="1" x14ac:dyDescent="0.35">
      <c r="A8" s="721" t="s">
        <v>333</v>
      </c>
      <c r="B8" s="701">
        <v>36248.677870611398</v>
      </c>
      <c r="C8" s="701">
        <v>33338.86608</v>
      </c>
      <c r="D8" s="702">
        <v>-2909.8117906113998</v>
      </c>
      <c r="E8" s="703">
        <v>0.91972640213199996</v>
      </c>
      <c r="F8" s="701">
        <v>35792.9550968685</v>
      </c>
      <c r="G8" s="702">
        <v>29827.462580723801</v>
      </c>
      <c r="H8" s="704">
        <v>3230.0486300000198</v>
      </c>
      <c r="I8" s="701">
        <v>29358.922549999999</v>
      </c>
      <c r="J8" s="702">
        <v>-468.54003072370699</v>
      </c>
      <c r="K8" s="705">
        <v>0.82024304700499995</v>
      </c>
    </row>
    <row r="9" spans="1:11" ht="14.4" customHeight="1" thickBot="1" x14ac:dyDescent="0.35">
      <c r="A9" s="722" t="s">
        <v>334</v>
      </c>
      <c r="B9" s="706">
        <v>0</v>
      </c>
      <c r="C9" s="706">
        <v>0</v>
      </c>
      <c r="D9" s="707">
        <v>0</v>
      </c>
      <c r="E9" s="708" t="s">
        <v>329</v>
      </c>
      <c r="F9" s="706">
        <v>0</v>
      </c>
      <c r="G9" s="707">
        <v>0</v>
      </c>
      <c r="H9" s="709">
        <v>-7.5000000000000002E-4</v>
      </c>
      <c r="I9" s="706">
        <v>-6.7299999999999999E-3</v>
      </c>
      <c r="J9" s="707">
        <v>-6.7299999999999999E-3</v>
      </c>
      <c r="K9" s="710" t="s">
        <v>335</v>
      </c>
    </row>
    <row r="10" spans="1:11" ht="14.4" customHeight="1" thickBot="1" x14ac:dyDescent="0.35">
      <c r="A10" s="723" t="s">
        <v>336</v>
      </c>
      <c r="B10" s="701">
        <v>0</v>
      </c>
      <c r="C10" s="701">
        <v>0</v>
      </c>
      <c r="D10" s="702">
        <v>0</v>
      </c>
      <c r="E10" s="711" t="s">
        <v>329</v>
      </c>
      <c r="F10" s="701">
        <v>0</v>
      </c>
      <c r="G10" s="702">
        <v>0</v>
      </c>
      <c r="H10" s="704">
        <v>-7.5000000000000002E-4</v>
      </c>
      <c r="I10" s="701">
        <v>-6.7299999999999999E-3</v>
      </c>
      <c r="J10" s="702">
        <v>-6.7299999999999999E-3</v>
      </c>
      <c r="K10" s="712" t="s">
        <v>335</v>
      </c>
    </row>
    <row r="11" spans="1:11" ht="14.4" customHeight="1" thickBot="1" x14ac:dyDescent="0.35">
      <c r="A11" s="722" t="s">
        <v>337</v>
      </c>
      <c r="B11" s="706">
        <v>32772.096023884304</v>
      </c>
      <c r="C11" s="706">
        <v>29706.023959999999</v>
      </c>
      <c r="D11" s="707">
        <v>-3066.07206388433</v>
      </c>
      <c r="E11" s="713">
        <v>0.90644260099600005</v>
      </c>
      <c r="F11" s="706">
        <v>32150</v>
      </c>
      <c r="G11" s="707">
        <v>26791.666666666701</v>
      </c>
      <c r="H11" s="709">
        <v>2951.5544200000099</v>
      </c>
      <c r="I11" s="706">
        <v>26482.583780000001</v>
      </c>
      <c r="J11" s="707">
        <v>-309.08288666662003</v>
      </c>
      <c r="K11" s="714">
        <v>0.82371955769799998</v>
      </c>
    </row>
    <row r="12" spans="1:11" ht="14.4" customHeight="1" thickBot="1" x14ac:dyDescent="0.35">
      <c r="A12" s="723" t="s">
        <v>338</v>
      </c>
      <c r="B12" s="701">
        <v>200</v>
      </c>
      <c r="C12" s="701">
        <v>79.270009999999999</v>
      </c>
      <c r="D12" s="702">
        <v>-120.72999</v>
      </c>
      <c r="E12" s="703">
        <v>0.39635005000000001</v>
      </c>
      <c r="F12" s="701">
        <v>100</v>
      </c>
      <c r="G12" s="702">
        <v>83.333333333333002</v>
      </c>
      <c r="H12" s="704">
        <v>10.45584</v>
      </c>
      <c r="I12" s="701">
        <v>73.885769999999994</v>
      </c>
      <c r="J12" s="702">
        <v>-9.4475633333329991</v>
      </c>
      <c r="K12" s="705">
        <v>0.73885769999999995</v>
      </c>
    </row>
    <row r="13" spans="1:11" ht="14.4" customHeight="1" thickBot="1" x14ac:dyDescent="0.35">
      <c r="A13" s="723" t="s">
        <v>339</v>
      </c>
      <c r="B13" s="701">
        <v>25500</v>
      </c>
      <c r="C13" s="701">
        <v>24977.6774</v>
      </c>
      <c r="D13" s="702">
        <v>-522.32259999999599</v>
      </c>
      <c r="E13" s="703">
        <v>0.97951676078399996</v>
      </c>
      <c r="F13" s="701">
        <v>25500</v>
      </c>
      <c r="G13" s="702">
        <v>21250</v>
      </c>
      <c r="H13" s="704">
        <v>2597.4177400000099</v>
      </c>
      <c r="I13" s="701">
        <v>21734.31222</v>
      </c>
      <c r="J13" s="702">
        <v>484.31222000003299</v>
      </c>
      <c r="K13" s="705">
        <v>0.85232596941100003</v>
      </c>
    </row>
    <row r="14" spans="1:11" ht="14.4" customHeight="1" thickBot="1" x14ac:dyDescent="0.35">
      <c r="A14" s="723" t="s">
        <v>340</v>
      </c>
      <c r="B14" s="701">
        <v>4500</v>
      </c>
      <c r="C14" s="701">
        <v>2373.9460899999999</v>
      </c>
      <c r="D14" s="702">
        <v>-2126.0539100000001</v>
      </c>
      <c r="E14" s="703">
        <v>0.52754357555499998</v>
      </c>
      <c r="F14" s="701">
        <v>2550</v>
      </c>
      <c r="G14" s="702">
        <v>2125</v>
      </c>
      <c r="H14" s="704">
        <v>159.03246000000101</v>
      </c>
      <c r="I14" s="701">
        <v>1606.3405399999999</v>
      </c>
      <c r="J14" s="702">
        <v>-518.65945999999803</v>
      </c>
      <c r="K14" s="705">
        <v>0.62993746666600003</v>
      </c>
    </row>
    <row r="15" spans="1:11" ht="14.4" customHeight="1" thickBot="1" x14ac:dyDescent="0.35">
      <c r="A15" s="723" t="s">
        <v>341</v>
      </c>
      <c r="B15" s="701">
        <v>0.24658267787400001</v>
      </c>
      <c r="C15" s="701">
        <v>0</v>
      </c>
      <c r="D15" s="702">
        <v>-0.24658267787400001</v>
      </c>
      <c r="E15" s="703">
        <v>0</v>
      </c>
      <c r="F15" s="701">
        <v>0</v>
      </c>
      <c r="G15" s="702">
        <v>0</v>
      </c>
      <c r="H15" s="704">
        <v>0</v>
      </c>
      <c r="I15" s="701">
        <v>0</v>
      </c>
      <c r="J15" s="702">
        <v>0</v>
      </c>
      <c r="K15" s="705">
        <v>10</v>
      </c>
    </row>
    <row r="16" spans="1:11" ht="14.4" customHeight="1" thickBot="1" x14ac:dyDescent="0.35">
      <c r="A16" s="723" t="s">
        <v>342</v>
      </c>
      <c r="B16" s="701">
        <v>2571.8494412064601</v>
      </c>
      <c r="C16" s="701">
        <v>2275.1304599999999</v>
      </c>
      <c r="D16" s="702">
        <v>-296.71898120646301</v>
      </c>
      <c r="E16" s="703">
        <v>0.88462816817599998</v>
      </c>
      <c r="F16" s="701">
        <v>4000</v>
      </c>
      <c r="G16" s="702">
        <v>3333.3333333333298</v>
      </c>
      <c r="H16" s="704">
        <v>184.648380000001</v>
      </c>
      <c r="I16" s="701">
        <v>3067.49325000001</v>
      </c>
      <c r="J16" s="702">
        <v>-265.84008333332798</v>
      </c>
      <c r="K16" s="705">
        <v>0.76687331250000002</v>
      </c>
    </row>
    <row r="17" spans="1:11" ht="14.4" customHeight="1" thickBot="1" x14ac:dyDescent="0.35">
      <c r="A17" s="723" t="s">
        <v>343</v>
      </c>
      <c r="B17" s="701">
        <v>0</v>
      </c>
      <c r="C17" s="701">
        <v>0</v>
      </c>
      <c r="D17" s="702">
        <v>0</v>
      </c>
      <c r="E17" s="711" t="s">
        <v>329</v>
      </c>
      <c r="F17" s="701">
        <v>0</v>
      </c>
      <c r="G17" s="702">
        <v>0</v>
      </c>
      <c r="H17" s="704">
        <v>0</v>
      </c>
      <c r="I17" s="701">
        <v>0.55200000000000005</v>
      </c>
      <c r="J17" s="702">
        <v>0.55200000000000005</v>
      </c>
      <c r="K17" s="712" t="s">
        <v>335</v>
      </c>
    </row>
    <row r="18" spans="1:11" ht="14.4" customHeight="1" thickBot="1" x14ac:dyDescent="0.35">
      <c r="A18" s="722" t="s">
        <v>344</v>
      </c>
      <c r="B18" s="706">
        <v>11.717318675694999</v>
      </c>
      <c r="C18" s="706">
        <v>2.1680000000000001</v>
      </c>
      <c r="D18" s="707">
        <v>-9.5493186756949999</v>
      </c>
      <c r="E18" s="713">
        <v>0.185025265592</v>
      </c>
      <c r="F18" s="706">
        <v>2.074917878221</v>
      </c>
      <c r="G18" s="707">
        <v>1.729098231851</v>
      </c>
      <c r="H18" s="709">
        <v>0</v>
      </c>
      <c r="I18" s="706">
        <v>5.2060000000000004</v>
      </c>
      <c r="J18" s="707">
        <v>3.4769017681480001</v>
      </c>
      <c r="K18" s="714">
        <v>2.5090149613350001</v>
      </c>
    </row>
    <row r="19" spans="1:11" ht="14.4" customHeight="1" thickBot="1" x14ac:dyDescent="0.35">
      <c r="A19" s="723" t="s">
        <v>345</v>
      </c>
      <c r="B19" s="701">
        <v>11.717318675694999</v>
      </c>
      <c r="C19" s="701">
        <v>2.1680000000000001</v>
      </c>
      <c r="D19" s="702">
        <v>-9.5493186756949999</v>
      </c>
      <c r="E19" s="703">
        <v>0.185025265592</v>
      </c>
      <c r="F19" s="701">
        <v>2.074917878221</v>
      </c>
      <c r="G19" s="702">
        <v>1.729098231851</v>
      </c>
      <c r="H19" s="704">
        <v>0</v>
      </c>
      <c r="I19" s="701">
        <v>5.2060000000000004</v>
      </c>
      <c r="J19" s="702">
        <v>3.4769017681480001</v>
      </c>
      <c r="K19" s="705">
        <v>2.5090149613350001</v>
      </c>
    </row>
    <row r="20" spans="1:11" ht="14.4" customHeight="1" thickBot="1" x14ac:dyDescent="0.35">
      <c r="A20" s="722" t="s">
        <v>346</v>
      </c>
      <c r="B20" s="706">
        <v>2995.4788964289701</v>
      </c>
      <c r="C20" s="706">
        <v>2976.06853</v>
      </c>
      <c r="D20" s="707">
        <v>-19.410366428964</v>
      </c>
      <c r="E20" s="713">
        <v>0.993520112442</v>
      </c>
      <c r="F20" s="706">
        <v>3025.10974859115</v>
      </c>
      <c r="G20" s="707">
        <v>2520.9247904926301</v>
      </c>
      <c r="H20" s="709">
        <v>242.98188000000101</v>
      </c>
      <c r="I20" s="706">
        <v>2486.31423</v>
      </c>
      <c r="J20" s="707">
        <v>-34.610560492624003</v>
      </c>
      <c r="K20" s="714">
        <v>0.82189224082099999</v>
      </c>
    </row>
    <row r="21" spans="1:11" ht="14.4" customHeight="1" thickBot="1" x14ac:dyDescent="0.35">
      <c r="A21" s="723" t="s">
        <v>347</v>
      </c>
      <c r="B21" s="701">
        <v>0.21492766999599999</v>
      </c>
      <c r="C21" s="701">
        <v>2.6694899999990001</v>
      </c>
      <c r="D21" s="702">
        <v>2.4545623300030002</v>
      </c>
      <c r="E21" s="703">
        <v>12.420411015686</v>
      </c>
      <c r="F21" s="701">
        <v>3</v>
      </c>
      <c r="G21" s="702">
        <v>2.5</v>
      </c>
      <c r="H21" s="704">
        <v>0</v>
      </c>
      <c r="I21" s="701">
        <v>0.62441999999999998</v>
      </c>
      <c r="J21" s="702">
        <v>-1.87558</v>
      </c>
      <c r="K21" s="705">
        <v>0.20813999999999999</v>
      </c>
    </row>
    <row r="22" spans="1:11" ht="14.4" customHeight="1" thickBot="1" x14ac:dyDescent="0.35">
      <c r="A22" s="723" t="s">
        <v>348</v>
      </c>
      <c r="B22" s="701">
        <v>0.26396875896799998</v>
      </c>
      <c r="C22" s="701">
        <v>0</v>
      </c>
      <c r="D22" s="702">
        <v>-0.26396875896799998</v>
      </c>
      <c r="E22" s="703">
        <v>0</v>
      </c>
      <c r="F22" s="701">
        <v>0</v>
      </c>
      <c r="G22" s="702">
        <v>0</v>
      </c>
      <c r="H22" s="704">
        <v>0</v>
      </c>
      <c r="I22" s="701">
        <v>0</v>
      </c>
      <c r="J22" s="702">
        <v>0</v>
      </c>
      <c r="K22" s="705">
        <v>10</v>
      </c>
    </row>
    <row r="23" spans="1:11" ht="14.4" customHeight="1" thickBot="1" x14ac:dyDescent="0.35">
      <c r="A23" s="723" t="s">
        <v>349</v>
      </c>
      <c r="B23" s="701">
        <v>35</v>
      </c>
      <c r="C23" s="701">
        <v>34.684010000000001</v>
      </c>
      <c r="D23" s="702">
        <v>-0.31598999999999999</v>
      </c>
      <c r="E23" s="703">
        <v>0.99097171428499997</v>
      </c>
      <c r="F23" s="701">
        <v>35</v>
      </c>
      <c r="G23" s="702">
        <v>29.166666666666</v>
      </c>
      <c r="H23" s="704">
        <v>1.325</v>
      </c>
      <c r="I23" s="701">
        <v>26.175989999999999</v>
      </c>
      <c r="J23" s="702">
        <v>-2.9906766666659998</v>
      </c>
      <c r="K23" s="705">
        <v>0.74788542857100004</v>
      </c>
    </row>
    <row r="24" spans="1:11" ht="14.4" customHeight="1" thickBot="1" x14ac:dyDescent="0.35">
      <c r="A24" s="723" t="s">
        <v>350</v>
      </c>
      <c r="B24" s="701">
        <v>2885</v>
      </c>
      <c r="C24" s="701">
        <v>2839.4376999999999</v>
      </c>
      <c r="D24" s="702">
        <v>-45.562299999998999</v>
      </c>
      <c r="E24" s="703">
        <v>0.98420717504300004</v>
      </c>
      <c r="F24" s="701">
        <v>2887</v>
      </c>
      <c r="G24" s="702">
        <v>2405.8333333333298</v>
      </c>
      <c r="H24" s="704">
        <v>235.760320000001</v>
      </c>
      <c r="I24" s="701">
        <v>2400.65184</v>
      </c>
      <c r="J24" s="702">
        <v>-5.1814933333280004</v>
      </c>
      <c r="K24" s="705">
        <v>0.83153856598499998</v>
      </c>
    </row>
    <row r="25" spans="1:11" ht="14.4" customHeight="1" thickBot="1" x14ac:dyDescent="0.35">
      <c r="A25" s="723" t="s">
        <v>351</v>
      </c>
      <c r="B25" s="701">
        <v>0</v>
      </c>
      <c r="C25" s="701">
        <v>28.497920000000001</v>
      </c>
      <c r="D25" s="702">
        <v>28.497920000000001</v>
      </c>
      <c r="E25" s="711" t="s">
        <v>335</v>
      </c>
      <c r="F25" s="701">
        <v>30</v>
      </c>
      <c r="G25" s="702">
        <v>25</v>
      </c>
      <c r="H25" s="704">
        <v>0</v>
      </c>
      <c r="I25" s="701">
        <v>5.0849999999999999E-2</v>
      </c>
      <c r="J25" s="702">
        <v>-24.949149999999999</v>
      </c>
      <c r="K25" s="705">
        <v>1.6949999999999999E-3</v>
      </c>
    </row>
    <row r="26" spans="1:11" ht="14.4" customHeight="1" thickBot="1" x14ac:dyDescent="0.35">
      <c r="A26" s="723" t="s">
        <v>352</v>
      </c>
      <c r="B26" s="701">
        <v>10</v>
      </c>
      <c r="C26" s="701">
        <v>9.3913100000000007</v>
      </c>
      <c r="D26" s="702">
        <v>-0.60868999999999995</v>
      </c>
      <c r="E26" s="703">
        <v>0.93913100000000005</v>
      </c>
      <c r="F26" s="701">
        <v>10</v>
      </c>
      <c r="G26" s="702">
        <v>8.333333333333</v>
      </c>
      <c r="H26" s="704">
        <v>0.97699999999999998</v>
      </c>
      <c r="I26" s="701">
        <v>8.3819999999999997</v>
      </c>
      <c r="J26" s="702">
        <v>4.8666666666000002E-2</v>
      </c>
      <c r="K26" s="705">
        <v>0.83819999999999995</v>
      </c>
    </row>
    <row r="27" spans="1:11" ht="14.4" customHeight="1" thickBot="1" x14ac:dyDescent="0.35">
      <c r="A27" s="723" t="s">
        <v>353</v>
      </c>
      <c r="B27" s="701">
        <v>65</v>
      </c>
      <c r="C27" s="701">
        <v>61.278829999999999</v>
      </c>
      <c r="D27" s="702">
        <v>-3.7211699999990002</v>
      </c>
      <c r="E27" s="703">
        <v>0.94275123076900003</v>
      </c>
      <c r="F27" s="701">
        <v>60</v>
      </c>
      <c r="G27" s="702">
        <v>50</v>
      </c>
      <c r="H27" s="704">
        <v>4.6985799999999998</v>
      </c>
      <c r="I27" s="701">
        <v>48.514150000000001</v>
      </c>
      <c r="J27" s="702">
        <v>-1.485849999999</v>
      </c>
      <c r="K27" s="705">
        <v>0.80856916666599998</v>
      </c>
    </row>
    <row r="28" spans="1:11" ht="14.4" customHeight="1" thickBot="1" x14ac:dyDescent="0.35">
      <c r="A28" s="723" t="s">
        <v>354</v>
      </c>
      <c r="B28" s="701">
        <v>0</v>
      </c>
      <c r="C28" s="701">
        <v>0.10927000000000001</v>
      </c>
      <c r="D28" s="702">
        <v>0.10927000000000001</v>
      </c>
      <c r="E28" s="711" t="s">
        <v>335</v>
      </c>
      <c r="F28" s="701">
        <v>0.10974859115500001</v>
      </c>
      <c r="G28" s="702">
        <v>9.1457159295000007E-2</v>
      </c>
      <c r="H28" s="704">
        <v>0.22098000000000001</v>
      </c>
      <c r="I28" s="701">
        <v>1.9149799999999999</v>
      </c>
      <c r="J28" s="702">
        <v>1.8235228407040001</v>
      </c>
      <c r="K28" s="705">
        <v>17.448788907847</v>
      </c>
    </row>
    <row r="29" spans="1:11" ht="14.4" customHeight="1" thickBot="1" x14ac:dyDescent="0.35">
      <c r="A29" s="722" t="s">
        <v>355</v>
      </c>
      <c r="B29" s="706">
        <v>144.71271903282701</v>
      </c>
      <c r="C29" s="706">
        <v>118.78326</v>
      </c>
      <c r="D29" s="707">
        <v>-25.929459032825999</v>
      </c>
      <c r="E29" s="713">
        <v>0.82082114684700003</v>
      </c>
      <c r="F29" s="706">
        <v>123.07749357046301</v>
      </c>
      <c r="G29" s="707">
        <v>102.564577975386</v>
      </c>
      <c r="H29" s="709">
        <v>10.30944</v>
      </c>
      <c r="I29" s="706">
        <v>101.33421</v>
      </c>
      <c r="J29" s="707">
        <v>-1.2303679753850001</v>
      </c>
      <c r="K29" s="714">
        <v>0.82333663987000005</v>
      </c>
    </row>
    <row r="30" spans="1:11" ht="14.4" customHeight="1" thickBot="1" x14ac:dyDescent="0.35">
      <c r="A30" s="723" t="s">
        <v>356</v>
      </c>
      <c r="B30" s="701">
        <v>137.775684196794</v>
      </c>
      <c r="C30" s="701">
        <v>101.73560999999999</v>
      </c>
      <c r="D30" s="702">
        <v>-36.040074196794002</v>
      </c>
      <c r="E30" s="703">
        <v>0.738414841436</v>
      </c>
      <c r="F30" s="701">
        <v>105.638757607873</v>
      </c>
      <c r="G30" s="702">
        <v>88.032298006559998</v>
      </c>
      <c r="H30" s="704">
        <v>9.1481100000000009</v>
      </c>
      <c r="I30" s="701">
        <v>94.218530000000001</v>
      </c>
      <c r="J30" s="702">
        <v>6.1862319934389998</v>
      </c>
      <c r="K30" s="705">
        <v>0.89189358274800001</v>
      </c>
    </row>
    <row r="31" spans="1:11" ht="14.4" customHeight="1" thickBot="1" x14ac:dyDescent="0.35">
      <c r="A31" s="723" t="s">
        <v>357</v>
      </c>
      <c r="B31" s="701">
        <v>6.9370348360319998</v>
      </c>
      <c r="C31" s="701">
        <v>17.047650000000001</v>
      </c>
      <c r="D31" s="702">
        <v>10.110615163966999</v>
      </c>
      <c r="E31" s="703">
        <v>2.4574836948269998</v>
      </c>
      <c r="F31" s="701">
        <v>17.438735962589998</v>
      </c>
      <c r="G31" s="702">
        <v>14.532279968825</v>
      </c>
      <c r="H31" s="704">
        <v>1.16133</v>
      </c>
      <c r="I31" s="701">
        <v>7.1156800000000002</v>
      </c>
      <c r="J31" s="702">
        <v>-7.4165999688240003</v>
      </c>
      <c r="K31" s="705">
        <v>0.40803874863700001</v>
      </c>
    </row>
    <row r="32" spans="1:11" ht="14.4" customHeight="1" thickBot="1" x14ac:dyDescent="0.35">
      <c r="A32" s="722" t="s">
        <v>358</v>
      </c>
      <c r="B32" s="706">
        <v>228.256050225612</v>
      </c>
      <c r="C32" s="706">
        <v>336.94150000000002</v>
      </c>
      <c r="D32" s="707">
        <v>108.685449774388</v>
      </c>
      <c r="E32" s="713">
        <v>1.476155833183</v>
      </c>
      <c r="F32" s="706">
        <v>265.64888197023402</v>
      </c>
      <c r="G32" s="707">
        <v>221.37406830852899</v>
      </c>
      <c r="H32" s="709">
        <v>20.465720000000001</v>
      </c>
      <c r="I32" s="706">
        <v>222.81450000000001</v>
      </c>
      <c r="J32" s="707">
        <v>1.440431691471</v>
      </c>
      <c r="K32" s="714">
        <v>0.83875564748200004</v>
      </c>
    </row>
    <row r="33" spans="1:11" ht="14.4" customHeight="1" thickBot="1" x14ac:dyDescent="0.35">
      <c r="A33" s="723" t="s">
        <v>359</v>
      </c>
      <c r="B33" s="701">
        <v>0</v>
      </c>
      <c r="C33" s="701">
        <v>9.1236799999990001</v>
      </c>
      <c r="D33" s="702">
        <v>9.1236799999990001</v>
      </c>
      <c r="E33" s="711" t="s">
        <v>329</v>
      </c>
      <c r="F33" s="701">
        <v>0</v>
      </c>
      <c r="G33" s="702">
        <v>0</v>
      </c>
      <c r="H33" s="704">
        <v>0</v>
      </c>
      <c r="I33" s="701">
        <v>3.8668</v>
      </c>
      <c r="J33" s="702">
        <v>3.8668</v>
      </c>
      <c r="K33" s="712" t="s">
        <v>329</v>
      </c>
    </row>
    <row r="34" spans="1:11" ht="14.4" customHeight="1" thickBot="1" x14ac:dyDescent="0.35">
      <c r="A34" s="723" t="s">
        <v>360</v>
      </c>
      <c r="B34" s="701">
        <v>10</v>
      </c>
      <c r="C34" s="701">
        <v>7.9359900000000003</v>
      </c>
      <c r="D34" s="702">
        <v>-2.0640100000000001</v>
      </c>
      <c r="E34" s="703">
        <v>0.79359900000000005</v>
      </c>
      <c r="F34" s="701">
        <v>10</v>
      </c>
      <c r="G34" s="702">
        <v>8.333333333333</v>
      </c>
      <c r="H34" s="704">
        <v>1.1388</v>
      </c>
      <c r="I34" s="701">
        <v>7.5593599999999999</v>
      </c>
      <c r="J34" s="702">
        <v>-0.773973333333</v>
      </c>
      <c r="K34" s="705">
        <v>0.75593600000000005</v>
      </c>
    </row>
    <row r="35" spans="1:11" ht="14.4" customHeight="1" thickBot="1" x14ac:dyDescent="0.35">
      <c r="A35" s="723" t="s">
        <v>361</v>
      </c>
      <c r="B35" s="701">
        <v>27.654477364752999</v>
      </c>
      <c r="C35" s="701">
        <v>37.941969999999998</v>
      </c>
      <c r="D35" s="702">
        <v>10.287492635246</v>
      </c>
      <c r="E35" s="703">
        <v>1.372000978342</v>
      </c>
      <c r="F35" s="701">
        <v>39.791247337214003</v>
      </c>
      <c r="G35" s="702">
        <v>33.159372781012003</v>
      </c>
      <c r="H35" s="704">
        <v>2.6593399999999998</v>
      </c>
      <c r="I35" s="701">
        <v>42.622950000000003</v>
      </c>
      <c r="J35" s="702">
        <v>9.463577218987</v>
      </c>
      <c r="K35" s="705">
        <v>1.0711639582129999</v>
      </c>
    </row>
    <row r="36" spans="1:11" ht="14.4" customHeight="1" thickBot="1" x14ac:dyDescent="0.35">
      <c r="A36" s="723" t="s">
        <v>362</v>
      </c>
      <c r="B36" s="701">
        <v>35</v>
      </c>
      <c r="C36" s="701">
        <v>38.172089999999997</v>
      </c>
      <c r="D36" s="702">
        <v>3.1720899999999999</v>
      </c>
      <c r="E36" s="703">
        <v>1.0906311428569999</v>
      </c>
      <c r="F36" s="701">
        <v>35</v>
      </c>
      <c r="G36" s="702">
        <v>29.166666666666</v>
      </c>
      <c r="H36" s="704">
        <v>2.69034</v>
      </c>
      <c r="I36" s="701">
        <v>27.44012</v>
      </c>
      <c r="J36" s="702">
        <v>-1.7265466666660001</v>
      </c>
      <c r="K36" s="705">
        <v>0.78400342857100003</v>
      </c>
    </row>
    <row r="37" spans="1:11" ht="14.4" customHeight="1" thickBot="1" x14ac:dyDescent="0.35">
      <c r="A37" s="723" t="s">
        <v>363</v>
      </c>
      <c r="B37" s="701">
        <v>12.892016910217</v>
      </c>
      <c r="C37" s="701">
        <v>6.0569100000000002</v>
      </c>
      <c r="D37" s="702">
        <v>-6.8351069102170001</v>
      </c>
      <c r="E37" s="703">
        <v>0.46981865150899998</v>
      </c>
      <c r="F37" s="701">
        <v>5.4382415608269996</v>
      </c>
      <c r="G37" s="702">
        <v>4.5318679673559998</v>
      </c>
      <c r="H37" s="704">
        <v>0.89</v>
      </c>
      <c r="I37" s="701">
        <v>4.5564099999999996</v>
      </c>
      <c r="J37" s="702">
        <v>2.4542032642999999E-2</v>
      </c>
      <c r="K37" s="705">
        <v>0.83784619514100001</v>
      </c>
    </row>
    <row r="38" spans="1:11" ht="14.4" customHeight="1" thickBot="1" x14ac:dyDescent="0.35">
      <c r="A38" s="723" t="s">
        <v>364</v>
      </c>
      <c r="B38" s="701">
        <v>0</v>
      </c>
      <c r="C38" s="701">
        <v>7.1599999999999997E-2</v>
      </c>
      <c r="D38" s="702">
        <v>7.1599999999999997E-2</v>
      </c>
      <c r="E38" s="711" t="s">
        <v>335</v>
      </c>
      <c r="F38" s="701">
        <v>6.1872181348000002E-2</v>
      </c>
      <c r="G38" s="702">
        <v>5.1560151122999998E-2</v>
      </c>
      <c r="H38" s="704">
        <v>0</v>
      </c>
      <c r="I38" s="701">
        <v>2.5999999999999999E-2</v>
      </c>
      <c r="J38" s="702">
        <v>-2.5560151122999999E-2</v>
      </c>
      <c r="K38" s="705">
        <v>0.42022116294200001</v>
      </c>
    </row>
    <row r="39" spans="1:11" ht="14.4" customHeight="1" thickBot="1" x14ac:dyDescent="0.35">
      <c r="A39" s="723" t="s">
        <v>365</v>
      </c>
      <c r="B39" s="701">
        <v>0</v>
      </c>
      <c r="C39" s="701">
        <v>2.44876</v>
      </c>
      <c r="D39" s="702">
        <v>2.44876</v>
      </c>
      <c r="E39" s="711" t="s">
        <v>335</v>
      </c>
      <c r="F39" s="701">
        <v>0</v>
      </c>
      <c r="G39" s="702">
        <v>0</v>
      </c>
      <c r="H39" s="704">
        <v>0</v>
      </c>
      <c r="I39" s="701">
        <v>1.14737</v>
      </c>
      <c r="J39" s="702">
        <v>1.14737</v>
      </c>
      <c r="K39" s="712" t="s">
        <v>329</v>
      </c>
    </row>
    <row r="40" spans="1:11" ht="14.4" customHeight="1" thickBot="1" x14ac:dyDescent="0.35">
      <c r="A40" s="723" t="s">
        <v>366</v>
      </c>
      <c r="B40" s="701">
        <v>3</v>
      </c>
      <c r="C40" s="701">
        <v>0.71604999999999996</v>
      </c>
      <c r="D40" s="702">
        <v>-2.2839499999999999</v>
      </c>
      <c r="E40" s="703">
        <v>0.23868333333299999</v>
      </c>
      <c r="F40" s="701">
        <v>1.0811583168279999</v>
      </c>
      <c r="G40" s="702">
        <v>0.90096526402300003</v>
      </c>
      <c r="H40" s="704">
        <v>4.546E-2</v>
      </c>
      <c r="I40" s="701">
        <v>1.4075</v>
      </c>
      <c r="J40" s="702">
        <v>0.50653473597599996</v>
      </c>
      <c r="K40" s="705">
        <v>1.3018444922370001</v>
      </c>
    </row>
    <row r="41" spans="1:11" ht="14.4" customHeight="1" thickBot="1" x14ac:dyDescent="0.35">
      <c r="A41" s="723" t="s">
        <v>367</v>
      </c>
      <c r="B41" s="701">
        <v>79.709555950639995</v>
      </c>
      <c r="C41" s="701">
        <v>104.86246</v>
      </c>
      <c r="D41" s="702">
        <v>25.152904049359002</v>
      </c>
      <c r="E41" s="703">
        <v>1.315556946082</v>
      </c>
      <c r="F41" s="701">
        <v>109.276362574015</v>
      </c>
      <c r="G41" s="702">
        <v>91.063635478345006</v>
      </c>
      <c r="H41" s="704">
        <v>6.9009299999999998</v>
      </c>
      <c r="I41" s="701">
        <v>77.298280000000005</v>
      </c>
      <c r="J41" s="702">
        <v>-13.765355478345001</v>
      </c>
      <c r="K41" s="705">
        <v>0.70736505296499996</v>
      </c>
    </row>
    <row r="42" spans="1:11" ht="14.4" customHeight="1" thickBot="1" x14ac:dyDescent="0.35">
      <c r="A42" s="723" t="s">
        <v>368</v>
      </c>
      <c r="B42" s="701">
        <v>0</v>
      </c>
      <c r="C42" s="701">
        <v>25.761150000000001</v>
      </c>
      <c r="D42" s="702">
        <v>25.761150000000001</v>
      </c>
      <c r="E42" s="711" t="s">
        <v>335</v>
      </c>
      <c r="F42" s="701">
        <v>0</v>
      </c>
      <c r="G42" s="702">
        <v>0</v>
      </c>
      <c r="H42" s="704">
        <v>0</v>
      </c>
      <c r="I42" s="701">
        <v>0</v>
      </c>
      <c r="J42" s="702">
        <v>0</v>
      </c>
      <c r="K42" s="712" t="s">
        <v>329</v>
      </c>
    </row>
    <row r="43" spans="1:11" ht="14.4" customHeight="1" thickBot="1" x14ac:dyDescent="0.35">
      <c r="A43" s="723" t="s">
        <v>369</v>
      </c>
      <c r="B43" s="701">
        <v>0</v>
      </c>
      <c r="C43" s="701">
        <v>18.401910000000001</v>
      </c>
      <c r="D43" s="702">
        <v>18.401910000000001</v>
      </c>
      <c r="E43" s="711" t="s">
        <v>335</v>
      </c>
      <c r="F43" s="701">
        <v>0</v>
      </c>
      <c r="G43" s="702">
        <v>0</v>
      </c>
      <c r="H43" s="704">
        <v>0</v>
      </c>
      <c r="I43" s="701">
        <v>0</v>
      </c>
      <c r="J43" s="702">
        <v>0</v>
      </c>
      <c r="K43" s="712" t="s">
        <v>329</v>
      </c>
    </row>
    <row r="44" spans="1:11" ht="14.4" customHeight="1" thickBot="1" x14ac:dyDescent="0.35">
      <c r="A44" s="723" t="s">
        <v>370</v>
      </c>
      <c r="B44" s="701">
        <v>0</v>
      </c>
      <c r="C44" s="701">
        <v>8.2399900000000006</v>
      </c>
      <c r="D44" s="702">
        <v>8.2399900000000006</v>
      </c>
      <c r="E44" s="711" t="s">
        <v>335</v>
      </c>
      <c r="F44" s="701">
        <v>0</v>
      </c>
      <c r="G44" s="702">
        <v>0</v>
      </c>
      <c r="H44" s="704">
        <v>0</v>
      </c>
      <c r="I44" s="701">
        <v>0</v>
      </c>
      <c r="J44" s="702">
        <v>0</v>
      </c>
      <c r="K44" s="712" t="s">
        <v>329</v>
      </c>
    </row>
    <row r="45" spans="1:11" ht="14.4" customHeight="1" thickBot="1" x14ac:dyDescent="0.35">
      <c r="A45" s="723" t="s">
        <v>371</v>
      </c>
      <c r="B45" s="701">
        <v>0</v>
      </c>
      <c r="C45" s="701">
        <v>0</v>
      </c>
      <c r="D45" s="702">
        <v>0</v>
      </c>
      <c r="E45" s="703">
        <v>1</v>
      </c>
      <c r="F45" s="701">
        <v>0</v>
      </c>
      <c r="G45" s="702">
        <v>0</v>
      </c>
      <c r="H45" s="704">
        <v>0</v>
      </c>
      <c r="I45" s="701">
        <v>2.9647100000000002</v>
      </c>
      <c r="J45" s="702">
        <v>2.9647100000000002</v>
      </c>
      <c r="K45" s="712" t="s">
        <v>335</v>
      </c>
    </row>
    <row r="46" spans="1:11" ht="14.4" customHeight="1" thickBot="1" x14ac:dyDescent="0.35">
      <c r="A46" s="723" t="s">
        <v>372</v>
      </c>
      <c r="B46" s="701">
        <v>60</v>
      </c>
      <c r="C46" s="701">
        <v>77.208939999999998</v>
      </c>
      <c r="D46" s="702">
        <v>17.208939999999998</v>
      </c>
      <c r="E46" s="703">
        <v>1.286815666666</v>
      </c>
      <c r="F46" s="701">
        <v>65</v>
      </c>
      <c r="G46" s="702">
        <v>54.166666666666003</v>
      </c>
      <c r="H46" s="704">
        <v>6.1408500000000004</v>
      </c>
      <c r="I46" s="701">
        <v>53.924999999999997</v>
      </c>
      <c r="J46" s="702">
        <v>-0.24166666666600001</v>
      </c>
      <c r="K46" s="705">
        <v>0.82961538461499995</v>
      </c>
    </row>
    <row r="47" spans="1:11" ht="14.4" customHeight="1" thickBot="1" x14ac:dyDescent="0.35">
      <c r="A47" s="722" t="s">
        <v>373</v>
      </c>
      <c r="B47" s="706">
        <v>35.416862363961997</v>
      </c>
      <c r="C47" s="706">
        <v>54.56306</v>
      </c>
      <c r="D47" s="707">
        <v>19.146197636037002</v>
      </c>
      <c r="E47" s="713">
        <v>1.5405955343890001</v>
      </c>
      <c r="F47" s="706">
        <v>71.667624373644998</v>
      </c>
      <c r="G47" s="707">
        <v>59.723020311371002</v>
      </c>
      <c r="H47" s="709">
        <v>0.79600000000000004</v>
      </c>
      <c r="I47" s="706">
        <v>17.86336</v>
      </c>
      <c r="J47" s="707">
        <v>-41.859660311371002</v>
      </c>
      <c r="K47" s="714">
        <v>0.24925285519199999</v>
      </c>
    </row>
    <row r="48" spans="1:11" ht="14.4" customHeight="1" thickBot="1" x14ac:dyDescent="0.35">
      <c r="A48" s="723" t="s">
        <v>374</v>
      </c>
      <c r="B48" s="701">
        <v>0</v>
      </c>
      <c r="C48" s="701">
        <v>0.46185999999999999</v>
      </c>
      <c r="D48" s="702">
        <v>0.46185999999999999</v>
      </c>
      <c r="E48" s="711" t="s">
        <v>335</v>
      </c>
      <c r="F48" s="701">
        <v>0</v>
      </c>
      <c r="G48" s="702">
        <v>0</v>
      </c>
      <c r="H48" s="704">
        <v>0</v>
      </c>
      <c r="I48" s="701">
        <v>0</v>
      </c>
      <c r="J48" s="702">
        <v>0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29.773786956146999</v>
      </c>
      <c r="C49" s="701">
        <v>7.8311200000000003</v>
      </c>
      <c r="D49" s="702">
        <v>-21.942666956147001</v>
      </c>
      <c r="E49" s="703">
        <v>0.26302062319199998</v>
      </c>
      <c r="F49" s="701">
        <v>7.2579347701710004</v>
      </c>
      <c r="G49" s="702">
        <v>6.0482789751419999</v>
      </c>
      <c r="H49" s="704">
        <v>0</v>
      </c>
      <c r="I49" s="701">
        <v>14.51516</v>
      </c>
      <c r="J49" s="702">
        <v>8.4668810248570008</v>
      </c>
      <c r="K49" s="705">
        <v>1.9999022393599999</v>
      </c>
    </row>
    <row r="50" spans="1:11" ht="14.4" customHeight="1" thickBot="1" x14ac:dyDescent="0.35">
      <c r="A50" s="723" t="s">
        <v>376</v>
      </c>
      <c r="B50" s="701">
        <v>1.0702586569E-2</v>
      </c>
      <c r="C50" s="701">
        <v>42.688800000000001</v>
      </c>
      <c r="D50" s="702">
        <v>42.678097413430002</v>
      </c>
      <c r="E50" s="703">
        <v>3988.6432800983898</v>
      </c>
      <c r="F50" s="701">
        <v>61.806650850251998</v>
      </c>
      <c r="G50" s="702">
        <v>51.505542375209998</v>
      </c>
      <c r="H50" s="704">
        <v>0</v>
      </c>
      <c r="I50" s="701">
        <v>1.4819</v>
      </c>
      <c r="J50" s="702">
        <v>-50.023642375210002</v>
      </c>
      <c r="K50" s="705">
        <v>2.3976384088E-2</v>
      </c>
    </row>
    <row r="51" spans="1:11" ht="14.4" customHeight="1" thickBot="1" x14ac:dyDescent="0.35">
      <c r="A51" s="723" t="s">
        <v>377</v>
      </c>
      <c r="B51" s="701">
        <v>0</v>
      </c>
      <c r="C51" s="701">
        <v>0.43430000000000002</v>
      </c>
      <c r="D51" s="702">
        <v>0.43430000000000002</v>
      </c>
      <c r="E51" s="711" t="s">
        <v>329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5.6323728212460002</v>
      </c>
      <c r="C52" s="701">
        <v>3.1469800000000001</v>
      </c>
      <c r="D52" s="702">
        <v>-2.4853928212460001</v>
      </c>
      <c r="E52" s="703">
        <v>0.55873076940599997</v>
      </c>
      <c r="F52" s="701">
        <v>2.603038753221</v>
      </c>
      <c r="G52" s="702">
        <v>2.1691989610169999</v>
      </c>
      <c r="H52" s="704">
        <v>0.79600000000000004</v>
      </c>
      <c r="I52" s="701">
        <v>1.8663000000000001</v>
      </c>
      <c r="J52" s="702">
        <v>-0.30289896101699998</v>
      </c>
      <c r="K52" s="705">
        <v>0.71696973304300005</v>
      </c>
    </row>
    <row r="53" spans="1:11" ht="14.4" customHeight="1" thickBot="1" x14ac:dyDescent="0.35">
      <c r="A53" s="722" t="s">
        <v>379</v>
      </c>
      <c r="B53" s="706">
        <v>61</v>
      </c>
      <c r="C53" s="706">
        <v>144.31777</v>
      </c>
      <c r="D53" s="707">
        <v>83.317769999999001</v>
      </c>
      <c r="E53" s="713">
        <v>2.3658650819670002</v>
      </c>
      <c r="F53" s="706">
        <v>155.376430484792</v>
      </c>
      <c r="G53" s="707">
        <v>129.48035873732701</v>
      </c>
      <c r="H53" s="709">
        <v>3.9419200000000001</v>
      </c>
      <c r="I53" s="706">
        <v>42.813200000000002</v>
      </c>
      <c r="J53" s="707">
        <v>-86.667158737326005</v>
      </c>
      <c r="K53" s="714">
        <v>0.27554500940900001</v>
      </c>
    </row>
    <row r="54" spans="1:11" ht="14.4" customHeight="1" thickBot="1" x14ac:dyDescent="0.35">
      <c r="A54" s="723" t="s">
        <v>380</v>
      </c>
      <c r="B54" s="701">
        <v>23</v>
      </c>
      <c r="C54" s="701">
        <v>104.93814</v>
      </c>
      <c r="D54" s="702">
        <v>81.938139999998995</v>
      </c>
      <c r="E54" s="703">
        <v>4.5625278260859998</v>
      </c>
      <c r="F54" s="701">
        <v>117.376430484792</v>
      </c>
      <c r="G54" s="702">
        <v>97.813692070659997</v>
      </c>
      <c r="H54" s="704">
        <v>0.87848000000000004</v>
      </c>
      <c r="I54" s="701">
        <v>11.040839999999999</v>
      </c>
      <c r="J54" s="702">
        <v>-86.772852070659994</v>
      </c>
      <c r="K54" s="705">
        <v>9.4063518156000003E-2</v>
      </c>
    </row>
    <row r="55" spans="1:11" ht="14.4" customHeight="1" thickBot="1" x14ac:dyDescent="0.35">
      <c r="A55" s="723" t="s">
        <v>381</v>
      </c>
      <c r="B55" s="701">
        <v>0</v>
      </c>
      <c r="C55" s="701">
        <v>2.52888</v>
      </c>
      <c r="D55" s="702">
        <v>2.52888</v>
      </c>
      <c r="E55" s="711" t="s">
        <v>329</v>
      </c>
      <c r="F55" s="701">
        <v>0</v>
      </c>
      <c r="G55" s="702">
        <v>0</v>
      </c>
      <c r="H55" s="704">
        <v>0</v>
      </c>
      <c r="I55" s="701">
        <v>0.89056999999999997</v>
      </c>
      <c r="J55" s="702">
        <v>0.89056999999999997</v>
      </c>
      <c r="K55" s="712" t="s">
        <v>329</v>
      </c>
    </row>
    <row r="56" spans="1:11" ht="14.4" customHeight="1" thickBot="1" x14ac:dyDescent="0.35">
      <c r="A56" s="723" t="s">
        <v>382</v>
      </c>
      <c r="B56" s="701">
        <v>1</v>
      </c>
      <c r="C56" s="701">
        <v>0.66552999999999995</v>
      </c>
      <c r="D56" s="702">
        <v>-0.33446999999999999</v>
      </c>
      <c r="E56" s="703">
        <v>0.66552999999999995</v>
      </c>
      <c r="F56" s="701">
        <v>1</v>
      </c>
      <c r="G56" s="702">
        <v>0.83333333333299997</v>
      </c>
      <c r="H56" s="704">
        <v>0</v>
      </c>
      <c r="I56" s="701">
        <v>0.15428</v>
      </c>
      <c r="J56" s="702">
        <v>-0.679053333333</v>
      </c>
      <c r="K56" s="705">
        <v>0.15428</v>
      </c>
    </row>
    <row r="57" spans="1:11" ht="14.4" customHeight="1" thickBot="1" x14ac:dyDescent="0.35">
      <c r="A57" s="723" t="s">
        <v>383</v>
      </c>
      <c r="B57" s="701">
        <v>37</v>
      </c>
      <c r="C57" s="701">
        <v>36.185220000000001</v>
      </c>
      <c r="D57" s="702">
        <v>-0.81477999999899997</v>
      </c>
      <c r="E57" s="703">
        <v>0.97797891891800004</v>
      </c>
      <c r="F57" s="701">
        <v>37</v>
      </c>
      <c r="G57" s="702">
        <v>30.833333333333002</v>
      </c>
      <c r="H57" s="704">
        <v>3.0634399999999999</v>
      </c>
      <c r="I57" s="701">
        <v>30.727509999999999</v>
      </c>
      <c r="J57" s="702">
        <v>-0.10582333333299999</v>
      </c>
      <c r="K57" s="705">
        <v>0.83047324324299998</v>
      </c>
    </row>
    <row r="58" spans="1:11" ht="14.4" customHeight="1" thickBot="1" x14ac:dyDescent="0.35">
      <c r="A58" s="721" t="s">
        <v>42</v>
      </c>
      <c r="B58" s="701">
        <v>2195.2028034166601</v>
      </c>
      <c r="C58" s="701">
        <v>2153.1489999999999</v>
      </c>
      <c r="D58" s="702">
        <v>-42.053803416657999</v>
      </c>
      <c r="E58" s="703">
        <v>0.98084286182900005</v>
      </c>
      <c r="F58" s="701">
        <v>2137.6502107545598</v>
      </c>
      <c r="G58" s="702">
        <v>1781.3751756288</v>
      </c>
      <c r="H58" s="704">
        <v>181.70200000000099</v>
      </c>
      <c r="I58" s="701">
        <v>1652.8689999999999</v>
      </c>
      <c r="J58" s="702">
        <v>-128.506175628797</v>
      </c>
      <c r="K58" s="705">
        <v>0.77321770965299996</v>
      </c>
    </row>
    <row r="59" spans="1:11" ht="14.4" customHeight="1" thickBot="1" x14ac:dyDescent="0.35">
      <c r="A59" s="722" t="s">
        <v>384</v>
      </c>
      <c r="B59" s="706">
        <v>2195.2028034166601</v>
      </c>
      <c r="C59" s="706">
        <v>2153.1489999999999</v>
      </c>
      <c r="D59" s="707">
        <v>-42.053803416657999</v>
      </c>
      <c r="E59" s="713">
        <v>0.98084286182900005</v>
      </c>
      <c r="F59" s="706">
        <v>2137.6502107545598</v>
      </c>
      <c r="G59" s="707">
        <v>1781.3751756288</v>
      </c>
      <c r="H59" s="709">
        <v>181.70200000000099</v>
      </c>
      <c r="I59" s="706">
        <v>1652.8689999999999</v>
      </c>
      <c r="J59" s="707">
        <v>-128.506175628797</v>
      </c>
      <c r="K59" s="714">
        <v>0.77321770965299996</v>
      </c>
    </row>
    <row r="60" spans="1:11" ht="14.4" customHeight="1" thickBot="1" x14ac:dyDescent="0.35">
      <c r="A60" s="723" t="s">
        <v>385</v>
      </c>
      <c r="B60" s="701">
        <v>581.99999999999795</v>
      </c>
      <c r="C60" s="701">
        <v>592.83100000000002</v>
      </c>
      <c r="D60" s="702">
        <v>10.831000000002</v>
      </c>
      <c r="E60" s="703">
        <v>1.0186099656350001</v>
      </c>
      <c r="F60" s="701">
        <v>586.06883792882104</v>
      </c>
      <c r="G60" s="702">
        <v>488.39069827401698</v>
      </c>
      <c r="H60" s="704">
        <v>58.698999999999998</v>
      </c>
      <c r="I60" s="701">
        <v>508.04300000000097</v>
      </c>
      <c r="J60" s="702">
        <v>19.652301725983001</v>
      </c>
      <c r="K60" s="705">
        <v>0.86686574532000005</v>
      </c>
    </row>
    <row r="61" spans="1:11" ht="14.4" customHeight="1" thickBot="1" x14ac:dyDescent="0.35">
      <c r="A61" s="723" t="s">
        <v>386</v>
      </c>
      <c r="B61" s="701">
        <v>256.20280341666597</v>
      </c>
      <c r="C61" s="701">
        <v>233.20400000000001</v>
      </c>
      <c r="D61" s="702">
        <v>-22.998803416666</v>
      </c>
      <c r="E61" s="703">
        <v>0.91023203840800004</v>
      </c>
      <c r="F61" s="701">
        <v>247.98111003702201</v>
      </c>
      <c r="G61" s="702">
        <v>206.65092503085199</v>
      </c>
      <c r="H61" s="704">
        <v>25.501999999999999</v>
      </c>
      <c r="I61" s="701">
        <v>222.29599999999999</v>
      </c>
      <c r="J61" s="702">
        <v>15.645074969148</v>
      </c>
      <c r="K61" s="705">
        <v>0.89642311854599999</v>
      </c>
    </row>
    <row r="62" spans="1:11" ht="14.4" customHeight="1" thickBot="1" x14ac:dyDescent="0.35">
      <c r="A62" s="723" t="s">
        <v>387</v>
      </c>
      <c r="B62" s="701">
        <v>1356.99999999999</v>
      </c>
      <c r="C62" s="701">
        <v>1327.114</v>
      </c>
      <c r="D62" s="702">
        <v>-29.885999999993999</v>
      </c>
      <c r="E62" s="703">
        <v>0.97797641856999995</v>
      </c>
      <c r="F62" s="701">
        <v>1303.6002627887201</v>
      </c>
      <c r="G62" s="702">
        <v>1086.33355232393</v>
      </c>
      <c r="H62" s="704">
        <v>97.501000000000005</v>
      </c>
      <c r="I62" s="701">
        <v>922.530000000001</v>
      </c>
      <c r="J62" s="702">
        <v>-163.80355232392901</v>
      </c>
      <c r="K62" s="705">
        <v>0.70767859314899995</v>
      </c>
    </row>
    <row r="63" spans="1:11" ht="14.4" customHeight="1" thickBot="1" x14ac:dyDescent="0.35">
      <c r="A63" s="724" t="s">
        <v>388</v>
      </c>
      <c r="B63" s="706">
        <v>2944.9738036972799</v>
      </c>
      <c r="C63" s="706">
        <v>4982.3052399999997</v>
      </c>
      <c r="D63" s="707">
        <v>2037.33143630272</v>
      </c>
      <c r="E63" s="713">
        <v>1.691799510659</v>
      </c>
      <c r="F63" s="706">
        <v>4928.8218005385097</v>
      </c>
      <c r="G63" s="707">
        <v>4107.3515004487599</v>
      </c>
      <c r="H63" s="709">
        <v>278.54532000000103</v>
      </c>
      <c r="I63" s="706">
        <v>5270.89156000001</v>
      </c>
      <c r="J63" s="707">
        <v>1163.5400595512499</v>
      </c>
      <c r="K63" s="714">
        <v>1.069401932815</v>
      </c>
    </row>
    <row r="64" spans="1:11" ht="14.4" customHeight="1" thickBot="1" x14ac:dyDescent="0.35">
      <c r="A64" s="721" t="s">
        <v>45</v>
      </c>
      <c r="B64" s="701">
        <v>298.59169671361502</v>
      </c>
      <c r="C64" s="701">
        <v>796.06817999999998</v>
      </c>
      <c r="D64" s="702">
        <v>497.47648328638502</v>
      </c>
      <c r="E64" s="703">
        <v>2.6660760790119999</v>
      </c>
      <c r="F64" s="701">
        <v>647.80166642035999</v>
      </c>
      <c r="G64" s="702">
        <v>539.83472201696702</v>
      </c>
      <c r="H64" s="704">
        <v>3.07891</v>
      </c>
      <c r="I64" s="701">
        <v>259.66163999999998</v>
      </c>
      <c r="J64" s="702">
        <v>-280.17308201696699</v>
      </c>
      <c r="K64" s="705">
        <v>0.40083509113900001</v>
      </c>
    </row>
    <row r="65" spans="1:11" ht="14.4" customHeight="1" thickBot="1" x14ac:dyDescent="0.35">
      <c r="A65" s="725" t="s">
        <v>389</v>
      </c>
      <c r="B65" s="701">
        <v>298.59169671361502</v>
      </c>
      <c r="C65" s="701">
        <v>796.06817999999998</v>
      </c>
      <c r="D65" s="702">
        <v>497.47648328638502</v>
      </c>
      <c r="E65" s="703">
        <v>2.6660760790119999</v>
      </c>
      <c r="F65" s="701">
        <v>647.80166642035999</v>
      </c>
      <c r="G65" s="702">
        <v>539.83472201696702</v>
      </c>
      <c r="H65" s="704">
        <v>3.07891</v>
      </c>
      <c r="I65" s="701">
        <v>259.66163999999998</v>
      </c>
      <c r="J65" s="702">
        <v>-280.17308201696699</v>
      </c>
      <c r="K65" s="705">
        <v>0.40083509113900001</v>
      </c>
    </row>
    <row r="66" spans="1:11" ht="14.4" customHeight="1" thickBot="1" x14ac:dyDescent="0.35">
      <c r="A66" s="723" t="s">
        <v>390</v>
      </c>
      <c r="B66" s="701">
        <v>6.0011862469470003</v>
      </c>
      <c r="C66" s="701">
        <v>361.23788000000002</v>
      </c>
      <c r="D66" s="702">
        <v>355.23669375305201</v>
      </c>
      <c r="E66" s="703">
        <v>60.194412426997999</v>
      </c>
      <c r="F66" s="701">
        <v>310.44188293385901</v>
      </c>
      <c r="G66" s="702">
        <v>258.70156911154902</v>
      </c>
      <c r="H66" s="704">
        <v>0</v>
      </c>
      <c r="I66" s="701">
        <v>65.366919999999993</v>
      </c>
      <c r="J66" s="702">
        <v>-193.334649111549</v>
      </c>
      <c r="K66" s="705">
        <v>0.21056089269299999</v>
      </c>
    </row>
    <row r="67" spans="1:11" ht="14.4" customHeight="1" thickBot="1" x14ac:dyDescent="0.35">
      <c r="A67" s="723" t="s">
        <v>391</v>
      </c>
      <c r="B67" s="701">
        <v>0</v>
      </c>
      <c r="C67" s="701">
        <v>2.62</v>
      </c>
      <c r="D67" s="702">
        <v>2.62</v>
      </c>
      <c r="E67" s="711" t="s">
        <v>335</v>
      </c>
      <c r="F67" s="701">
        <v>6.7372405471299999</v>
      </c>
      <c r="G67" s="702">
        <v>5.6143671226079999</v>
      </c>
      <c r="H67" s="704">
        <v>0</v>
      </c>
      <c r="I67" s="701">
        <v>4.3079999999999998</v>
      </c>
      <c r="J67" s="702">
        <v>-1.306367122608</v>
      </c>
      <c r="K67" s="705">
        <v>0.639430931679</v>
      </c>
    </row>
    <row r="68" spans="1:11" ht="14.4" customHeight="1" thickBot="1" x14ac:dyDescent="0.35">
      <c r="A68" s="723" t="s">
        <v>392</v>
      </c>
      <c r="B68" s="701">
        <v>143.59051046666701</v>
      </c>
      <c r="C68" s="701">
        <v>228.59453999999999</v>
      </c>
      <c r="D68" s="702">
        <v>85.004029533332002</v>
      </c>
      <c r="E68" s="703">
        <v>1.5919891868689999</v>
      </c>
      <c r="F68" s="701">
        <v>194.52469407040499</v>
      </c>
      <c r="G68" s="702">
        <v>162.10391172533801</v>
      </c>
      <c r="H68" s="704">
        <v>0</v>
      </c>
      <c r="I68" s="701">
        <v>44.375729999999997</v>
      </c>
      <c r="J68" s="702">
        <v>-117.728181725338</v>
      </c>
      <c r="K68" s="705">
        <v>0.22812389045000001</v>
      </c>
    </row>
    <row r="69" spans="1:11" ht="14.4" customHeight="1" thickBot="1" x14ac:dyDescent="0.35">
      <c r="A69" s="723" t="s">
        <v>393</v>
      </c>
      <c r="B69" s="701">
        <v>45</v>
      </c>
      <c r="C69" s="701">
        <v>131.96487999999999</v>
      </c>
      <c r="D69" s="702">
        <v>86.964879999999994</v>
      </c>
      <c r="E69" s="703">
        <v>2.9325528888879999</v>
      </c>
      <c r="F69" s="701">
        <v>69.532429585575002</v>
      </c>
      <c r="G69" s="702">
        <v>57.943691321312002</v>
      </c>
      <c r="H69" s="704">
        <v>0.59599999999999997</v>
      </c>
      <c r="I69" s="701">
        <v>105.30034000000001</v>
      </c>
      <c r="J69" s="702">
        <v>47.356648678687002</v>
      </c>
      <c r="K69" s="705">
        <v>1.5144061645419999</v>
      </c>
    </row>
    <row r="70" spans="1:11" ht="14.4" customHeight="1" thickBot="1" x14ac:dyDescent="0.35">
      <c r="A70" s="723" t="s">
        <v>394</v>
      </c>
      <c r="B70" s="701">
        <v>104</v>
      </c>
      <c r="C70" s="701">
        <v>67.447299999999998</v>
      </c>
      <c r="D70" s="702">
        <v>-36.552699999999</v>
      </c>
      <c r="E70" s="703">
        <v>0.64853173076899995</v>
      </c>
      <c r="F70" s="701">
        <v>63.132380876589998</v>
      </c>
      <c r="G70" s="702">
        <v>52.610317397159001</v>
      </c>
      <c r="H70" s="704">
        <v>2.48291</v>
      </c>
      <c r="I70" s="701">
        <v>40.310650000000003</v>
      </c>
      <c r="J70" s="702">
        <v>-12.299667397159</v>
      </c>
      <c r="K70" s="705">
        <v>0.63850989682699999</v>
      </c>
    </row>
    <row r="71" spans="1:11" ht="14.4" customHeight="1" thickBot="1" x14ac:dyDescent="0.35">
      <c r="A71" s="723" t="s">
        <v>395</v>
      </c>
      <c r="B71" s="701">
        <v>0</v>
      </c>
      <c r="C71" s="701">
        <v>4.2035799999999997</v>
      </c>
      <c r="D71" s="702">
        <v>4.2035799999999997</v>
      </c>
      <c r="E71" s="711" t="s">
        <v>335</v>
      </c>
      <c r="F71" s="701">
        <v>3.4330384067990001</v>
      </c>
      <c r="G71" s="702">
        <v>2.860865338999</v>
      </c>
      <c r="H71" s="704">
        <v>0</v>
      </c>
      <c r="I71" s="701">
        <v>0</v>
      </c>
      <c r="J71" s="702">
        <v>-2.860865338999</v>
      </c>
      <c r="K71" s="705">
        <v>0</v>
      </c>
    </row>
    <row r="72" spans="1:11" ht="14.4" customHeight="1" thickBot="1" x14ac:dyDescent="0.35">
      <c r="A72" s="726" t="s">
        <v>46</v>
      </c>
      <c r="B72" s="706">
        <v>0</v>
      </c>
      <c r="C72" s="706">
        <v>73.418000000000006</v>
      </c>
      <c r="D72" s="707">
        <v>73.418000000000006</v>
      </c>
      <c r="E72" s="708" t="s">
        <v>329</v>
      </c>
      <c r="F72" s="706">
        <v>0</v>
      </c>
      <c r="G72" s="707">
        <v>0</v>
      </c>
      <c r="H72" s="709">
        <v>10.90436</v>
      </c>
      <c r="I72" s="706">
        <v>74.487359999999995</v>
      </c>
      <c r="J72" s="707">
        <v>74.487359999999995</v>
      </c>
      <c r="K72" s="710" t="s">
        <v>329</v>
      </c>
    </row>
    <row r="73" spans="1:11" ht="14.4" customHeight="1" thickBot="1" x14ac:dyDescent="0.35">
      <c r="A73" s="722" t="s">
        <v>396</v>
      </c>
      <c r="B73" s="706">
        <v>0</v>
      </c>
      <c r="C73" s="706">
        <v>73.418000000000006</v>
      </c>
      <c r="D73" s="707">
        <v>73.418000000000006</v>
      </c>
      <c r="E73" s="708" t="s">
        <v>329</v>
      </c>
      <c r="F73" s="706">
        <v>0</v>
      </c>
      <c r="G73" s="707">
        <v>0</v>
      </c>
      <c r="H73" s="709">
        <v>2.3370000000000002</v>
      </c>
      <c r="I73" s="706">
        <v>59.755000000000003</v>
      </c>
      <c r="J73" s="707">
        <v>59.755000000000003</v>
      </c>
      <c r="K73" s="710" t="s">
        <v>329</v>
      </c>
    </row>
    <row r="74" spans="1:11" ht="14.4" customHeight="1" thickBot="1" x14ac:dyDescent="0.35">
      <c r="A74" s="723" t="s">
        <v>397</v>
      </c>
      <c r="B74" s="701">
        <v>0</v>
      </c>
      <c r="C74" s="701">
        <v>59.453000000000003</v>
      </c>
      <c r="D74" s="702">
        <v>59.453000000000003</v>
      </c>
      <c r="E74" s="711" t="s">
        <v>329</v>
      </c>
      <c r="F74" s="701">
        <v>0</v>
      </c>
      <c r="G74" s="702">
        <v>0</v>
      </c>
      <c r="H74" s="704">
        <v>2.3370000000000002</v>
      </c>
      <c r="I74" s="701">
        <v>9.9250000000000007</v>
      </c>
      <c r="J74" s="702">
        <v>9.9250000000000007</v>
      </c>
      <c r="K74" s="712" t="s">
        <v>329</v>
      </c>
    </row>
    <row r="75" spans="1:11" ht="14.4" customHeight="1" thickBot="1" x14ac:dyDescent="0.35">
      <c r="A75" s="723" t="s">
        <v>398</v>
      </c>
      <c r="B75" s="701">
        <v>0</v>
      </c>
      <c r="C75" s="701">
        <v>13.965</v>
      </c>
      <c r="D75" s="702">
        <v>13.965</v>
      </c>
      <c r="E75" s="711" t="s">
        <v>329</v>
      </c>
      <c r="F75" s="701">
        <v>0</v>
      </c>
      <c r="G75" s="702">
        <v>0</v>
      </c>
      <c r="H75" s="704">
        <v>0</v>
      </c>
      <c r="I75" s="701">
        <v>49.83</v>
      </c>
      <c r="J75" s="702">
        <v>49.83</v>
      </c>
      <c r="K75" s="712" t="s">
        <v>329</v>
      </c>
    </row>
    <row r="76" spans="1:11" ht="14.4" customHeight="1" thickBot="1" x14ac:dyDescent="0.35">
      <c r="A76" s="722" t="s">
        <v>399</v>
      </c>
      <c r="B76" s="706">
        <v>0</v>
      </c>
      <c r="C76" s="706">
        <v>9.7699626167013807E-15</v>
      </c>
      <c r="D76" s="707">
        <v>9.7699626167013807E-15</v>
      </c>
      <c r="E76" s="708" t="s">
        <v>329</v>
      </c>
      <c r="F76" s="706">
        <v>0</v>
      </c>
      <c r="G76" s="707">
        <v>0</v>
      </c>
      <c r="H76" s="709">
        <v>8.5673600000000008</v>
      </c>
      <c r="I76" s="706">
        <v>14.73236</v>
      </c>
      <c r="J76" s="707">
        <v>14.73236</v>
      </c>
      <c r="K76" s="710" t="s">
        <v>329</v>
      </c>
    </row>
    <row r="77" spans="1:11" ht="14.4" customHeight="1" thickBot="1" x14ac:dyDescent="0.35">
      <c r="A77" s="723" t="s">
        <v>400</v>
      </c>
      <c r="B77" s="701">
        <v>0</v>
      </c>
      <c r="C77" s="701">
        <v>9.7699626167013807E-15</v>
      </c>
      <c r="D77" s="702">
        <v>9.7699626167013807E-15</v>
      </c>
      <c r="E77" s="711" t="s">
        <v>329</v>
      </c>
      <c r="F77" s="701">
        <v>0</v>
      </c>
      <c r="G77" s="702">
        <v>0</v>
      </c>
      <c r="H77" s="704">
        <v>3.0409999999999999</v>
      </c>
      <c r="I77" s="701">
        <v>9.2059999999999995</v>
      </c>
      <c r="J77" s="702">
        <v>9.2059999999999995</v>
      </c>
      <c r="K77" s="712" t="s">
        <v>329</v>
      </c>
    </row>
    <row r="78" spans="1:11" ht="14.4" customHeight="1" thickBot="1" x14ac:dyDescent="0.35">
      <c r="A78" s="723" t="s">
        <v>401</v>
      </c>
      <c r="B78" s="701">
        <v>0</v>
      </c>
      <c r="C78" s="701">
        <v>0</v>
      </c>
      <c r="D78" s="702">
        <v>0</v>
      </c>
      <c r="E78" s="703">
        <v>1</v>
      </c>
      <c r="F78" s="701">
        <v>0</v>
      </c>
      <c r="G78" s="702">
        <v>0</v>
      </c>
      <c r="H78" s="704">
        <v>5.5263600000000004</v>
      </c>
      <c r="I78" s="701">
        <v>5.5263600000000004</v>
      </c>
      <c r="J78" s="702">
        <v>5.5263600000000004</v>
      </c>
      <c r="K78" s="712" t="s">
        <v>335</v>
      </c>
    </row>
    <row r="79" spans="1:11" ht="14.4" customHeight="1" thickBot="1" x14ac:dyDescent="0.35">
      <c r="A79" s="721" t="s">
        <v>47</v>
      </c>
      <c r="B79" s="701">
        <v>2646.3821069836699</v>
      </c>
      <c r="C79" s="701">
        <v>4112.8190599999998</v>
      </c>
      <c r="D79" s="702">
        <v>1466.4369530163301</v>
      </c>
      <c r="E79" s="703">
        <v>1.5541289555819999</v>
      </c>
      <c r="F79" s="701">
        <v>4281.0201341181501</v>
      </c>
      <c r="G79" s="702">
        <v>3567.51677843179</v>
      </c>
      <c r="H79" s="704">
        <v>264.56205000000102</v>
      </c>
      <c r="I79" s="701">
        <v>4936.7425600000097</v>
      </c>
      <c r="J79" s="702">
        <v>1369.2257815682201</v>
      </c>
      <c r="K79" s="705">
        <v>1.15316966642</v>
      </c>
    </row>
    <row r="80" spans="1:11" ht="14.4" customHeight="1" thickBot="1" x14ac:dyDescent="0.35">
      <c r="A80" s="722" t="s">
        <v>402</v>
      </c>
      <c r="B80" s="706">
        <v>98.610569068917002</v>
      </c>
      <c r="C80" s="706">
        <v>85.390460000000004</v>
      </c>
      <c r="D80" s="707">
        <v>-13.220109068917001</v>
      </c>
      <c r="E80" s="713">
        <v>0.86593618520000004</v>
      </c>
      <c r="F80" s="706">
        <v>84.459627977196007</v>
      </c>
      <c r="G80" s="707">
        <v>70.383023314330003</v>
      </c>
      <c r="H80" s="709">
        <v>8.1709899999999998</v>
      </c>
      <c r="I80" s="706">
        <v>70.709130000000002</v>
      </c>
      <c r="J80" s="707">
        <v>0.32610668566899997</v>
      </c>
      <c r="K80" s="714">
        <v>0.83719442878700001</v>
      </c>
    </row>
    <row r="81" spans="1:11" ht="14.4" customHeight="1" thickBot="1" x14ac:dyDescent="0.35">
      <c r="A81" s="723" t="s">
        <v>403</v>
      </c>
      <c r="B81" s="701">
        <v>58.062021085047</v>
      </c>
      <c r="C81" s="701">
        <v>55.522599999999997</v>
      </c>
      <c r="D81" s="702">
        <v>-2.539421085047</v>
      </c>
      <c r="E81" s="703">
        <v>0.95626364639700001</v>
      </c>
      <c r="F81" s="701">
        <v>53.834255390533997</v>
      </c>
      <c r="G81" s="702">
        <v>44.861879492111001</v>
      </c>
      <c r="H81" s="704">
        <v>6.2891000000000004</v>
      </c>
      <c r="I81" s="701">
        <v>48.639200000000002</v>
      </c>
      <c r="J81" s="702">
        <v>3.7773205078880001</v>
      </c>
      <c r="K81" s="705">
        <v>0.90349907595300005</v>
      </c>
    </row>
    <row r="82" spans="1:11" ht="14.4" customHeight="1" thickBot="1" x14ac:dyDescent="0.35">
      <c r="A82" s="723" t="s">
        <v>404</v>
      </c>
      <c r="B82" s="701">
        <v>2.6494277236110002</v>
      </c>
      <c r="C82" s="701">
        <v>0</v>
      </c>
      <c r="D82" s="702">
        <v>-2.6494277236110002</v>
      </c>
      <c r="E82" s="703">
        <v>0</v>
      </c>
      <c r="F82" s="701">
        <v>0</v>
      </c>
      <c r="G82" s="702">
        <v>0</v>
      </c>
      <c r="H82" s="704">
        <v>0</v>
      </c>
      <c r="I82" s="701">
        <v>0</v>
      </c>
      <c r="J82" s="702">
        <v>0</v>
      </c>
      <c r="K82" s="705">
        <v>10</v>
      </c>
    </row>
    <row r="83" spans="1:11" ht="14.4" customHeight="1" thickBot="1" x14ac:dyDescent="0.35">
      <c r="A83" s="723" t="s">
        <v>405</v>
      </c>
      <c r="B83" s="701">
        <v>37.899120260258002</v>
      </c>
      <c r="C83" s="701">
        <v>29.86786</v>
      </c>
      <c r="D83" s="702">
        <v>-8.0312602602579997</v>
      </c>
      <c r="E83" s="703">
        <v>0.78808847790900005</v>
      </c>
      <c r="F83" s="701">
        <v>30.625372586661999</v>
      </c>
      <c r="G83" s="702">
        <v>25.521143822218001</v>
      </c>
      <c r="H83" s="704">
        <v>1.8818900000000001</v>
      </c>
      <c r="I83" s="701">
        <v>22.069929999999999</v>
      </c>
      <c r="J83" s="702">
        <v>-3.451213822218</v>
      </c>
      <c r="K83" s="705">
        <v>0.72064200811099999</v>
      </c>
    </row>
    <row r="84" spans="1:11" ht="14.4" customHeight="1" thickBot="1" x14ac:dyDescent="0.35">
      <c r="A84" s="722" t="s">
        <v>406</v>
      </c>
      <c r="B84" s="706">
        <v>28</v>
      </c>
      <c r="C84" s="706">
        <v>23.021599999999999</v>
      </c>
      <c r="D84" s="707">
        <v>-4.9783999999999997</v>
      </c>
      <c r="E84" s="713">
        <v>0.82219999999899995</v>
      </c>
      <c r="F84" s="706">
        <v>25.364059069021</v>
      </c>
      <c r="G84" s="707">
        <v>21.136715890851001</v>
      </c>
      <c r="H84" s="709">
        <v>4.8600000000000003</v>
      </c>
      <c r="I84" s="706">
        <v>23.639669999999999</v>
      </c>
      <c r="J84" s="707">
        <v>2.5029541091479999</v>
      </c>
      <c r="K84" s="714">
        <v>0.93201446722900005</v>
      </c>
    </row>
    <row r="85" spans="1:11" ht="14.4" customHeight="1" thickBot="1" x14ac:dyDescent="0.35">
      <c r="A85" s="723" t="s">
        <v>407</v>
      </c>
      <c r="B85" s="701">
        <v>20</v>
      </c>
      <c r="C85" s="701">
        <v>19.440000000000001</v>
      </c>
      <c r="D85" s="702">
        <v>-0.56000000000000005</v>
      </c>
      <c r="E85" s="703">
        <v>0.971999999999</v>
      </c>
      <c r="F85" s="701">
        <v>20.443943661971002</v>
      </c>
      <c r="G85" s="702">
        <v>17.036619718309002</v>
      </c>
      <c r="H85" s="704">
        <v>4.8600000000000003</v>
      </c>
      <c r="I85" s="701">
        <v>20.655000000000001</v>
      </c>
      <c r="J85" s="702">
        <v>3.6183802816899999</v>
      </c>
      <c r="K85" s="705">
        <v>1.010323660714</v>
      </c>
    </row>
    <row r="86" spans="1:11" ht="14.4" customHeight="1" thickBot="1" x14ac:dyDescent="0.35">
      <c r="A86" s="723" t="s">
        <v>408</v>
      </c>
      <c r="B86" s="701">
        <v>8</v>
      </c>
      <c r="C86" s="701">
        <v>3.5815999999999999</v>
      </c>
      <c r="D86" s="702">
        <v>-4.4184000000000001</v>
      </c>
      <c r="E86" s="703">
        <v>0.44769999999900001</v>
      </c>
      <c r="F86" s="701">
        <v>4.9201154070489999</v>
      </c>
      <c r="G86" s="702">
        <v>4.1000961725409999</v>
      </c>
      <c r="H86" s="704">
        <v>0</v>
      </c>
      <c r="I86" s="701">
        <v>2.9846699999999999</v>
      </c>
      <c r="J86" s="702">
        <v>-1.115426172541</v>
      </c>
      <c r="K86" s="705">
        <v>0.60662601444700004</v>
      </c>
    </row>
    <row r="87" spans="1:11" ht="14.4" customHeight="1" thickBot="1" x14ac:dyDescent="0.35">
      <c r="A87" s="722" t="s">
        <v>409</v>
      </c>
      <c r="B87" s="706">
        <v>632.17332058969396</v>
      </c>
      <c r="C87" s="706">
        <v>560.77322000000004</v>
      </c>
      <c r="D87" s="707">
        <v>-71.400100589694006</v>
      </c>
      <c r="E87" s="713">
        <v>0.88705613118299997</v>
      </c>
      <c r="F87" s="706">
        <v>633.04152757544398</v>
      </c>
      <c r="G87" s="707">
        <v>527.53460631286998</v>
      </c>
      <c r="H87" s="709">
        <v>54.52722</v>
      </c>
      <c r="I87" s="706">
        <v>515.32097000000101</v>
      </c>
      <c r="J87" s="707">
        <v>-12.213636312868999</v>
      </c>
      <c r="K87" s="714">
        <v>0.81403975498000003</v>
      </c>
    </row>
    <row r="88" spans="1:11" ht="14.4" customHeight="1" thickBot="1" x14ac:dyDescent="0.35">
      <c r="A88" s="723" t="s">
        <v>410</v>
      </c>
      <c r="B88" s="701">
        <v>506</v>
      </c>
      <c r="C88" s="701">
        <v>455.54459000000003</v>
      </c>
      <c r="D88" s="702">
        <v>-50.455410000000001</v>
      </c>
      <c r="E88" s="703">
        <v>0.90028575098800001</v>
      </c>
      <c r="F88" s="701">
        <v>525.13675874411899</v>
      </c>
      <c r="G88" s="702">
        <v>437.61396562009901</v>
      </c>
      <c r="H88" s="704">
        <v>45.209719999999997</v>
      </c>
      <c r="I88" s="701">
        <v>433.83906000000098</v>
      </c>
      <c r="J88" s="702">
        <v>-3.774905620098</v>
      </c>
      <c r="K88" s="705">
        <v>0.82614490944700003</v>
      </c>
    </row>
    <row r="89" spans="1:11" ht="14.4" customHeight="1" thickBot="1" x14ac:dyDescent="0.35">
      <c r="A89" s="723" t="s">
        <v>411</v>
      </c>
      <c r="B89" s="701">
        <v>0</v>
      </c>
      <c r="C89" s="701">
        <v>13.68277</v>
      </c>
      <c r="D89" s="702">
        <v>13.68277</v>
      </c>
      <c r="E89" s="711" t="s">
        <v>329</v>
      </c>
      <c r="F89" s="701">
        <v>15.082723219019</v>
      </c>
      <c r="G89" s="702">
        <v>12.568936015848999</v>
      </c>
      <c r="H89" s="704">
        <v>1.7423999999999999</v>
      </c>
      <c r="I89" s="701">
        <v>8.1311999999999998</v>
      </c>
      <c r="J89" s="702">
        <v>-4.4377360158489996</v>
      </c>
      <c r="K89" s="705">
        <v>0.53910688951300001</v>
      </c>
    </row>
    <row r="90" spans="1:11" ht="14.4" customHeight="1" thickBot="1" x14ac:dyDescent="0.35">
      <c r="A90" s="723" t="s">
        <v>412</v>
      </c>
      <c r="B90" s="701">
        <v>22.245102122349</v>
      </c>
      <c r="C90" s="701">
        <v>0</v>
      </c>
      <c r="D90" s="702">
        <v>-22.245102122349</v>
      </c>
      <c r="E90" s="703">
        <v>0</v>
      </c>
      <c r="F90" s="701">
        <v>0</v>
      </c>
      <c r="G90" s="702">
        <v>0</v>
      </c>
      <c r="H90" s="704">
        <v>0</v>
      </c>
      <c r="I90" s="701">
        <v>0</v>
      </c>
      <c r="J90" s="702">
        <v>0</v>
      </c>
      <c r="K90" s="705">
        <v>10</v>
      </c>
    </row>
    <row r="91" spans="1:11" ht="14.4" customHeight="1" thickBot="1" x14ac:dyDescent="0.35">
      <c r="A91" s="723" t="s">
        <v>413</v>
      </c>
      <c r="B91" s="701">
        <v>103.928218467345</v>
      </c>
      <c r="C91" s="701">
        <v>91.545860000000005</v>
      </c>
      <c r="D91" s="702">
        <v>-12.382358467344</v>
      </c>
      <c r="E91" s="703">
        <v>0.88085662729500003</v>
      </c>
      <c r="F91" s="701">
        <v>92.822045612305004</v>
      </c>
      <c r="G91" s="702">
        <v>77.351704676921003</v>
      </c>
      <c r="H91" s="704">
        <v>7.5750999999999999</v>
      </c>
      <c r="I91" s="701">
        <v>73.350710000000007</v>
      </c>
      <c r="J91" s="702">
        <v>-4.0009946769209996</v>
      </c>
      <c r="K91" s="705">
        <v>0.79022940634500005</v>
      </c>
    </row>
    <row r="92" spans="1:11" ht="14.4" customHeight="1" thickBot="1" x14ac:dyDescent="0.35">
      <c r="A92" s="722" t="s">
        <v>414</v>
      </c>
      <c r="B92" s="706">
        <v>1852.59821732506</v>
      </c>
      <c r="C92" s="706">
        <v>3427.76899</v>
      </c>
      <c r="D92" s="707">
        <v>1575.1707726749401</v>
      </c>
      <c r="E92" s="713">
        <v>1.8502495349200001</v>
      </c>
      <c r="F92" s="706">
        <v>3503.15491949649</v>
      </c>
      <c r="G92" s="707">
        <v>2919.2957662470699</v>
      </c>
      <c r="H92" s="709">
        <v>197.00384000000099</v>
      </c>
      <c r="I92" s="706">
        <v>4295.7910400000101</v>
      </c>
      <c r="J92" s="707">
        <v>1376.49527375293</v>
      </c>
      <c r="K92" s="714">
        <v>1.2262635078140001</v>
      </c>
    </row>
    <row r="93" spans="1:11" ht="14.4" customHeight="1" thickBot="1" x14ac:dyDescent="0.35">
      <c r="A93" s="723" t="s">
        <v>415</v>
      </c>
      <c r="B93" s="701">
        <v>26.999999999999002</v>
      </c>
      <c r="C93" s="701">
        <v>28.5</v>
      </c>
      <c r="D93" s="702">
        <v>1.5</v>
      </c>
      <c r="E93" s="703">
        <v>1.055555555555</v>
      </c>
      <c r="F93" s="701">
        <v>20</v>
      </c>
      <c r="G93" s="702">
        <v>16.666666666666</v>
      </c>
      <c r="H93" s="704">
        <v>0</v>
      </c>
      <c r="I93" s="701">
        <v>24.759</v>
      </c>
      <c r="J93" s="702">
        <v>8.0923333333330003</v>
      </c>
      <c r="K93" s="705">
        <v>1.2379500000000001</v>
      </c>
    </row>
    <row r="94" spans="1:11" ht="14.4" customHeight="1" thickBot="1" x14ac:dyDescent="0.35">
      <c r="A94" s="723" t="s">
        <v>416</v>
      </c>
      <c r="B94" s="701">
        <v>191.525019554061</v>
      </c>
      <c r="C94" s="701">
        <v>128.07230999999999</v>
      </c>
      <c r="D94" s="702">
        <v>-63.45270955406</v>
      </c>
      <c r="E94" s="703">
        <v>0.66869754300600004</v>
      </c>
      <c r="F94" s="701">
        <v>148.80736416592501</v>
      </c>
      <c r="G94" s="702">
        <v>124.006136804938</v>
      </c>
      <c r="H94" s="704">
        <v>1.198</v>
      </c>
      <c r="I94" s="701">
        <v>96.811840000000004</v>
      </c>
      <c r="J94" s="702">
        <v>-27.194296804937</v>
      </c>
      <c r="K94" s="705">
        <v>0.65058500661300001</v>
      </c>
    </row>
    <row r="95" spans="1:11" ht="14.4" customHeight="1" thickBot="1" x14ac:dyDescent="0.35">
      <c r="A95" s="723" t="s">
        <v>417</v>
      </c>
      <c r="B95" s="701">
        <v>3</v>
      </c>
      <c r="C95" s="701">
        <v>5.353599999999</v>
      </c>
      <c r="D95" s="702">
        <v>2.353599999999</v>
      </c>
      <c r="E95" s="703">
        <v>1.784533333333</v>
      </c>
      <c r="F95" s="701">
        <v>21.746559284179</v>
      </c>
      <c r="G95" s="702">
        <v>18.122132736815999</v>
      </c>
      <c r="H95" s="704">
        <v>0.87119999999999997</v>
      </c>
      <c r="I95" s="701">
        <v>1.7422</v>
      </c>
      <c r="J95" s="702">
        <v>-16.379932736815999</v>
      </c>
      <c r="K95" s="705">
        <v>8.0113822937000007E-2</v>
      </c>
    </row>
    <row r="96" spans="1:11" ht="14.4" customHeight="1" thickBot="1" x14ac:dyDescent="0.35">
      <c r="A96" s="723" t="s">
        <v>418</v>
      </c>
      <c r="B96" s="701">
        <v>169.26629586157699</v>
      </c>
      <c r="C96" s="701">
        <v>161.13292999999999</v>
      </c>
      <c r="D96" s="702">
        <v>-8.1333658615769995</v>
      </c>
      <c r="E96" s="703">
        <v>0.95194928901700004</v>
      </c>
      <c r="F96" s="701">
        <v>306.38311308363399</v>
      </c>
      <c r="G96" s="702">
        <v>255.31926090302801</v>
      </c>
      <c r="H96" s="704">
        <v>0</v>
      </c>
      <c r="I96" s="701">
        <v>58.649000000000001</v>
      </c>
      <c r="J96" s="702">
        <v>-196.67026090302801</v>
      </c>
      <c r="K96" s="705">
        <v>0.19142373549800001</v>
      </c>
    </row>
    <row r="97" spans="1:11" ht="14.4" customHeight="1" thickBot="1" x14ac:dyDescent="0.35">
      <c r="A97" s="723" t="s">
        <v>419</v>
      </c>
      <c r="B97" s="701">
        <v>1461.80690190942</v>
      </c>
      <c r="C97" s="701">
        <v>3102.9759800000002</v>
      </c>
      <c r="D97" s="702">
        <v>1641.1690780905799</v>
      </c>
      <c r="E97" s="703">
        <v>2.1226989528820002</v>
      </c>
      <c r="F97" s="701">
        <v>3006.2178829627501</v>
      </c>
      <c r="G97" s="702">
        <v>2505.1815691356201</v>
      </c>
      <c r="H97" s="704">
        <v>194.934640000001</v>
      </c>
      <c r="I97" s="701">
        <v>4113.8290000000097</v>
      </c>
      <c r="J97" s="702">
        <v>1608.6474308643801</v>
      </c>
      <c r="K97" s="705">
        <v>1.3684400666080001</v>
      </c>
    </row>
    <row r="98" spans="1:11" ht="14.4" customHeight="1" thickBot="1" x14ac:dyDescent="0.35">
      <c r="A98" s="723" t="s">
        <v>420</v>
      </c>
      <c r="B98" s="701">
        <v>0</v>
      </c>
      <c r="C98" s="701">
        <v>1.73417</v>
      </c>
      <c r="D98" s="702">
        <v>1.73417</v>
      </c>
      <c r="E98" s="711" t="s">
        <v>335</v>
      </c>
      <c r="F98" s="701">
        <v>0</v>
      </c>
      <c r="G98" s="702">
        <v>0</v>
      </c>
      <c r="H98" s="704">
        <v>0</v>
      </c>
      <c r="I98" s="701">
        <v>0</v>
      </c>
      <c r="J98" s="702">
        <v>0</v>
      </c>
      <c r="K98" s="712" t="s">
        <v>329</v>
      </c>
    </row>
    <row r="99" spans="1:11" ht="14.4" customHeight="1" thickBot="1" x14ac:dyDescent="0.35">
      <c r="A99" s="722" t="s">
        <v>421</v>
      </c>
      <c r="B99" s="706">
        <v>35</v>
      </c>
      <c r="C99" s="706">
        <v>15.608750000000001</v>
      </c>
      <c r="D99" s="707">
        <v>-19.391249999999999</v>
      </c>
      <c r="E99" s="713">
        <v>0.44596428571399999</v>
      </c>
      <c r="F99" s="706">
        <v>35</v>
      </c>
      <c r="G99" s="707">
        <v>29.166666666666</v>
      </c>
      <c r="H99" s="709">
        <v>0</v>
      </c>
      <c r="I99" s="706">
        <v>31.281749999999999</v>
      </c>
      <c r="J99" s="707">
        <v>2.1150833333330001</v>
      </c>
      <c r="K99" s="714">
        <v>0.89376428571400002</v>
      </c>
    </row>
    <row r="100" spans="1:11" ht="14.4" customHeight="1" thickBot="1" x14ac:dyDescent="0.35">
      <c r="A100" s="723" t="s">
        <v>422</v>
      </c>
      <c r="B100" s="701">
        <v>0</v>
      </c>
      <c r="C100" s="701">
        <v>8.3789999999989995</v>
      </c>
      <c r="D100" s="702">
        <v>8.3789999999989995</v>
      </c>
      <c r="E100" s="711" t="s">
        <v>329</v>
      </c>
      <c r="F100" s="701">
        <v>0</v>
      </c>
      <c r="G100" s="702">
        <v>0</v>
      </c>
      <c r="H100" s="704">
        <v>0</v>
      </c>
      <c r="I100" s="701">
        <v>0</v>
      </c>
      <c r="J100" s="702">
        <v>0</v>
      </c>
      <c r="K100" s="712" t="s">
        <v>329</v>
      </c>
    </row>
    <row r="101" spans="1:11" ht="14.4" customHeight="1" thickBot="1" x14ac:dyDescent="0.35">
      <c r="A101" s="723" t="s">
        <v>423</v>
      </c>
      <c r="B101" s="701">
        <v>0</v>
      </c>
      <c r="C101" s="701">
        <v>6.05</v>
      </c>
      <c r="D101" s="702">
        <v>6.05</v>
      </c>
      <c r="E101" s="711" t="s">
        <v>335</v>
      </c>
      <c r="F101" s="701">
        <v>0</v>
      </c>
      <c r="G101" s="702">
        <v>0</v>
      </c>
      <c r="H101" s="704">
        <v>0</v>
      </c>
      <c r="I101" s="701">
        <v>0</v>
      </c>
      <c r="J101" s="702">
        <v>0</v>
      </c>
      <c r="K101" s="712" t="s">
        <v>329</v>
      </c>
    </row>
    <row r="102" spans="1:11" ht="14.4" customHeight="1" thickBot="1" x14ac:dyDescent="0.35">
      <c r="A102" s="723" t="s">
        <v>424</v>
      </c>
      <c r="B102" s="701">
        <v>35</v>
      </c>
      <c r="C102" s="701">
        <v>0</v>
      </c>
      <c r="D102" s="702">
        <v>-35</v>
      </c>
      <c r="E102" s="703">
        <v>0</v>
      </c>
      <c r="F102" s="701">
        <v>35</v>
      </c>
      <c r="G102" s="702">
        <v>29.166666666666</v>
      </c>
      <c r="H102" s="704">
        <v>0</v>
      </c>
      <c r="I102" s="701">
        <v>30.083749999999998</v>
      </c>
      <c r="J102" s="702">
        <v>0.91708333333299996</v>
      </c>
      <c r="K102" s="705">
        <v>0.85953571428499997</v>
      </c>
    </row>
    <row r="103" spans="1:11" ht="14.4" customHeight="1" thickBot="1" x14ac:dyDescent="0.35">
      <c r="A103" s="723" t="s">
        <v>425</v>
      </c>
      <c r="B103" s="701">
        <v>0</v>
      </c>
      <c r="C103" s="701">
        <v>1.1797500000000001</v>
      </c>
      <c r="D103" s="702">
        <v>1.1797500000000001</v>
      </c>
      <c r="E103" s="711" t="s">
        <v>335</v>
      </c>
      <c r="F103" s="701">
        <v>0</v>
      </c>
      <c r="G103" s="702">
        <v>0</v>
      </c>
      <c r="H103" s="704">
        <v>0</v>
      </c>
      <c r="I103" s="701">
        <v>1.198</v>
      </c>
      <c r="J103" s="702">
        <v>1.198</v>
      </c>
      <c r="K103" s="712" t="s">
        <v>329</v>
      </c>
    </row>
    <row r="104" spans="1:11" ht="14.4" customHeight="1" thickBot="1" x14ac:dyDescent="0.35">
      <c r="A104" s="722" t="s">
        <v>426</v>
      </c>
      <c r="B104" s="706">
        <v>0</v>
      </c>
      <c r="C104" s="706">
        <v>0.25603999999999999</v>
      </c>
      <c r="D104" s="707">
        <v>0.25603999999999999</v>
      </c>
      <c r="E104" s="708" t="s">
        <v>335</v>
      </c>
      <c r="F104" s="706">
        <v>0</v>
      </c>
      <c r="G104" s="707">
        <v>0</v>
      </c>
      <c r="H104" s="709">
        <v>0</v>
      </c>
      <c r="I104" s="706">
        <v>0</v>
      </c>
      <c r="J104" s="707">
        <v>0</v>
      </c>
      <c r="K104" s="710" t="s">
        <v>329</v>
      </c>
    </row>
    <row r="105" spans="1:11" ht="14.4" customHeight="1" thickBot="1" x14ac:dyDescent="0.35">
      <c r="A105" s="723" t="s">
        <v>427</v>
      </c>
      <c r="B105" s="701">
        <v>0</v>
      </c>
      <c r="C105" s="701">
        <v>0.25603999999999999</v>
      </c>
      <c r="D105" s="702">
        <v>0.25603999999999999</v>
      </c>
      <c r="E105" s="711" t="s">
        <v>335</v>
      </c>
      <c r="F105" s="701">
        <v>0</v>
      </c>
      <c r="G105" s="702">
        <v>0</v>
      </c>
      <c r="H105" s="704">
        <v>0</v>
      </c>
      <c r="I105" s="701">
        <v>0</v>
      </c>
      <c r="J105" s="702">
        <v>0</v>
      </c>
      <c r="K105" s="712" t="s">
        <v>329</v>
      </c>
    </row>
    <row r="106" spans="1:11" ht="14.4" customHeight="1" thickBot="1" x14ac:dyDescent="0.35">
      <c r="A106" s="720" t="s">
        <v>48</v>
      </c>
      <c r="B106" s="701">
        <v>26063</v>
      </c>
      <c r="C106" s="701">
        <v>29874.913479999999</v>
      </c>
      <c r="D106" s="702">
        <v>3811.9134800000002</v>
      </c>
      <c r="E106" s="703">
        <v>1.146257663354</v>
      </c>
      <c r="F106" s="701">
        <v>30047.082962320401</v>
      </c>
      <c r="G106" s="702">
        <v>25039.235801933701</v>
      </c>
      <c r="H106" s="704">
        <v>2728.2761800000098</v>
      </c>
      <c r="I106" s="701">
        <v>27029.70681</v>
      </c>
      <c r="J106" s="702">
        <v>1990.4710080663599</v>
      </c>
      <c r="K106" s="705">
        <v>0.89957839980300003</v>
      </c>
    </row>
    <row r="107" spans="1:11" ht="14.4" customHeight="1" thickBot="1" x14ac:dyDescent="0.35">
      <c r="A107" s="726" t="s">
        <v>428</v>
      </c>
      <c r="B107" s="706">
        <v>19193</v>
      </c>
      <c r="C107" s="706">
        <v>22010.465</v>
      </c>
      <c r="D107" s="707">
        <v>2817.4649999999901</v>
      </c>
      <c r="E107" s="713">
        <v>1.146796488303</v>
      </c>
      <c r="F107" s="706">
        <v>22127.802962320398</v>
      </c>
      <c r="G107" s="707">
        <v>18439.835801933699</v>
      </c>
      <c r="H107" s="709">
        <v>2007.73300000001</v>
      </c>
      <c r="I107" s="706">
        <v>19892.663</v>
      </c>
      <c r="J107" s="707">
        <v>1452.8271980663601</v>
      </c>
      <c r="K107" s="714">
        <v>0.89898952163800006</v>
      </c>
    </row>
    <row r="108" spans="1:11" ht="14.4" customHeight="1" thickBot="1" x14ac:dyDescent="0.35">
      <c r="A108" s="722" t="s">
        <v>429</v>
      </c>
      <c r="B108" s="706">
        <v>19080</v>
      </c>
      <c r="C108" s="706">
        <v>21861.407999999999</v>
      </c>
      <c r="D108" s="707">
        <v>2781.4079999999899</v>
      </c>
      <c r="E108" s="713">
        <v>1.1457761006280001</v>
      </c>
      <c r="F108" s="706">
        <v>21997.999999999902</v>
      </c>
      <c r="G108" s="707">
        <v>18331.666666666599</v>
      </c>
      <c r="H108" s="709">
        <v>1977.18300000001</v>
      </c>
      <c r="I108" s="706">
        <v>19789.994999999999</v>
      </c>
      <c r="J108" s="707">
        <v>1458.32833333342</v>
      </c>
      <c r="K108" s="714">
        <v>0.899627011546</v>
      </c>
    </row>
    <row r="109" spans="1:11" ht="14.4" customHeight="1" thickBot="1" x14ac:dyDescent="0.35">
      <c r="A109" s="723" t="s">
        <v>430</v>
      </c>
      <c r="B109" s="701">
        <v>19080</v>
      </c>
      <c r="C109" s="701">
        <v>21861.407999999999</v>
      </c>
      <c r="D109" s="702">
        <v>2781.4079999999899</v>
      </c>
      <c r="E109" s="703">
        <v>1.1457761006280001</v>
      </c>
      <c r="F109" s="701">
        <v>21997.999999999902</v>
      </c>
      <c r="G109" s="702">
        <v>18331.666666666599</v>
      </c>
      <c r="H109" s="704">
        <v>1977.18300000001</v>
      </c>
      <c r="I109" s="701">
        <v>19789.994999999999</v>
      </c>
      <c r="J109" s="702">
        <v>1458.32833333342</v>
      </c>
      <c r="K109" s="705">
        <v>0.899627011546</v>
      </c>
    </row>
    <row r="110" spans="1:11" ht="14.4" customHeight="1" thickBot="1" x14ac:dyDescent="0.35">
      <c r="A110" s="722" t="s">
        <v>431</v>
      </c>
      <c r="B110" s="706">
        <v>60</v>
      </c>
      <c r="C110" s="706">
        <v>67.2</v>
      </c>
      <c r="D110" s="707">
        <v>7.2</v>
      </c>
      <c r="E110" s="713">
        <v>1.1200000000000001</v>
      </c>
      <c r="F110" s="706">
        <v>77.376962320481994</v>
      </c>
      <c r="G110" s="707">
        <v>64.480801933734995</v>
      </c>
      <c r="H110" s="709">
        <v>4.8</v>
      </c>
      <c r="I110" s="706">
        <v>38.4</v>
      </c>
      <c r="J110" s="707">
        <v>-26.080801933734001</v>
      </c>
      <c r="K110" s="714">
        <v>0.49627174353199999</v>
      </c>
    </row>
    <row r="111" spans="1:11" ht="14.4" customHeight="1" thickBot="1" x14ac:dyDescent="0.35">
      <c r="A111" s="723" t="s">
        <v>432</v>
      </c>
      <c r="B111" s="701">
        <v>60</v>
      </c>
      <c r="C111" s="701">
        <v>67.2</v>
      </c>
      <c r="D111" s="702">
        <v>7.2</v>
      </c>
      <c r="E111" s="703">
        <v>1.1200000000000001</v>
      </c>
      <c r="F111" s="701">
        <v>77.376962320481994</v>
      </c>
      <c r="G111" s="702">
        <v>64.480801933734995</v>
      </c>
      <c r="H111" s="704">
        <v>4.8</v>
      </c>
      <c r="I111" s="701">
        <v>38.4</v>
      </c>
      <c r="J111" s="702">
        <v>-26.080801933734001</v>
      </c>
      <c r="K111" s="705">
        <v>0.49627174353199999</v>
      </c>
    </row>
    <row r="112" spans="1:11" ht="14.4" customHeight="1" thickBot="1" x14ac:dyDescent="0.35">
      <c r="A112" s="722" t="s">
        <v>433</v>
      </c>
      <c r="B112" s="706">
        <v>53</v>
      </c>
      <c r="C112" s="706">
        <v>34.606999999999999</v>
      </c>
      <c r="D112" s="707">
        <v>-18.393000000000001</v>
      </c>
      <c r="E112" s="713">
        <v>0.65296226415000003</v>
      </c>
      <c r="F112" s="706">
        <v>52.426000000000002</v>
      </c>
      <c r="G112" s="707">
        <v>43.688333333332999</v>
      </c>
      <c r="H112" s="709">
        <v>0</v>
      </c>
      <c r="I112" s="706">
        <v>28.768000000000001</v>
      </c>
      <c r="J112" s="707">
        <v>-14.920333333333</v>
      </c>
      <c r="K112" s="714">
        <v>0.54873536031699999</v>
      </c>
    </row>
    <row r="113" spans="1:11" ht="14.4" customHeight="1" thickBot="1" x14ac:dyDescent="0.35">
      <c r="A113" s="723" t="s">
        <v>434</v>
      </c>
      <c r="B113" s="701">
        <v>53</v>
      </c>
      <c r="C113" s="701">
        <v>34.606999999999999</v>
      </c>
      <c r="D113" s="702">
        <v>-18.393000000000001</v>
      </c>
      <c r="E113" s="703">
        <v>0.65296226415000003</v>
      </c>
      <c r="F113" s="701">
        <v>52.426000000000002</v>
      </c>
      <c r="G113" s="702">
        <v>43.688333333332999</v>
      </c>
      <c r="H113" s="704">
        <v>0</v>
      </c>
      <c r="I113" s="701">
        <v>28.768000000000001</v>
      </c>
      <c r="J113" s="702">
        <v>-14.920333333333</v>
      </c>
      <c r="K113" s="705">
        <v>0.54873536031699999</v>
      </c>
    </row>
    <row r="114" spans="1:11" ht="14.4" customHeight="1" thickBot="1" x14ac:dyDescent="0.35">
      <c r="A114" s="725" t="s">
        <v>435</v>
      </c>
      <c r="B114" s="701">
        <v>0</v>
      </c>
      <c r="C114" s="701">
        <v>47.25</v>
      </c>
      <c r="D114" s="702">
        <v>47.25</v>
      </c>
      <c r="E114" s="711" t="s">
        <v>335</v>
      </c>
      <c r="F114" s="701">
        <v>0</v>
      </c>
      <c r="G114" s="702">
        <v>0</v>
      </c>
      <c r="H114" s="704">
        <v>25.75</v>
      </c>
      <c r="I114" s="701">
        <v>35.5</v>
      </c>
      <c r="J114" s="702">
        <v>35.5</v>
      </c>
      <c r="K114" s="712" t="s">
        <v>329</v>
      </c>
    </row>
    <row r="115" spans="1:11" ht="14.4" customHeight="1" thickBot="1" x14ac:dyDescent="0.35">
      <c r="A115" s="723" t="s">
        <v>436</v>
      </c>
      <c r="B115" s="701">
        <v>0</v>
      </c>
      <c r="C115" s="701">
        <v>47.25</v>
      </c>
      <c r="D115" s="702">
        <v>47.25</v>
      </c>
      <c r="E115" s="711" t="s">
        <v>335</v>
      </c>
      <c r="F115" s="701">
        <v>0</v>
      </c>
      <c r="G115" s="702">
        <v>0</v>
      </c>
      <c r="H115" s="704">
        <v>25.75</v>
      </c>
      <c r="I115" s="701">
        <v>35.5</v>
      </c>
      <c r="J115" s="702">
        <v>35.5</v>
      </c>
      <c r="K115" s="712" t="s">
        <v>329</v>
      </c>
    </row>
    <row r="116" spans="1:11" ht="14.4" customHeight="1" thickBot="1" x14ac:dyDescent="0.35">
      <c r="A116" s="721" t="s">
        <v>437</v>
      </c>
      <c r="B116" s="701">
        <v>6487.99999999999</v>
      </c>
      <c r="C116" s="701">
        <v>7426.5260799999996</v>
      </c>
      <c r="D116" s="702">
        <v>938.52608000000896</v>
      </c>
      <c r="E116" s="703">
        <v>1.14465568434</v>
      </c>
      <c r="F116" s="701">
        <v>7479.32</v>
      </c>
      <c r="G116" s="702">
        <v>6232.7666666666601</v>
      </c>
      <c r="H116" s="704">
        <v>680.99624000000301</v>
      </c>
      <c r="I116" s="701">
        <v>6740.66525000001</v>
      </c>
      <c r="J116" s="702">
        <v>507.89858333334502</v>
      </c>
      <c r="K116" s="705">
        <v>0.90124038682600005</v>
      </c>
    </row>
    <row r="117" spans="1:11" ht="14.4" customHeight="1" thickBot="1" x14ac:dyDescent="0.35">
      <c r="A117" s="722" t="s">
        <v>438</v>
      </c>
      <c r="B117" s="706">
        <v>1716.99999999999</v>
      </c>
      <c r="C117" s="706">
        <v>1971.7764</v>
      </c>
      <c r="D117" s="707">
        <v>254.77640000000699</v>
      </c>
      <c r="E117" s="713">
        <v>1.1483846243439999</v>
      </c>
      <c r="F117" s="706">
        <v>1979.82</v>
      </c>
      <c r="G117" s="707">
        <v>1649.85</v>
      </c>
      <c r="H117" s="709">
        <v>180.262990000001</v>
      </c>
      <c r="I117" s="706">
        <v>1784.2915</v>
      </c>
      <c r="J117" s="707">
        <v>134.441499999999</v>
      </c>
      <c r="K117" s="714">
        <v>0.90123925407299998</v>
      </c>
    </row>
    <row r="118" spans="1:11" ht="14.4" customHeight="1" thickBot="1" x14ac:dyDescent="0.35">
      <c r="A118" s="723" t="s">
        <v>439</v>
      </c>
      <c r="B118" s="701">
        <v>1716.99999999999</v>
      </c>
      <c r="C118" s="701">
        <v>1971.7764</v>
      </c>
      <c r="D118" s="702">
        <v>254.77640000000699</v>
      </c>
      <c r="E118" s="703">
        <v>1.1483846243439999</v>
      </c>
      <c r="F118" s="701">
        <v>1979.82</v>
      </c>
      <c r="G118" s="702">
        <v>1649.85</v>
      </c>
      <c r="H118" s="704">
        <v>180.262990000001</v>
      </c>
      <c r="I118" s="701">
        <v>1784.2915</v>
      </c>
      <c r="J118" s="702">
        <v>134.441499999999</v>
      </c>
      <c r="K118" s="705">
        <v>0.90123925407299998</v>
      </c>
    </row>
    <row r="119" spans="1:11" ht="14.4" customHeight="1" thickBot="1" x14ac:dyDescent="0.35">
      <c r="A119" s="722" t="s">
        <v>440</v>
      </c>
      <c r="B119" s="706">
        <v>4771</v>
      </c>
      <c r="C119" s="706">
        <v>5454.7496799999999</v>
      </c>
      <c r="D119" s="707">
        <v>683.74968000000194</v>
      </c>
      <c r="E119" s="713">
        <v>1.1433137036259999</v>
      </c>
      <c r="F119" s="706">
        <v>5499.49999999999</v>
      </c>
      <c r="G119" s="707">
        <v>4582.9166666666597</v>
      </c>
      <c r="H119" s="709">
        <v>500.73325000000301</v>
      </c>
      <c r="I119" s="706">
        <v>4956.3737500000097</v>
      </c>
      <c r="J119" s="707">
        <v>373.45708333334602</v>
      </c>
      <c r="K119" s="714">
        <v>0.90124079461700002</v>
      </c>
    </row>
    <row r="120" spans="1:11" ht="14.4" customHeight="1" thickBot="1" x14ac:dyDescent="0.35">
      <c r="A120" s="723" t="s">
        <v>441</v>
      </c>
      <c r="B120" s="701">
        <v>4771</v>
      </c>
      <c r="C120" s="701">
        <v>5454.7496799999999</v>
      </c>
      <c r="D120" s="702">
        <v>683.74968000000194</v>
      </c>
      <c r="E120" s="703">
        <v>1.1433137036259999</v>
      </c>
      <c r="F120" s="701">
        <v>5499.49999999999</v>
      </c>
      <c r="G120" s="702">
        <v>4582.9166666666597</v>
      </c>
      <c r="H120" s="704">
        <v>500.73325000000301</v>
      </c>
      <c r="I120" s="701">
        <v>4956.3737500000097</v>
      </c>
      <c r="J120" s="702">
        <v>373.45708333334602</v>
      </c>
      <c r="K120" s="705">
        <v>0.90124079461700002</v>
      </c>
    </row>
    <row r="121" spans="1:11" ht="14.4" customHeight="1" thickBot="1" x14ac:dyDescent="0.35">
      <c r="A121" s="721" t="s">
        <v>442</v>
      </c>
      <c r="B121" s="701">
        <v>382</v>
      </c>
      <c r="C121" s="701">
        <v>437.92239999999998</v>
      </c>
      <c r="D121" s="702">
        <v>55.922399999999001</v>
      </c>
      <c r="E121" s="703">
        <v>1.146393717277</v>
      </c>
      <c r="F121" s="701">
        <v>439.96000000000203</v>
      </c>
      <c r="G121" s="702">
        <v>366.63333333333497</v>
      </c>
      <c r="H121" s="704">
        <v>39.546939999999999</v>
      </c>
      <c r="I121" s="701">
        <v>396.37856000000102</v>
      </c>
      <c r="J121" s="702">
        <v>29.745226666665001</v>
      </c>
      <c r="K121" s="705">
        <v>0.90094226747799999</v>
      </c>
    </row>
    <row r="122" spans="1:11" ht="14.4" customHeight="1" thickBot="1" x14ac:dyDescent="0.35">
      <c r="A122" s="722" t="s">
        <v>443</v>
      </c>
      <c r="B122" s="706">
        <v>382</v>
      </c>
      <c r="C122" s="706">
        <v>437.92239999999998</v>
      </c>
      <c r="D122" s="707">
        <v>55.922399999999001</v>
      </c>
      <c r="E122" s="713">
        <v>1.146393717277</v>
      </c>
      <c r="F122" s="706">
        <v>439.96000000000203</v>
      </c>
      <c r="G122" s="707">
        <v>366.63333333333497</v>
      </c>
      <c r="H122" s="709">
        <v>39.546939999999999</v>
      </c>
      <c r="I122" s="706">
        <v>396.37856000000102</v>
      </c>
      <c r="J122" s="707">
        <v>29.745226666665001</v>
      </c>
      <c r="K122" s="714">
        <v>0.90094226747799999</v>
      </c>
    </row>
    <row r="123" spans="1:11" ht="14.4" customHeight="1" thickBot="1" x14ac:dyDescent="0.35">
      <c r="A123" s="723" t="s">
        <v>444</v>
      </c>
      <c r="B123" s="701">
        <v>382</v>
      </c>
      <c r="C123" s="701">
        <v>437.92239999999998</v>
      </c>
      <c r="D123" s="702">
        <v>55.922399999999001</v>
      </c>
      <c r="E123" s="703">
        <v>1.146393717277</v>
      </c>
      <c r="F123" s="701">
        <v>439.96000000000203</v>
      </c>
      <c r="G123" s="702">
        <v>366.63333333333497</v>
      </c>
      <c r="H123" s="704">
        <v>39.546939999999999</v>
      </c>
      <c r="I123" s="701">
        <v>396.37856000000102</v>
      </c>
      <c r="J123" s="702">
        <v>29.745226666665001</v>
      </c>
      <c r="K123" s="705">
        <v>0.90094226747799999</v>
      </c>
    </row>
    <row r="124" spans="1:11" ht="14.4" customHeight="1" thickBot="1" x14ac:dyDescent="0.35">
      <c r="A124" s="720" t="s">
        <v>445</v>
      </c>
      <c r="B124" s="701">
        <v>0</v>
      </c>
      <c r="C124" s="701">
        <v>39.169269999999997</v>
      </c>
      <c r="D124" s="702">
        <v>39.169269999999997</v>
      </c>
      <c r="E124" s="711" t="s">
        <v>329</v>
      </c>
      <c r="F124" s="701">
        <v>0.83176486244900005</v>
      </c>
      <c r="G124" s="702">
        <v>0.69313738537400005</v>
      </c>
      <c r="H124" s="704">
        <v>-0.20799999999999999</v>
      </c>
      <c r="I124" s="701">
        <v>50.014000000000003</v>
      </c>
      <c r="J124" s="702">
        <v>49.320862614625</v>
      </c>
      <c r="K124" s="705">
        <v>60.129974537141997</v>
      </c>
    </row>
    <row r="125" spans="1:11" ht="14.4" customHeight="1" thickBot="1" x14ac:dyDescent="0.35">
      <c r="A125" s="721" t="s">
        <v>446</v>
      </c>
      <c r="B125" s="701">
        <v>0</v>
      </c>
      <c r="C125" s="701">
        <v>39.169269999999997</v>
      </c>
      <c r="D125" s="702">
        <v>39.169269999999997</v>
      </c>
      <c r="E125" s="711" t="s">
        <v>329</v>
      </c>
      <c r="F125" s="701">
        <v>0.83176486244900005</v>
      </c>
      <c r="G125" s="702">
        <v>0.69313738537400005</v>
      </c>
      <c r="H125" s="704">
        <v>-0.20799999999999999</v>
      </c>
      <c r="I125" s="701">
        <v>50.014000000000003</v>
      </c>
      <c r="J125" s="702">
        <v>49.320862614625</v>
      </c>
      <c r="K125" s="705">
        <v>60.129974537141997</v>
      </c>
    </row>
    <row r="126" spans="1:11" ht="14.4" customHeight="1" thickBot="1" x14ac:dyDescent="0.35">
      <c r="A126" s="722" t="s">
        <v>447</v>
      </c>
      <c r="B126" s="706">
        <v>0</v>
      </c>
      <c r="C126" s="706">
        <v>33.386470000000003</v>
      </c>
      <c r="D126" s="707">
        <v>33.386470000000003</v>
      </c>
      <c r="E126" s="708" t="s">
        <v>329</v>
      </c>
      <c r="F126" s="706">
        <v>0</v>
      </c>
      <c r="G126" s="707">
        <v>0</v>
      </c>
      <c r="H126" s="709">
        <v>5</v>
      </c>
      <c r="I126" s="706">
        <v>48.914000000000001</v>
      </c>
      <c r="J126" s="707">
        <v>48.914000000000001</v>
      </c>
      <c r="K126" s="710" t="s">
        <v>329</v>
      </c>
    </row>
    <row r="127" spans="1:11" ht="14.4" customHeight="1" thickBot="1" x14ac:dyDescent="0.35">
      <c r="A127" s="723" t="s">
        <v>448</v>
      </c>
      <c r="B127" s="701">
        <v>0</v>
      </c>
      <c r="C127" s="701">
        <v>9.1564700000000006</v>
      </c>
      <c r="D127" s="702">
        <v>9.1564700000000006</v>
      </c>
      <c r="E127" s="711" t="s">
        <v>329</v>
      </c>
      <c r="F127" s="701">
        <v>0</v>
      </c>
      <c r="G127" s="702">
        <v>0</v>
      </c>
      <c r="H127" s="704">
        <v>0</v>
      </c>
      <c r="I127" s="701">
        <v>0.71399999999999997</v>
      </c>
      <c r="J127" s="702">
        <v>0.71399999999999997</v>
      </c>
      <c r="K127" s="712" t="s">
        <v>329</v>
      </c>
    </row>
    <row r="128" spans="1:11" ht="14.4" customHeight="1" thickBot="1" x14ac:dyDescent="0.35">
      <c r="A128" s="723" t="s">
        <v>449</v>
      </c>
      <c r="B128" s="701">
        <v>0</v>
      </c>
      <c r="C128" s="701">
        <v>4.3</v>
      </c>
      <c r="D128" s="702">
        <v>4.3</v>
      </c>
      <c r="E128" s="711" t="s">
        <v>335</v>
      </c>
      <c r="F128" s="701">
        <v>0</v>
      </c>
      <c r="G128" s="702">
        <v>0</v>
      </c>
      <c r="H128" s="704">
        <v>5</v>
      </c>
      <c r="I128" s="701">
        <v>30.69</v>
      </c>
      <c r="J128" s="702">
        <v>30.69</v>
      </c>
      <c r="K128" s="712" t="s">
        <v>329</v>
      </c>
    </row>
    <row r="129" spans="1:11" ht="14.4" customHeight="1" thickBot="1" x14ac:dyDescent="0.35">
      <c r="A129" s="723" t="s">
        <v>450</v>
      </c>
      <c r="B129" s="701">
        <v>0</v>
      </c>
      <c r="C129" s="701">
        <v>19.93</v>
      </c>
      <c r="D129" s="702">
        <v>19.93</v>
      </c>
      <c r="E129" s="711" t="s">
        <v>329</v>
      </c>
      <c r="F129" s="701">
        <v>0</v>
      </c>
      <c r="G129" s="702">
        <v>0</v>
      </c>
      <c r="H129" s="704">
        <v>0</v>
      </c>
      <c r="I129" s="701">
        <v>16.850000000000001</v>
      </c>
      <c r="J129" s="702">
        <v>16.850000000000001</v>
      </c>
      <c r="K129" s="712" t="s">
        <v>329</v>
      </c>
    </row>
    <row r="130" spans="1:11" ht="14.4" customHeight="1" thickBot="1" x14ac:dyDescent="0.35">
      <c r="A130" s="723" t="s">
        <v>451</v>
      </c>
      <c r="B130" s="701">
        <v>0</v>
      </c>
      <c r="C130" s="701">
        <v>0</v>
      </c>
      <c r="D130" s="702">
        <v>0</v>
      </c>
      <c r="E130" s="711" t="s">
        <v>329</v>
      </c>
      <c r="F130" s="701">
        <v>0</v>
      </c>
      <c r="G130" s="702">
        <v>0</v>
      </c>
      <c r="H130" s="704">
        <v>0</v>
      </c>
      <c r="I130" s="701">
        <v>0.66</v>
      </c>
      <c r="J130" s="702">
        <v>0.66</v>
      </c>
      <c r="K130" s="712" t="s">
        <v>335</v>
      </c>
    </row>
    <row r="131" spans="1:11" ht="14.4" customHeight="1" thickBot="1" x14ac:dyDescent="0.35">
      <c r="A131" s="725" t="s">
        <v>452</v>
      </c>
      <c r="B131" s="701">
        <v>0</v>
      </c>
      <c r="C131" s="701">
        <v>1</v>
      </c>
      <c r="D131" s="702">
        <v>1</v>
      </c>
      <c r="E131" s="711" t="s">
        <v>329</v>
      </c>
      <c r="F131" s="701">
        <v>0.83176486244900005</v>
      </c>
      <c r="G131" s="702">
        <v>0.69313738537400005</v>
      </c>
      <c r="H131" s="704">
        <v>0.7</v>
      </c>
      <c r="I131" s="701">
        <v>0.7</v>
      </c>
      <c r="J131" s="702">
        <v>6.8626146250000001E-3</v>
      </c>
      <c r="K131" s="705">
        <v>0.841584</v>
      </c>
    </row>
    <row r="132" spans="1:11" ht="14.4" customHeight="1" thickBot="1" x14ac:dyDescent="0.35">
      <c r="A132" s="723" t="s">
        <v>453</v>
      </c>
      <c r="B132" s="701">
        <v>0</v>
      </c>
      <c r="C132" s="701">
        <v>1</v>
      </c>
      <c r="D132" s="702">
        <v>1</v>
      </c>
      <c r="E132" s="711" t="s">
        <v>329</v>
      </c>
      <c r="F132" s="701">
        <v>0.83176486244900005</v>
      </c>
      <c r="G132" s="702">
        <v>0.69313738537400005</v>
      </c>
      <c r="H132" s="704">
        <v>0.7</v>
      </c>
      <c r="I132" s="701">
        <v>0.7</v>
      </c>
      <c r="J132" s="702">
        <v>6.8626146250000001E-3</v>
      </c>
      <c r="K132" s="705">
        <v>0.841584</v>
      </c>
    </row>
    <row r="133" spans="1:11" ht="14.4" customHeight="1" thickBot="1" x14ac:dyDescent="0.35">
      <c r="A133" s="725" t="s">
        <v>454</v>
      </c>
      <c r="B133" s="701">
        <v>0</v>
      </c>
      <c r="C133" s="701">
        <v>1</v>
      </c>
      <c r="D133" s="702">
        <v>1</v>
      </c>
      <c r="E133" s="711" t="s">
        <v>329</v>
      </c>
      <c r="F133" s="701">
        <v>0</v>
      </c>
      <c r="G133" s="702">
        <v>0</v>
      </c>
      <c r="H133" s="704">
        <v>0</v>
      </c>
      <c r="I133" s="701">
        <v>0.4</v>
      </c>
      <c r="J133" s="702">
        <v>0.4</v>
      </c>
      <c r="K133" s="712" t="s">
        <v>329</v>
      </c>
    </row>
    <row r="134" spans="1:11" ht="14.4" customHeight="1" thickBot="1" x14ac:dyDescent="0.35">
      <c r="A134" s="723" t="s">
        <v>455</v>
      </c>
      <c r="B134" s="701">
        <v>0</v>
      </c>
      <c r="C134" s="701">
        <v>1</v>
      </c>
      <c r="D134" s="702">
        <v>1</v>
      </c>
      <c r="E134" s="711" t="s">
        <v>329</v>
      </c>
      <c r="F134" s="701">
        <v>0</v>
      </c>
      <c r="G134" s="702">
        <v>0</v>
      </c>
      <c r="H134" s="704">
        <v>0</v>
      </c>
      <c r="I134" s="701">
        <v>0.4</v>
      </c>
      <c r="J134" s="702">
        <v>0.4</v>
      </c>
      <c r="K134" s="712" t="s">
        <v>329</v>
      </c>
    </row>
    <row r="135" spans="1:11" ht="14.4" customHeight="1" thickBot="1" x14ac:dyDescent="0.35">
      <c r="A135" s="722" t="s">
        <v>456</v>
      </c>
      <c r="B135" s="706">
        <v>0</v>
      </c>
      <c r="C135" s="706">
        <v>3.7827999999999999</v>
      </c>
      <c r="D135" s="707">
        <v>3.7827999999999999</v>
      </c>
      <c r="E135" s="708" t="s">
        <v>335</v>
      </c>
      <c r="F135" s="706">
        <v>0</v>
      </c>
      <c r="G135" s="707">
        <v>0</v>
      </c>
      <c r="H135" s="709">
        <v>0</v>
      </c>
      <c r="I135" s="706">
        <v>0</v>
      </c>
      <c r="J135" s="707">
        <v>0</v>
      </c>
      <c r="K135" s="710" t="s">
        <v>329</v>
      </c>
    </row>
    <row r="136" spans="1:11" ht="14.4" customHeight="1" thickBot="1" x14ac:dyDescent="0.35">
      <c r="A136" s="723" t="s">
        <v>457</v>
      </c>
      <c r="B136" s="701">
        <v>0</v>
      </c>
      <c r="C136" s="701">
        <v>3.7827999999999999</v>
      </c>
      <c r="D136" s="702">
        <v>3.7827999999999999</v>
      </c>
      <c r="E136" s="711" t="s">
        <v>335</v>
      </c>
      <c r="F136" s="701">
        <v>0</v>
      </c>
      <c r="G136" s="702">
        <v>0</v>
      </c>
      <c r="H136" s="704">
        <v>0</v>
      </c>
      <c r="I136" s="701">
        <v>0</v>
      </c>
      <c r="J136" s="702">
        <v>0</v>
      </c>
      <c r="K136" s="712" t="s">
        <v>329</v>
      </c>
    </row>
    <row r="137" spans="1:11" ht="14.4" customHeight="1" thickBot="1" x14ac:dyDescent="0.35">
      <c r="A137" s="720" t="s">
        <v>458</v>
      </c>
      <c r="B137" s="701">
        <v>12479</v>
      </c>
      <c r="C137" s="701">
        <v>12405.388650000001</v>
      </c>
      <c r="D137" s="702">
        <v>-73.611350000014994</v>
      </c>
      <c r="E137" s="703">
        <v>0.99410118198499997</v>
      </c>
      <c r="F137" s="701">
        <v>12387.605402605101</v>
      </c>
      <c r="G137" s="702">
        <v>10323.004502170899</v>
      </c>
      <c r="H137" s="704">
        <v>1112.87600000001</v>
      </c>
      <c r="I137" s="701">
        <v>11387.985930000001</v>
      </c>
      <c r="J137" s="702">
        <v>1064.9814278290901</v>
      </c>
      <c r="K137" s="705">
        <v>0.91930486642700004</v>
      </c>
    </row>
    <row r="138" spans="1:11" ht="14.4" customHeight="1" thickBot="1" x14ac:dyDescent="0.35">
      <c r="A138" s="721" t="s">
        <v>459</v>
      </c>
      <c r="B138" s="701">
        <v>12426</v>
      </c>
      <c r="C138" s="701">
        <v>11775.063</v>
      </c>
      <c r="D138" s="702">
        <v>-650.93700000001604</v>
      </c>
      <c r="E138" s="703">
        <v>0.94761492032799999</v>
      </c>
      <c r="F138" s="701">
        <v>12332.605402605101</v>
      </c>
      <c r="G138" s="702">
        <v>10277.1711688376</v>
      </c>
      <c r="H138" s="704">
        <v>1112.87600000001</v>
      </c>
      <c r="I138" s="701">
        <v>11297.945</v>
      </c>
      <c r="J138" s="702">
        <v>1020.77383116242</v>
      </c>
      <c r="K138" s="705">
        <v>0.91610366432400003</v>
      </c>
    </row>
    <row r="139" spans="1:11" ht="14.4" customHeight="1" thickBot="1" x14ac:dyDescent="0.35">
      <c r="A139" s="722" t="s">
        <v>460</v>
      </c>
      <c r="B139" s="706">
        <v>12426</v>
      </c>
      <c r="C139" s="706">
        <v>11759.48</v>
      </c>
      <c r="D139" s="707">
        <v>-666.52000000001897</v>
      </c>
      <c r="E139" s="713">
        <v>0.94636085626900002</v>
      </c>
      <c r="F139" s="706">
        <v>12332.605402605101</v>
      </c>
      <c r="G139" s="707">
        <v>10277.1711688376</v>
      </c>
      <c r="H139" s="709">
        <v>1112.87600000001</v>
      </c>
      <c r="I139" s="706">
        <v>11264.950999999999</v>
      </c>
      <c r="J139" s="707">
        <v>987.77983116242297</v>
      </c>
      <c r="K139" s="714">
        <v>0.91342831723200002</v>
      </c>
    </row>
    <row r="140" spans="1:11" ht="14.4" customHeight="1" thickBot="1" x14ac:dyDescent="0.35">
      <c r="A140" s="723" t="s">
        <v>461</v>
      </c>
      <c r="B140" s="701">
        <v>468.00000000000102</v>
      </c>
      <c r="C140" s="701">
        <v>538.38499999999999</v>
      </c>
      <c r="D140" s="702">
        <v>70.384999999998996</v>
      </c>
      <c r="E140" s="703">
        <v>1.1503952991449999</v>
      </c>
      <c r="F140" s="701">
        <v>572.17189188699501</v>
      </c>
      <c r="G140" s="702">
        <v>476.80990990582899</v>
      </c>
      <c r="H140" s="704">
        <v>60.097000000000001</v>
      </c>
      <c r="I140" s="701">
        <v>600.97000000000105</v>
      </c>
      <c r="J140" s="702">
        <v>124.16009009417201</v>
      </c>
      <c r="K140" s="705">
        <v>1.0503312178049999</v>
      </c>
    </row>
    <row r="141" spans="1:11" ht="14.4" customHeight="1" thickBot="1" x14ac:dyDescent="0.35">
      <c r="A141" s="723" t="s">
        <v>462</v>
      </c>
      <c r="B141" s="701">
        <v>2526</v>
      </c>
      <c r="C141" s="701">
        <v>2280.9299999999998</v>
      </c>
      <c r="D141" s="702">
        <v>-245.070000000004</v>
      </c>
      <c r="E141" s="703">
        <v>0.90298099762399997</v>
      </c>
      <c r="F141" s="701">
        <v>2366.5992730489302</v>
      </c>
      <c r="G141" s="702">
        <v>1972.1660608741099</v>
      </c>
      <c r="H141" s="704">
        <v>189.305000000001</v>
      </c>
      <c r="I141" s="701">
        <v>2029.2329999999999</v>
      </c>
      <c r="J141" s="702">
        <v>57.066939125897001</v>
      </c>
      <c r="K141" s="705">
        <v>0.85744681117199995</v>
      </c>
    </row>
    <row r="142" spans="1:11" ht="14.4" customHeight="1" thickBot="1" x14ac:dyDescent="0.35">
      <c r="A142" s="723" t="s">
        <v>463</v>
      </c>
      <c r="B142" s="701">
        <v>23</v>
      </c>
      <c r="C142" s="701">
        <v>53.91</v>
      </c>
      <c r="D142" s="702">
        <v>30.909999999998998</v>
      </c>
      <c r="E142" s="703">
        <v>2.343913043478</v>
      </c>
      <c r="F142" s="701">
        <v>56.134772197350998</v>
      </c>
      <c r="G142" s="702">
        <v>46.778976831126002</v>
      </c>
      <c r="H142" s="704">
        <v>12.159000000000001</v>
      </c>
      <c r="I142" s="701">
        <v>121.598</v>
      </c>
      <c r="J142" s="702">
        <v>74.819023168873997</v>
      </c>
      <c r="K142" s="705">
        <v>2.166179628778</v>
      </c>
    </row>
    <row r="143" spans="1:11" ht="14.4" customHeight="1" thickBot="1" x14ac:dyDescent="0.35">
      <c r="A143" s="723" t="s">
        <v>464</v>
      </c>
      <c r="B143" s="701">
        <v>655.00000000000102</v>
      </c>
      <c r="C143" s="701">
        <v>732.85400000000004</v>
      </c>
      <c r="D143" s="702">
        <v>77.853999999999004</v>
      </c>
      <c r="E143" s="703">
        <v>1.118861068702</v>
      </c>
      <c r="F143" s="701">
        <v>778.84498947212796</v>
      </c>
      <c r="G143" s="702">
        <v>649.037491226773</v>
      </c>
      <c r="H143" s="704">
        <v>80.245000000000005</v>
      </c>
      <c r="I143" s="701">
        <v>802.45000000000095</v>
      </c>
      <c r="J143" s="702">
        <v>153.41250877322801</v>
      </c>
      <c r="K143" s="705">
        <v>1.0303077131480001</v>
      </c>
    </row>
    <row r="144" spans="1:11" ht="14.4" customHeight="1" thickBot="1" x14ac:dyDescent="0.35">
      <c r="A144" s="723" t="s">
        <v>465</v>
      </c>
      <c r="B144" s="701">
        <v>8754.0000000000091</v>
      </c>
      <c r="C144" s="701">
        <v>8153.4009999999998</v>
      </c>
      <c r="D144" s="702">
        <v>-600.59900000001198</v>
      </c>
      <c r="E144" s="703">
        <v>0.93139147818099999</v>
      </c>
      <c r="F144" s="701">
        <v>8558.8544759997094</v>
      </c>
      <c r="G144" s="702">
        <v>7132.3787299997603</v>
      </c>
      <c r="H144" s="704">
        <v>771.07000000000403</v>
      </c>
      <c r="I144" s="701">
        <v>7710.7000000000098</v>
      </c>
      <c r="J144" s="702">
        <v>578.321270000254</v>
      </c>
      <c r="K144" s="705">
        <v>0.90090327176600005</v>
      </c>
    </row>
    <row r="145" spans="1:11" ht="14.4" customHeight="1" thickBot="1" x14ac:dyDescent="0.35">
      <c r="A145" s="722" t="s">
        <v>466</v>
      </c>
      <c r="B145" s="706">
        <v>0</v>
      </c>
      <c r="C145" s="706">
        <v>15.583</v>
      </c>
      <c r="D145" s="707">
        <v>15.583</v>
      </c>
      <c r="E145" s="708" t="s">
        <v>335</v>
      </c>
      <c r="F145" s="706">
        <v>0</v>
      </c>
      <c r="G145" s="707">
        <v>0</v>
      </c>
      <c r="H145" s="709">
        <v>0</v>
      </c>
      <c r="I145" s="706">
        <v>32.994</v>
      </c>
      <c r="J145" s="707">
        <v>32.994</v>
      </c>
      <c r="K145" s="710" t="s">
        <v>329</v>
      </c>
    </row>
    <row r="146" spans="1:11" ht="14.4" customHeight="1" thickBot="1" x14ac:dyDescent="0.35">
      <c r="A146" s="723" t="s">
        <v>467</v>
      </c>
      <c r="B146" s="701">
        <v>0</v>
      </c>
      <c r="C146" s="701">
        <v>15.583</v>
      </c>
      <c r="D146" s="702">
        <v>15.583</v>
      </c>
      <c r="E146" s="711" t="s">
        <v>335</v>
      </c>
      <c r="F146" s="701">
        <v>0</v>
      </c>
      <c r="G146" s="702">
        <v>0</v>
      </c>
      <c r="H146" s="704">
        <v>0</v>
      </c>
      <c r="I146" s="701">
        <v>32.994</v>
      </c>
      <c r="J146" s="702">
        <v>32.994</v>
      </c>
      <c r="K146" s="712" t="s">
        <v>329</v>
      </c>
    </row>
    <row r="147" spans="1:11" ht="14.4" customHeight="1" thickBot="1" x14ac:dyDescent="0.35">
      <c r="A147" s="721" t="s">
        <v>468</v>
      </c>
      <c r="B147" s="701">
        <v>53</v>
      </c>
      <c r="C147" s="701">
        <v>630.32565</v>
      </c>
      <c r="D147" s="702">
        <v>577.32565</v>
      </c>
      <c r="E147" s="703">
        <v>11.892936792452</v>
      </c>
      <c r="F147" s="701">
        <v>55</v>
      </c>
      <c r="G147" s="702">
        <v>45.833333333333002</v>
      </c>
      <c r="H147" s="704">
        <v>0</v>
      </c>
      <c r="I147" s="701">
        <v>90.040930000000003</v>
      </c>
      <c r="J147" s="702">
        <v>44.207596666665999</v>
      </c>
      <c r="K147" s="705">
        <v>1.6371078181809999</v>
      </c>
    </row>
    <row r="148" spans="1:11" ht="14.4" customHeight="1" thickBot="1" x14ac:dyDescent="0.35">
      <c r="A148" s="722" t="s">
        <v>469</v>
      </c>
      <c r="B148" s="706">
        <v>53</v>
      </c>
      <c r="C148" s="706">
        <v>132.62809999999999</v>
      </c>
      <c r="D148" s="707">
        <v>79.628099999998994</v>
      </c>
      <c r="E148" s="713">
        <v>2.5024169811319998</v>
      </c>
      <c r="F148" s="706">
        <v>55</v>
      </c>
      <c r="G148" s="707">
        <v>45.833333333333002</v>
      </c>
      <c r="H148" s="709">
        <v>0</v>
      </c>
      <c r="I148" s="706">
        <v>86.652929999999998</v>
      </c>
      <c r="J148" s="707">
        <v>40.819596666666001</v>
      </c>
      <c r="K148" s="714">
        <v>1.5755078181810001</v>
      </c>
    </row>
    <row r="149" spans="1:11" ht="14.4" customHeight="1" thickBot="1" x14ac:dyDescent="0.35">
      <c r="A149" s="723" t="s">
        <v>470</v>
      </c>
      <c r="B149" s="701">
        <v>53</v>
      </c>
      <c r="C149" s="701">
        <v>132.62809999999999</v>
      </c>
      <c r="D149" s="702">
        <v>79.628099999998994</v>
      </c>
      <c r="E149" s="703">
        <v>2.5024169811319998</v>
      </c>
      <c r="F149" s="701">
        <v>55</v>
      </c>
      <c r="G149" s="702">
        <v>45.833333333333002</v>
      </c>
      <c r="H149" s="704">
        <v>0</v>
      </c>
      <c r="I149" s="701">
        <v>86.652929999999998</v>
      </c>
      <c r="J149" s="702">
        <v>40.819596666666001</v>
      </c>
      <c r="K149" s="705">
        <v>1.5755078181810001</v>
      </c>
    </row>
    <row r="150" spans="1:11" ht="14.4" customHeight="1" thickBot="1" x14ac:dyDescent="0.35">
      <c r="A150" s="722" t="s">
        <v>471</v>
      </c>
      <c r="B150" s="706">
        <v>0</v>
      </c>
      <c r="C150" s="706">
        <v>49.472079999999998</v>
      </c>
      <c r="D150" s="707">
        <v>49.472079999999998</v>
      </c>
      <c r="E150" s="708" t="s">
        <v>329</v>
      </c>
      <c r="F150" s="706">
        <v>0</v>
      </c>
      <c r="G150" s="707">
        <v>0</v>
      </c>
      <c r="H150" s="709">
        <v>0</v>
      </c>
      <c r="I150" s="706">
        <v>0</v>
      </c>
      <c r="J150" s="707">
        <v>0</v>
      </c>
      <c r="K150" s="710" t="s">
        <v>329</v>
      </c>
    </row>
    <row r="151" spans="1:11" ht="14.4" customHeight="1" thickBot="1" x14ac:dyDescent="0.35">
      <c r="A151" s="723" t="s">
        <v>472</v>
      </c>
      <c r="B151" s="701">
        <v>0</v>
      </c>
      <c r="C151" s="701">
        <v>17.97</v>
      </c>
      <c r="D151" s="702">
        <v>17.97</v>
      </c>
      <c r="E151" s="711" t="s">
        <v>329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12" t="s">
        <v>329</v>
      </c>
    </row>
    <row r="152" spans="1:11" ht="14.4" customHeight="1" thickBot="1" x14ac:dyDescent="0.35">
      <c r="A152" s="723" t="s">
        <v>473</v>
      </c>
      <c r="B152" s="701">
        <v>0</v>
      </c>
      <c r="C152" s="701">
        <v>12.0479</v>
      </c>
      <c r="D152" s="702">
        <v>12.0479</v>
      </c>
      <c r="E152" s="711" t="s">
        <v>335</v>
      </c>
      <c r="F152" s="701">
        <v>0</v>
      </c>
      <c r="G152" s="702">
        <v>0</v>
      </c>
      <c r="H152" s="704">
        <v>0</v>
      </c>
      <c r="I152" s="701">
        <v>0</v>
      </c>
      <c r="J152" s="702">
        <v>0</v>
      </c>
      <c r="K152" s="712" t="s">
        <v>329</v>
      </c>
    </row>
    <row r="153" spans="1:11" ht="14.4" customHeight="1" thickBot="1" x14ac:dyDescent="0.35">
      <c r="A153" s="723" t="s">
        <v>474</v>
      </c>
      <c r="B153" s="701">
        <v>0</v>
      </c>
      <c r="C153" s="701">
        <v>4.9850000000000003</v>
      </c>
      <c r="D153" s="702">
        <v>4.9850000000000003</v>
      </c>
      <c r="E153" s="711" t="s">
        <v>335</v>
      </c>
      <c r="F153" s="701">
        <v>0</v>
      </c>
      <c r="G153" s="702">
        <v>0</v>
      </c>
      <c r="H153" s="704">
        <v>0</v>
      </c>
      <c r="I153" s="701">
        <v>0</v>
      </c>
      <c r="J153" s="702">
        <v>0</v>
      </c>
      <c r="K153" s="712" t="s">
        <v>329</v>
      </c>
    </row>
    <row r="154" spans="1:11" ht="14.4" customHeight="1" thickBot="1" x14ac:dyDescent="0.35">
      <c r="A154" s="723" t="s">
        <v>475</v>
      </c>
      <c r="B154" s="701">
        <v>0</v>
      </c>
      <c r="C154" s="701">
        <v>14.46918</v>
      </c>
      <c r="D154" s="702">
        <v>14.46918</v>
      </c>
      <c r="E154" s="711" t="s">
        <v>335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2" t="s">
        <v>476</v>
      </c>
      <c r="B155" s="706">
        <v>0</v>
      </c>
      <c r="C155" s="706">
        <v>443.59130000000101</v>
      </c>
      <c r="D155" s="707">
        <v>443.59130000000101</v>
      </c>
      <c r="E155" s="708" t="s">
        <v>329</v>
      </c>
      <c r="F155" s="706">
        <v>0</v>
      </c>
      <c r="G155" s="707">
        <v>0</v>
      </c>
      <c r="H155" s="709">
        <v>0</v>
      </c>
      <c r="I155" s="706">
        <v>3.3879999999999999</v>
      </c>
      <c r="J155" s="707">
        <v>3.3879999999999999</v>
      </c>
      <c r="K155" s="710" t="s">
        <v>329</v>
      </c>
    </row>
    <row r="156" spans="1:11" ht="14.4" customHeight="1" thickBot="1" x14ac:dyDescent="0.35">
      <c r="A156" s="723" t="s">
        <v>477</v>
      </c>
      <c r="B156" s="701">
        <v>0</v>
      </c>
      <c r="C156" s="701">
        <v>443.59130000000101</v>
      </c>
      <c r="D156" s="702">
        <v>443.59130000000101</v>
      </c>
      <c r="E156" s="711" t="s">
        <v>329</v>
      </c>
      <c r="F156" s="701">
        <v>0</v>
      </c>
      <c r="G156" s="702">
        <v>0</v>
      </c>
      <c r="H156" s="704">
        <v>0</v>
      </c>
      <c r="I156" s="701">
        <v>3.3879999999999999</v>
      </c>
      <c r="J156" s="702">
        <v>3.3879999999999999</v>
      </c>
      <c r="K156" s="712" t="s">
        <v>329</v>
      </c>
    </row>
    <row r="157" spans="1:11" ht="14.4" customHeight="1" thickBot="1" x14ac:dyDescent="0.35">
      <c r="A157" s="722" t="s">
        <v>478</v>
      </c>
      <c r="B157" s="706">
        <v>0</v>
      </c>
      <c r="C157" s="706">
        <v>4.634169999999</v>
      </c>
      <c r="D157" s="707">
        <v>4.634169999999</v>
      </c>
      <c r="E157" s="708" t="s">
        <v>335</v>
      </c>
      <c r="F157" s="706">
        <v>0</v>
      </c>
      <c r="G157" s="707">
        <v>0</v>
      </c>
      <c r="H157" s="709">
        <v>0</v>
      </c>
      <c r="I157" s="706">
        <v>0</v>
      </c>
      <c r="J157" s="707">
        <v>0</v>
      </c>
      <c r="K157" s="714">
        <v>10</v>
      </c>
    </row>
    <row r="158" spans="1:11" ht="14.4" customHeight="1" thickBot="1" x14ac:dyDescent="0.35">
      <c r="A158" s="723" t="s">
        <v>479</v>
      </c>
      <c r="B158" s="701">
        <v>0</v>
      </c>
      <c r="C158" s="701">
        <v>4.634169999999</v>
      </c>
      <c r="D158" s="702">
        <v>4.634169999999</v>
      </c>
      <c r="E158" s="711" t="s">
        <v>335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05">
        <v>10</v>
      </c>
    </row>
    <row r="159" spans="1:11" ht="14.4" customHeight="1" thickBot="1" x14ac:dyDescent="0.35">
      <c r="A159" s="720" t="s">
        <v>480</v>
      </c>
      <c r="B159" s="701">
        <v>0</v>
      </c>
      <c r="C159" s="701">
        <v>0.66737999999999997</v>
      </c>
      <c r="D159" s="702">
        <v>0.66737999999999997</v>
      </c>
      <c r="E159" s="711" t="s">
        <v>329</v>
      </c>
      <c r="F159" s="701">
        <v>0</v>
      </c>
      <c r="G159" s="702">
        <v>0</v>
      </c>
      <c r="H159" s="704">
        <v>0</v>
      </c>
      <c r="I159" s="701">
        <v>0.30459999999999998</v>
      </c>
      <c r="J159" s="702">
        <v>0.30459999999999998</v>
      </c>
      <c r="K159" s="712" t="s">
        <v>329</v>
      </c>
    </row>
    <row r="160" spans="1:11" ht="14.4" customHeight="1" thickBot="1" x14ac:dyDescent="0.35">
      <c r="A160" s="721" t="s">
        <v>481</v>
      </c>
      <c r="B160" s="701">
        <v>0</v>
      </c>
      <c r="C160" s="701">
        <v>0.66737999999999997</v>
      </c>
      <c r="D160" s="702">
        <v>0.66737999999999997</v>
      </c>
      <c r="E160" s="711" t="s">
        <v>329</v>
      </c>
      <c r="F160" s="701">
        <v>0</v>
      </c>
      <c r="G160" s="702">
        <v>0</v>
      </c>
      <c r="H160" s="704">
        <v>0</v>
      </c>
      <c r="I160" s="701">
        <v>0.30459999999999998</v>
      </c>
      <c r="J160" s="702">
        <v>0.30459999999999998</v>
      </c>
      <c r="K160" s="712" t="s">
        <v>329</v>
      </c>
    </row>
    <row r="161" spans="1:11" ht="14.4" customHeight="1" thickBot="1" x14ac:dyDescent="0.35">
      <c r="A161" s="722" t="s">
        <v>482</v>
      </c>
      <c r="B161" s="706">
        <v>0</v>
      </c>
      <c r="C161" s="706">
        <v>0.66737999999999997</v>
      </c>
      <c r="D161" s="707">
        <v>0.66737999999999997</v>
      </c>
      <c r="E161" s="708" t="s">
        <v>329</v>
      </c>
      <c r="F161" s="706">
        <v>0</v>
      </c>
      <c r="G161" s="707">
        <v>0</v>
      </c>
      <c r="H161" s="709">
        <v>0</v>
      </c>
      <c r="I161" s="706">
        <v>0.30459999999999998</v>
      </c>
      <c r="J161" s="707">
        <v>0.30459999999999998</v>
      </c>
      <c r="K161" s="710" t="s">
        <v>329</v>
      </c>
    </row>
    <row r="162" spans="1:11" ht="14.4" customHeight="1" thickBot="1" x14ac:dyDescent="0.35">
      <c r="A162" s="723" t="s">
        <v>483</v>
      </c>
      <c r="B162" s="701">
        <v>0</v>
      </c>
      <c r="C162" s="701">
        <v>0.66737999999999997</v>
      </c>
      <c r="D162" s="702">
        <v>0.66737999999999997</v>
      </c>
      <c r="E162" s="711" t="s">
        <v>329</v>
      </c>
      <c r="F162" s="701">
        <v>0</v>
      </c>
      <c r="G162" s="702">
        <v>0</v>
      </c>
      <c r="H162" s="704">
        <v>0</v>
      </c>
      <c r="I162" s="701">
        <v>0.30459999999999998</v>
      </c>
      <c r="J162" s="702">
        <v>0.30459999999999998</v>
      </c>
      <c r="K162" s="712" t="s">
        <v>329</v>
      </c>
    </row>
    <row r="163" spans="1:11" ht="14.4" customHeight="1" thickBot="1" x14ac:dyDescent="0.35">
      <c r="A163" s="719" t="s">
        <v>484</v>
      </c>
      <c r="B163" s="701">
        <v>160420.39160985799</v>
      </c>
      <c r="C163" s="701">
        <v>145838.03708000001</v>
      </c>
      <c r="D163" s="702">
        <v>-14582.354529858099</v>
      </c>
      <c r="E163" s="703">
        <v>0.90909912148000005</v>
      </c>
      <c r="F163" s="701">
        <v>148464.42121127999</v>
      </c>
      <c r="G163" s="702">
        <v>123720.35100939999</v>
      </c>
      <c r="H163" s="704">
        <v>13728.79045</v>
      </c>
      <c r="I163" s="701">
        <v>137995.30108</v>
      </c>
      <c r="J163" s="702">
        <v>14274.9500706002</v>
      </c>
      <c r="K163" s="705">
        <v>0.92948397975800001</v>
      </c>
    </row>
    <row r="164" spans="1:11" ht="14.4" customHeight="1" thickBot="1" x14ac:dyDescent="0.35">
      <c r="A164" s="720" t="s">
        <v>485</v>
      </c>
      <c r="B164" s="701">
        <v>160417.82351284401</v>
      </c>
      <c r="C164" s="701">
        <v>145656.7101</v>
      </c>
      <c r="D164" s="702">
        <v>-14761.113412843901</v>
      </c>
      <c r="E164" s="703">
        <v>0.90798333321299995</v>
      </c>
      <c r="F164" s="701">
        <v>148365.18947250201</v>
      </c>
      <c r="G164" s="702">
        <v>123637.657893752</v>
      </c>
      <c r="H164" s="704">
        <v>13703.04045</v>
      </c>
      <c r="I164" s="701">
        <v>137942.88433999999</v>
      </c>
      <c r="J164" s="702">
        <v>14305.2264462481</v>
      </c>
      <c r="K164" s="705">
        <v>0.92975235518800003</v>
      </c>
    </row>
    <row r="165" spans="1:11" ht="14.4" customHeight="1" thickBot="1" x14ac:dyDescent="0.35">
      <c r="A165" s="721" t="s">
        <v>486</v>
      </c>
      <c r="B165" s="701">
        <v>160417.82351284401</v>
      </c>
      <c r="C165" s="701">
        <v>145656.7101</v>
      </c>
      <c r="D165" s="702">
        <v>-14761.113412843901</v>
      </c>
      <c r="E165" s="703">
        <v>0.90798333321299995</v>
      </c>
      <c r="F165" s="701">
        <v>148365.18947250201</v>
      </c>
      <c r="G165" s="702">
        <v>123637.657893752</v>
      </c>
      <c r="H165" s="704">
        <v>13703.04045</v>
      </c>
      <c r="I165" s="701">
        <v>137942.88433999999</v>
      </c>
      <c r="J165" s="702">
        <v>14305.2264462481</v>
      </c>
      <c r="K165" s="705">
        <v>0.92975235518800003</v>
      </c>
    </row>
    <row r="166" spans="1:11" ht="14.4" customHeight="1" thickBot="1" x14ac:dyDescent="0.35">
      <c r="A166" s="722" t="s">
        <v>487</v>
      </c>
      <c r="B166" s="706">
        <v>20</v>
      </c>
      <c r="C166" s="706">
        <v>65.507210000000001</v>
      </c>
      <c r="D166" s="707">
        <v>45.507210000000001</v>
      </c>
      <c r="E166" s="713">
        <v>3.2753605000000001</v>
      </c>
      <c r="F166" s="706">
        <v>68.392012445185998</v>
      </c>
      <c r="G166" s="707">
        <v>56.993343704322001</v>
      </c>
      <c r="H166" s="709">
        <v>0</v>
      </c>
      <c r="I166" s="706">
        <v>88.686049999999994</v>
      </c>
      <c r="J166" s="707">
        <v>31.692706295676999</v>
      </c>
      <c r="K166" s="714">
        <v>1.296731106882</v>
      </c>
    </row>
    <row r="167" spans="1:11" ht="14.4" customHeight="1" thickBot="1" x14ac:dyDescent="0.35">
      <c r="A167" s="723" t="s">
        <v>488</v>
      </c>
      <c r="B167" s="701">
        <v>10</v>
      </c>
      <c r="C167" s="701">
        <v>64.412369999999996</v>
      </c>
      <c r="D167" s="702">
        <v>54.412370000000003</v>
      </c>
      <c r="E167" s="703">
        <v>6.4412370000000001</v>
      </c>
      <c r="F167" s="701">
        <v>67.250683335822004</v>
      </c>
      <c r="G167" s="702">
        <v>56.042236113184998</v>
      </c>
      <c r="H167" s="704">
        <v>0</v>
      </c>
      <c r="I167" s="701">
        <v>88.528049999999993</v>
      </c>
      <c r="J167" s="702">
        <v>32.485813886814</v>
      </c>
      <c r="K167" s="705">
        <v>1.316388854488</v>
      </c>
    </row>
    <row r="168" spans="1:11" ht="14.4" customHeight="1" thickBot="1" x14ac:dyDescent="0.35">
      <c r="A168" s="723" t="s">
        <v>489</v>
      </c>
      <c r="B168" s="701">
        <v>10</v>
      </c>
      <c r="C168" s="701">
        <v>1.09484</v>
      </c>
      <c r="D168" s="702">
        <v>-8.9051600000000004</v>
      </c>
      <c r="E168" s="703">
        <v>0.109484</v>
      </c>
      <c r="F168" s="701">
        <v>1.141329109363</v>
      </c>
      <c r="G168" s="702">
        <v>0.95110759113599996</v>
      </c>
      <c r="H168" s="704">
        <v>0</v>
      </c>
      <c r="I168" s="701">
        <v>0.158</v>
      </c>
      <c r="J168" s="702">
        <v>-0.79310759113600005</v>
      </c>
      <c r="K168" s="705">
        <v>0.13843509177400001</v>
      </c>
    </row>
    <row r="169" spans="1:11" ht="14.4" customHeight="1" thickBot="1" x14ac:dyDescent="0.35">
      <c r="A169" s="722" t="s">
        <v>490</v>
      </c>
      <c r="B169" s="706">
        <v>136</v>
      </c>
      <c r="C169" s="706">
        <v>154.34031999999999</v>
      </c>
      <c r="D169" s="707">
        <v>18.340319999999998</v>
      </c>
      <c r="E169" s="713">
        <v>1.134855294117</v>
      </c>
      <c r="F169" s="706">
        <v>237.48301330620799</v>
      </c>
      <c r="G169" s="707">
        <v>197.902511088506</v>
      </c>
      <c r="H169" s="709">
        <v>25.6798</v>
      </c>
      <c r="I169" s="706">
        <v>185.34421</v>
      </c>
      <c r="J169" s="707">
        <v>-12.558301088505999</v>
      </c>
      <c r="K169" s="714">
        <v>0.78045249392600002</v>
      </c>
    </row>
    <row r="170" spans="1:11" ht="14.4" customHeight="1" thickBot="1" x14ac:dyDescent="0.35">
      <c r="A170" s="723" t="s">
        <v>491</v>
      </c>
      <c r="B170" s="701">
        <v>136</v>
      </c>
      <c r="C170" s="701">
        <v>154.34031999999999</v>
      </c>
      <c r="D170" s="702">
        <v>18.340319999999998</v>
      </c>
      <c r="E170" s="703">
        <v>1.134855294117</v>
      </c>
      <c r="F170" s="701">
        <v>237.48301330620799</v>
      </c>
      <c r="G170" s="702">
        <v>197.902511088506</v>
      </c>
      <c r="H170" s="704">
        <v>25.6798</v>
      </c>
      <c r="I170" s="701">
        <v>185.34421</v>
      </c>
      <c r="J170" s="702">
        <v>-12.558301088505999</v>
      </c>
      <c r="K170" s="705">
        <v>0.78045249392600002</v>
      </c>
    </row>
    <row r="171" spans="1:11" ht="14.4" customHeight="1" thickBot="1" x14ac:dyDescent="0.35">
      <c r="A171" s="722" t="s">
        <v>492</v>
      </c>
      <c r="B171" s="706">
        <v>4309.8235128439801</v>
      </c>
      <c r="C171" s="706">
        <v>3543.0655499999998</v>
      </c>
      <c r="D171" s="707">
        <v>-766.75796284397802</v>
      </c>
      <c r="E171" s="713">
        <v>0.82209063536799998</v>
      </c>
      <c r="F171" s="706">
        <v>3539.3630696261998</v>
      </c>
      <c r="G171" s="707">
        <v>2949.4692246885002</v>
      </c>
      <c r="H171" s="709">
        <v>175.59010000000001</v>
      </c>
      <c r="I171" s="706">
        <v>3176.8818000000001</v>
      </c>
      <c r="J171" s="707">
        <v>227.41257531149901</v>
      </c>
      <c r="K171" s="714">
        <v>0.897585734355</v>
      </c>
    </row>
    <row r="172" spans="1:11" ht="14.4" customHeight="1" thickBot="1" x14ac:dyDescent="0.35">
      <c r="A172" s="723" t="s">
        <v>493</v>
      </c>
      <c r="B172" s="701">
        <v>0</v>
      </c>
      <c r="C172" s="701">
        <v>6.9933699999999996</v>
      </c>
      <c r="D172" s="702">
        <v>6.9933699999999996</v>
      </c>
      <c r="E172" s="711" t="s">
        <v>329</v>
      </c>
      <c r="F172" s="701">
        <v>6.5232913145489997</v>
      </c>
      <c r="G172" s="702">
        <v>5.4360760954579996</v>
      </c>
      <c r="H172" s="704">
        <v>0</v>
      </c>
      <c r="I172" s="701">
        <v>0.26752999999999999</v>
      </c>
      <c r="J172" s="702">
        <v>-5.1685460954579998</v>
      </c>
      <c r="K172" s="705">
        <v>4.1011505864E-2</v>
      </c>
    </row>
    <row r="173" spans="1:11" ht="14.4" customHeight="1" thickBot="1" x14ac:dyDescent="0.35">
      <c r="A173" s="723" t="s">
        <v>494</v>
      </c>
      <c r="B173" s="701">
        <v>4218.8235128439801</v>
      </c>
      <c r="C173" s="701">
        <v>3403.25153</v>
      </c>
      <c r="D173" s="702">
        <v>-815.57198284397805</v>
      </c>
      <c r="E173" s="703">
        <v>0.80668260230300004</v>
      </c>
      <c r="F173" s="701">
        <v>3400</v>
      </c>
      <c r="G173" s="702">
        <v>2833.3333333333298</v>
      </c>
      <c r="H173" s="704">
        <v>159.96243999999999</v>
      </c>
      <c r="I173" s="701">
        <v>3092.3474799999999</v>
      </c>
      <c r="J173" s="702">
        <v>259.01414666666602</v>
      </c>
      <c r="K173" s="705">
        <v>0.90951396470500001</v>
      </c>
    </row>
    <row r="174" spans="1:11" ht="14.4" customHeight="1" thickBot="1" x14ac:dyDescent="0.35">
      <c r="A174" s="723" t="s">
        <v>495</v>
      </c>
      <c r="B174" s="701">
        <v>91</v>
      </c>
      <c r="C174" s="701">
        <v>132.82065</v>
      </c>
      <c r="D174" s="702">
        <v>41.820650000000001</v>
      </c>
      <c r="E174" s="703">
        <v>1.459567582417</v>
      </c>
      <c r="F174" s="701">
        <v>132.839778311651</v>
      </c>
      <c r="G174" s="702">
        <v>110.699815259709</v>
      </c>
      <c r="H174" s="704">
        <v>15.627660000000001</v>
      </c>
      <c r="I174" s="701">
        <v>84.26679</v>
      </c>
      <c r="J174" s="702">
        <v>-26.433025259709002</v>
      </c>
      <c r="K174" s="705">
        <v>0.63434907127200002</v>
      </c>
    </row>
    <row r="175" spans="1:11" ht="14.4" customHeight="1" thickBot="1" x14ac:dyDescent="0.35">
      <c r="A175" s="722" t="s">
        <v>496</v>
      </c>
      <c r="B175" s="706">
        <v>155952</v>
      </c>
      <c r="C175" s="706">
        <v>139104.69135000001</v>
      </c>
      <c r="D175" s="707">
        <v>-16847.308649999999</v>
      </c>
      <c r="E175" s="713">
        <v>0.89197119209700004</v>
      </c>
      <c r="F175" s="706">
        <v>144519.95137712499</v>
      </c>
      <c r="G175" s="707">
        <v>120433.292814271</v>
      </c>
      <c r="H175" s="709">
        <v>13501.770549999999</v>
      </c>
      <c r="I175" s="706">
        <v>129244.24632999999</v>
      </c>
      <c r="J175" s="707">
        <v>8810.9535157293594</v>
      </c>
      <c r="K175" s="714">
        <v>0.89430037235899995</v>
      </c>
    </row>
    <row r="176" spans="1:11" ht="14.4" customHeight="1" thickBot="1" x14ac:dyDescent="0.35">
      <c r="A176" s="723" t="s">
        <v>497</v>
      </c>
      <c r="B176" s="701">
        <v>76196</v>
      </c>
      <c r="C176" s="701">
        <v>61502.570570000003</v>
      </c>
      <c r="D176" s="702">
        <v>-14693.42943</v>
      </c>
      <c r="E176" s="703">
        <v>0.80716271943399998</v>
      </c>
      <c r="F176" s="701">
        <v>65137.888080999997</v>
      </c>
      <c r="G176" s="702">
        <v>54281.573400833302</v>
      </c>
      <c r="H176" s="704">
        <v>6199.73865999999</v>
      </c>
      <c r="I176" s="701">
        <v>57095.95349</v>
      </c>
      <c r="J176" s="702">
        <v>2814.3800891666701</v>
      </c>
      <c r="K176" s="705">
        <v>0.876539832224</v>
      </c>
    </row>
    <row r="177" spans="1:11" ht="14.4" customHeight="1" thickBot="1" x14ac:dyDescent="0.35">
      <c r="A177" s="723" t="s">
        <v>498</v>
      </c>
      <c r="B177" s="701">
        <v>77784</v>
      </c>
      <c r="C177" s="701">
        <v>75465.786030000003</v>
      </c>
      <c r="D177" s="702">
        <v>-2318.2139699999798</v>
      </c>
      <c r="E177" s="703">
        <v>0.97019677607200006</v>
      </c>
      <c r="F177" s="701">
        <v>76679.443776602202</v>
      </c>
      <c r="G177" s="702">
        <v>63899.536480501803</v>
      </c>
      <c r="H177" s="704">
        <v>7081.0757699999904</v>
      </c>
      <c r="I177" s="701">
        <v>68492.257859999998</v>
      </c>
      <c r="J177" s="702">
        <v>4592.7213794981899</v>
      </c>
      <c r="K177" s="705">
        <v>0.89322841281300003</v>
      </c>
    </row>
    <row r="178" spans="1:11" ht="14.4" customHeight="1" thickBot="1" x14ac:dyDescent="0.35">
      <c r="A178" s="723" t="s">
        <v>499</v>
      </c>
      <c r="B178" s="701">
        <v>674</v>
      </c>
      <c r="C178" s="701">
        <v>780.79673000000003</v>
      </c>
      <c r="D178" s="702">
        <v>106.79673</v>
      </c>
      <c r="E178" s="703">
        <v>1.158452121661</v>
      </c>
      <c r="F178" s="701">
        <v>1048.90075264593</v>
      </c>
      <c r="G178" s="702">
        <v>874.083960538273</v>
      </c>
      <c r="H178" s="704">
        <v>56.196959999999002</v>
      </c>
      <c r="I178" s="701">
        <v>1675.51962</v>
      </c>
      <c r="J178" s="702">
        <v>801.43565946172703</v>
      </c>
      <c r="K178" s="705">
        <v>1.597405298617</v>
      </c>
    </row>
    <row r="179" spans="1:11" ht="14.4" customHeight="1" thickBot="1" x14ac:dyDescent="0.35">
      <c r="A179" s="723" t="s">
        <v>500</v>
      </c>
      <c r="B179" s="701">
        <v>1298</v>
      </c>
      <c r="C179" s="701">
        <v>1355.53802</v>
      </c>
      <c r="D179" s="702">
        <v>57.538020000000003</v>
      </c>
      <c r="E179" s="703">
        <v>1.0443282126340001</v>
      </c>
      <c r="F179" s="701">
        <v>1653.7187668766401</v>
      </c>
      <c r="G179" s="702">
        <v>1378.0989723972</v>
      </c>
      <c r="H179" s="704">
        <v>164.75916000000001</v>
      </c>
      <c r="I179" s="701">
        <v>1980.5153600000001</v>
      </c>
      <c r="J179" s="702">
        <v>602.41638760279898</v>
      </c>
      <c r="K179" s="705">
        <v>1.1976131611180001</v>
      </c>
    </row>
    <row r="180" spans="1:11" ht="14.4" customHeight="1" thickBot="1" x14ac:dyDescent="0.35">
      <c r="A180" s="722" t="s">
        <v>501</v>
      </c>
      <c r="B180" s="706">
        <v>0</v>
      </c>
      <c r="C180" s="706">
        <v>2789.1056699999999</v>
      </c>
      <c r="D180" s="707">
        <v>2789.1056699999999</v>
      </c>
      <c r="E180" s="708" t="s">
        <v>329</v>
      </c>
      <c r="F180" s="706">
        <v>0</v>
      </c>
      <c r="G180" s="707">
        <v>0</v>
      </c>
      <c r="H180" s="709">
        <v>0</v>
      </c>
      <c r="I180" s="706">
        <v>5247.72595</v>
      </c>
      <c r="J180" s="707">
        <v>5247.72595</v>
      </c>
      <c r="K180" s="710" t="s">
        <v>329</v>
      </c>
    </row>
    <row r="181" spans="1:11" ht="14.4" customHeight="1" thickBot="1" x14ac:dyDescent="0.35">
      <c r="A181" s="723" t="s">
        <v>502</v>
      </c>
      <c r="B181" s="701">
        <v>0</v>
      </c>
      <c r="C181" s="701">
        <v>1986.3581899999999</v>
      </c>
      <c r="D181" s="702">
        <v>1986.3581899999999</v>
      </c>
      <c r="E181" s="711" t="s">
        <v>329</v>
      </c>
      <c r="F181" s="701">
        <v>0</v>
      </c>
      <c r="G181" s="702">
        <v>0</v>
      </c>
      <c r="H181" s="704">
        <v>0</v>
      </c>
      <c r="I181" s="701">
        <v>2134.27828</v>
      </c>
      <c r="J181" s="702">
        <v>2134.27828</v>
      </c>
      <c r="K181" s="712" t="s">
        <v>329</v>
      </c>
    </row>
    <row r="182" spans="1:11" ht="14.4" customHeight="1" thickBot="1" x14ac:dyDescent="0.35">
      <c r="A182" s="723" t="s">
        <v>503</v>
      </c>
      <c r="B182" s="701">
        <v>0</v>
      </c>
      <c r="C182" s="701">
        <v>802.74748</v>
      </c>
      <c r="D182" s="702">
        <v>802.74748</v>
      </c>
      <c r="E182" s="711" t="s">
        <v>329</v>
      </c>
      <c r="F182" s="701">
        <v>0</v>
      </c>
      <c r="G182" s="702">
        <v>0</v>
      </c>
      <c r="H182" s="704">
        <v>0</v>
      </c>
      <c r="I182" s="701">
        <v>3113.44767</v>
      </c>
      <c r="J182" s="702">
        <v>3113.44767</v>
      </c>
      <c r="K182" s="712" t="s">
        <v>329</v>
      </c>
    </row>
    <row r="183" spans="1:11" ht="14.4" customHeight="1" thickBot="1" x14ac:dyDescent="0.35">
      <c r="A183" s="720" t="s">
        <v>504</v>
      </c>
      <c r="B183" s="701">
        <v>2.5680970141609998</v>
      </c>
      <c r="C183" s="701">
        <v>127.11297999999999</v>
      </c>
      <c r="D183" s="702">
        <v>124.544882985839</v>
      </c>
      <c r="E183" s="703">
        <v>49.49695408665</v>
      </c>
      <c r="F183" s="701">
        <v>99.231738777358004</v>
      </c>
      <c r="G183" s="702">
        <v>82.693115647797995</v>
      </c>
      <c r="H183" s="704">
        <v>25.75</v>
      </c>
      <c r="I183" s="701">
        <v>52.359499999999997</v>
      </c>
      <c r="J183" s="702">
        <v>-30.333615647797998</v>
      </c>
      <c r="K183" s="705">
        <v>0.52764872051099998</v>
      </c>
    </row>
    <row r="184" spans="1:11" ht="14.4" customHeight="1" thickBot="1" x14ac:dyDescent="0.35">
      <c r="A184" s="721" t="s">
        <v>505</v>
      </c>
      <c r="B184" s="701">
        <v>0</v>
      </c>
      <c r="C184" s="701">
        <v>51.28884</v>
      </c>
      <c r="D184" s="702">
        <v>51.28884</v>
      </c>
      <c r="E184" s="711" t="s">
        <v>335</v>
      </c>
      <c r="F184" s="701">
        <v>0</v>
      </c>
      <c r="G184" s="702">
        <v>0</v>
      </c>
      <c r="H184" s="704">
        <v>25.75</v>
      </c>
      <c r="I184" s="701">
        <v>35.5</v>
      </c>
      <c r="J184" s="702">
        <v>35.5</v>
      </c>
      <c r="K184" s="712" t="s">
        <v>329</v>
      </c>
    </row>
    <row r="185" spans="1:11" ht="14.4" customHeight="1" thickBot="1" x14ac:dyDescent="0.35">
      <c r="A185" s="722" t="s">
        <v>506</v>
      </c>
      <c r="B185" s="706">
        <v>0</v>
      </c>
      <c r="C185" s="706">
        <v>4.0388400000000004</v>
      </c>
      <c r="D185" s="707">
        <v>4.0388400000000004</v>
      </c>
      <c r="E185" s="708" t="s">
        <v>335</v>
      </c>
      <c r="F185" s="706">
        <v>0</v>
      </c>
      <c r="G185" s="707">
        <v>0</v>
      </c>
      <c r="H185" s="709">
        <v>0</v>
      </c>
      <c r="I185" s="706">
        <v>0</v>
      </c>
      <c r="J185" s="707">
        <v>0</v>
      </c>
      <c r="K185" s="710" t="s">
        <v>329</v>
      </c>
    </row>
    <row r="186" spans="1:11" ht="14.4" customHeight="1" thickBot="1" x14ac:dyDescent="0.35">
      <c r="A186" s="723" t="s">
        <v>507</v>
      </c>
      <c r="B186" s="701">
        <v>0</v>
      </c>
      <c r="C186" s="701">
        <v>4.0388400000000004</v>
      </c>
      <c r="D186" s="702">
        <v>4.0388400000000004</v>
      </c>
      <c r="E186" s="711" t="s">
        <v>335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12" t="s">
        <v>329</v>
      </c>
    </row>
    <row r="187" spans="1:11" ht="14.4" customHeight="1" thickBot="1" x14ac:dyDescent="0.35">
      <c r="A187" s="722" t="s">
        <v>508</v>
      </c>
      <c r="B187" s="706">
        <v>0</v>
      </c>
      <c r="C187" s="706">
        <v>47.25</v>
      </c>
      <c r="D187" s="707">
        <v>47.25</v>
      </c>
      <c r="E187" s="708" t="s">
        <v>335</v>
      </c>
      <c r="F187" s="706">
        <v>0</v>
      </c>
      <c r="G187" s="707">
        <v>0</v>
      </c>
      <c r="H187" s="709">
        <v>25.75</v>
      </c>
      <c r="I187" s="706">
        <v>35.5</v>
      </c>
      <c r="J187" s="707">
        <v>35.5</v>
      </c>
      <c r="K187" s="710" t="s">
        <v>329</v>
      </c>
    </row>
    <row r="188" spans="1:11" ht="14.4" customHeight="1" thickBot="1" x14ac:dyDescent="0.35">
      <c r="A188" s="723" t="s">
        <v>509</v>
      </c>
      <c r="B188" s="701">
        <v>0</v>
      </c>
      <c r="C188" s="701">
        <v>47.25</v>
      </c>
      <c r="D188" s="702">
        <v>47.25</v>
      </c>
      <c r="E188" s="711" t="s">
        <v>335</v>
      </c>
      <c r="F188" s="701">
        <v>0</v>
      </c>
      <c r="G188" s="702">
        <v>0</v>
      </c>
      <c r="H188" s="704">
        <v>25.75</v>
      </c>
      <c r="I188" s="701">
        <v>35.5</v>
      </c>
      <c r="J188" s="702">
        <v>35.5</v>
      </c>
      <c r="K188" s="712" t="s">
        <v>329</v>
      </c>
    </row>
    <row r="189" spans="1:11" ht="14.4" customHeight="1" thickBot="1" x14ac:dyDescent="0.35">
      <c r="A189" s="726" t="s">
        <v>510</v>
      </c>
      <c r="B189" s="706">
        <v>2.5680970141609998</v>
      </c>
      <c r="C189" s="706">
        <v>75.82414</v>
      </c>
      <c r="D189" s="707">
        <v>73.256042985837993</v>
      </c>
      <c r="E189" s="713">
        <v>29.525418853682002</v>
      </c>
      <c r="F189" s="706">
        <v>99.231738777358004</v>
      </c>
      <c r="G189" s="707">
        <v>82.693115647797995</v>
      </c>
      <c r="H189" s="709">
        <v>0</v>
      </c>
      <c r="I189" s="706">
        <v>16.859500000000001</v>
      </c>
      <c r="J189" s="707">
        <v>-65.833615647797998</v>
      </c>
      <c r="K189" s="714">
        <v>0.169900277952</v>
      </c>
    </row>
    <row r="190" spans="1:11" ht="14.4" customHeight="1" thickBot="1" x14ac:dyDescent="0.35">
      <c r="A190" s="722" t="s">
        <v>511</v>
      </c>
      <c r="B190" s="706">
        <v>0</v>
      </c>
      <c r="C190" s="706">
        <v>-2.8799120206646199E-20</v>
      </c>
      <c r="D190" s="707">
        <v>-2.8799120206646199E-20</v>
      </c>
      <c r="E190" s="708" t="s">
        <v>329</v>
      </c>
      <c r="F190" s="706">
        <v>0</v>
      </c>
      <c r="G190" s="707">
        <v>0</v>
      </c>
      <c r="H190" s="709">
        <v>0</v>
      </c>
      <c r="I190" s="706">
        <v>9.9999999999999398E-6</v>
      </c>
      <c r="J190" s="707">
        <v>9.9999999999999398E-6</v>
      </c>
      <c r="K190" s="710" t="s">
        <v>329</v>
      </c>
    </row>
    <row r="191" spans="1:11" ht="14.4" customHeight="1" thickBot="1" x14ac:dyDescent="0.35">
      <c r="A191" s="723" t="s">
        <v>512</v>
      </c>
      <c r="B191" s="701">
        <v>0</v>
      </c>
      <c r="C191" s="701">
        <v>-2.8799120206646199E-20</v>
      </c>
      <c r="D191" s="702">
        <v>-2.8799120206646199E-20</v>
      </c>
      <c r="E191" s="711" t="s">
        <v>329</v>
      </c>
      <c r="F191" s="701">
        <v>0</v>
      </c>
      <c r="G191" s="702">
        <v>0</v>
      </c>
      <c r="H191" s="704">
        <v>0</v>
      </c>
      <c r="I191" s="701">
        <v>9.9999999999999398E-6</v>
      </c>
      <c r="J191" s="702">
        <v>9.9999999999999398E-6</v>
      </c>
      <c r="K191" s="712" t="s">
        <v>329</v>
      </c>
    </row>
    <row r="192" spans="1:11" ht="14.4" customHeight="1" thickBot="1" x14ac:dyDescent="0.35">
      <c r="A192" s="722" t="s">
        <v>513</v>
      </c>
      <c r="B192" s="706">
        <v>2.5680970141609998</v>
      </c>
      <c r="C192" s="706">
        <v>75.82414</v>
      </c>
      <c r="D192" s="707">
        <v>73.256042985837993</v>
      </c>
      <c r="E192" s="713">
        <v>29.525418853682002</v>
      </c>
      <c r="F192" s="706">
        <v>99.231738777358004</v>
      </c>
      <c r="G192" s="707">
        <v>82.693115647797995</v>
      </c>
      <c r="H192" s="709">
        <v>0</v>
      </c>
      <c r="I192" s="706">
        <v>16.859490000000001</v>
      </c>
      <c r="J192" s="707">
        <v>-65.833625647798002</v>
      </c>
      <c r="K192" s="714">
        <v>0.16990017717799999</v>
      </c>
    </row>
    <row r="193" spans="1:11" ht="14.4" customHeight="1" thickBot="1" x14ac:dyDescent="0.35">
      <c r="A193" s="723" t="s">
        <v>514</v>
      </c>
      <c r="B193" s="701">
        <v>0</v>
      </c>
      <c r="C193" s="701">
        <v>41.32</v>
      </c>
      <c r="D193" s="702">
        <v>41.32</v>
      </c>
      <c r="E193" s="711" t="s">
        <v>335</v>
      </c>
      <c r="F193" s="701">
        <v>65.337773190921993</v>
      </c>
      <c r="G193" s="702">
        <v>54.448144325767998</v>
      </c>
      <c r="H193" s="704">
        <v>0</v>
      </c>
      <c r="I193" s="701">
        <v>0</v>
      </c>
      <c r="J193" s="702">
        <v>-54.448144325767998</v>
      </c>
      <c r="K193" s="705">
        <v>0</v>
      </c>
    </row>
    <row r="194" spans="1:11" ht="14.4" customHeight="1" thickBot="1" x14ac:dyDescent="0.35">
      <c r="A194" s="723" t="s">
        <v>515</v>
      </c>
      <c r="B194" s="701">
        <v>2.5680970141609998</v>
      </c>
      <c r="C194" s="701">
        <v>34.50414</v>
      </c>
      <c r="D194" s="702">
        <v>31.936042985838</v>
      </c>
      <c r="E194" s="703">
        <v>13.435684014168</v>
      </c>
      <c r="F194" s="701">
        <v>33.893965586435002</v>
      </c>
      <c r="G194" s="702">
        <v>28.244971322028999</v>
      </c>
      <c r="H194" s="704">
        <v>0</v>
      </c>
      <c r="I194" s="701">
        <v>16.859490000000001</v>
      </c>
      <c r="J194" s="702">
        <v>-11.385481322028999</v>
      </c>
      <c r="K194" s="705">
        <v>0.49741863214499998</v>
      </c>
    </row>
    <row r="195" spans="1:11" ht="14.4" customHeight="1" thickBot="1" x14ac:dyDescent="0.35">
      <c r="A195" s="720" t="s">
        <v>516</v>
      </c>
      <c r="B195" s="701">
        <v>0</v>
      </c>
      <c r="C195" s="701">
        <v>0</v>
      </c>
      <c r="D195" s="702">
        <v>0</v>
      </c>
      <c r="E195" s="703">
        <v>1</v>
      </c>
      <c r="F195" s="701">
        <v>0</v>
      </c>
      <c r="G195" s="702">
        <v>0</v>
      </c>
      <c r="H195" s="704">
        <v>0</v>
      </c>
      <c r="I195" s="701">
        <v>5.7239999999999999E-2</v>
      </c>
      <c r="J195" s="702">
        <v>5.7239999999999999E-2</v>
      </c>
      <c r="K195" s="712" t="s">
        <v>335</v>
      </c>
    </row>
    <row r="196" spans="1:11" ht="14.4" customHeight="1" thickBot="1" x14ac:dyDescent="0.35">
      <c r="A196" s="726" t="s">
        <v>517</v>
      </c>
      <c r="B196" s="706">
        <v>0</v>
      </c>
      <c r="C196" s="706">
        <v>0</v>
      </c>
      <c r="D196" s="707">
        <v>0</v>
      </c>
      <c r="E196" s="713">
        <v>1</v>
      </c>
      <c r="F196" s="706">
        <v>0</v>
      </c>
      <c r="G196" s="707">
        <v>0</v>
      </c>
      <c r="H196" s="709">
        <v>0</v>
      </c>
      <c r="I196" s="706">
        <v>5.7239999999999999E-2</v>
      </c>
      <c r="J196" s="707">
        <v>5.7239999999999999E-2</v>
      </c>
      <c r="K196" s="710" t="s">
        <v>335</v>
      </c>
    </row>
    <row r="197" spans="1:11" ht="14.4" customHeight="1" thickBot="1" x14ac:dyDescent="0.35">
      <c r="A197" s="722" t="s">
        <v>518</v>
      </c>
      <c r="B197" s="706">
        <v>0</v>
      </c>
      <c r="C197" s="706">
        <v>0</v>
      </c>
      <c r="D197" s="707">
        <v>0</v>
      </c>
      <c r="E197" s="713">
        <v>1</v>
      </c>
      <c r="F197" s="706">
        <v>0</v>
      </c>
      <c r="G197" s="707">
        <v>0</v>
      </c>
      <c r="H197" s="709">
        <v>0</v>
      </c>
      <c r="I197" s="706">
        <v>5.7239999999999999E-2</v>
      </c>
      <c r="J197" s="707">
        <v>5.7239999999999999E-2</v>
      </c>
      <c r="K197" s="710" t="s">
        <v>335</v>
      </c>
    </row>
    <row r="198" spans="1:11" ht="14.4" customHeight="1" thickBot="1" x14ac:dyDescent="0.35">
      <c r="A198" s="723" t="s">
        <v>519</v>
      </c>
      <c r="B198" s="701">
        <v>0</v>
      </c>
      <c r="C198" s="701">
        <v>0</v>
      </c>
      <c r="D198" s="702">
        <v>0</v>
      </c>
      <c r="E198" s="703">
        <v>1</v>
      </c>
      <c r="F198" s="701">
        <v>0</v>
      </c>
      <c r="G198" s="702">
        <v>0</v>
      </c>
      <c r="H198" s="704">
        <v>0</v>
      </c>
      <c r="I198" s="701">
        <v>5.7239999999999999E-2</v>
      </c>
      <c r="J198" s="702">
        <v>5.7239999999999999E-2</v>
      </c>
      <c r="K198" s="712" t="s">
        <v>335</v>
      </c>
    </row>
    <row r="199" spans="1:11" ht="14.4" customHeight="1" thickBot="1" x14ac:dyDescent="0.35">
      <c r="A199" s="720" t="s">
        <v>520</v>
      </c>
      <c r="B199" s="701">
        <v>0</v>
      </c>
      <c r="C199" s="701">
        <v>54.213999999999999</v>
      </c>
      <c r="D199" s="702">
        <v>54.213999999999999</v>
      </c>
      <c r="E199" s="711" t="s">
        <v>335</v>
      </c>
      <c r="F199" s="701">
        <v>0</v>
      </c>
      <c r="G199" s="702">
        <v>0</v>
      </c>
      <c r="H199" s="704">
        <v>0</v>
      </c>
      <c r="I199" s="701">
        <v>0</v>
      </c>
      <c r="J199" s="702">
        <v>0</v>
      </c>
      <c r="K199" s="705">
        <v>10</v>
      </c>
    </row>
    <row r="200" spans="1:11" ht="14.4" customHeight="1" thickBot="1" x14ac:dyDescent="0.35">
      <c r="A200" s="726" t="s">
        <v>521</v>
      </c>
      <c r="B200" s="706">
        <v>0</v>
      </c>
      <c r="C200" s="706">
        <v>54.213999999999999</v>
      </c>
      <c r="D200" s="707">
        <v>54.213999999999999</v>
      </c>
      <c r="E200" s="708" t="s">
        <v>335</v>
      </c>
      <c r="F200" s="706">
        <v>0</v>
      </c>
      <c r="G200" s="707">
        <v>0</v>
      </c>
      <c r="H200" s="709">
        <v>0</v>
      </c>
      <c r="I200" s="706">
        <v>0</v>
      </c>
      <c r="J200" s="707">
        <v>0</v>
      </c>
      <c r="K200" s="714">
        <v>10</v>
      </c>
    </row>
    <row r="201" spans="1:11" ht="14.4" customHeight="1" thickBot="1" x14ac:dyDescent="0.35">
      <c r="A201" s="722" t="s">
        <v>522</v>
      </c>
      <c r="B201" s="706">
        <v>0</v>
      </c>
      <c r="C201" s="706">
        <v>54.213999999999999</v>
      </c>
      <c r="D201" s="707">
        <v>54.213999999999999</v>
      </c>
      <c r="E201" s="708" t="s">
        <v>335</v>
      </c>
      <c r="F201" s="706">
        <v>0</v>
      </c>
      <c r="G201" s="707">
        <v>0</v>
      </c>
      <c r="H201" s="709">
        <v>0</v>
      </c>
      <c r="I201" s="706">
        <v>0</v>
      </c>
      <c r="J201" s="707">
        <v>0</v>
      </c>
      <c r="K201" s="714">
        <v>10</v>
      </c>
    </row>
    <row r="202" spans="1:11" ht="14.4" customHeight="1" thickBot="1" x14ac:dyDescent="0.35">
      <c r="A202" s="723" t="s">
        <v>523</v>
      </c>
      <c r="B202" s="701">
        <v>0</v>
      </c>
      <c r="C202" s="701">
        <v>54.213999999999999</v>
      </c>
      <c r="D202" s="702">
        <v>54.213999999999999</v>
      </c>
      <c r="E202" s="711" t="s">
        <v>335</v>
      </c>
      <c r="F202" s="701">
        <v>0</v>
      </c>
      <c r="G202" s="702">
        <v>0</v>
      </c>
      <c r="H202" s="704">
        <v>0</v>
      </c>
      <c r="I202" s="701">
        <v>0</v>
      </c>
      <c r="J202" s="702">
        <v>0</v>
      </c>
      <c r="K202" s="705">
        <v>10</v>
      </c>
    </row>
    <row r="203" spans="1:11" ht="14.4" customHeight="1" thickBot="1" x14ac:dyDescent="0.35">
      <c r="A203" s="719" t="s">
        <v>524</v>
      </c>
      <c r="B203" s="701">
        <v>4383.2781805755603</v>
      </c>
      <c r="C203" s="701">
        <v>4880.0303100000001</v>
      </c>
      <c r="D203" s="702">
        <v>496.75212942444301</v>
      </c>
      <c r="E203" s="703">
        <v>1.1133289079449999</v>
      </c>
      <c r="F203" s="701">
        <v>5239.9884694989696</v>
      </c>
      <c r="G203" s="702">
        <v>4366.6570579158097</v>
      </c>
      <c r="H203" s="704">
        <v>466.34080999999998</v>
      </c>
      <c r="I203" s="701">
        <v>4303.6508700000004</v>
      </c>
      <c r="J203" s="702">
        <v>-63.006187915810003</v>
      </c>
      <c r="K203" s="705">
        <v>0.82130922521100003</v>
      </c>
    </row>
    <row r="204" spans="1:11" ht="14.4" customHeight="1" thickBot="1" x14ac:dyDescent="0.35">
      <c r="A204" s="724" t="s">
        <v>525</v>
      </c>
      <c r="B204" s="706">
        <v>4383.2781805755603</v>
      </c>
      <c r="C204" s="706">
        <v>4880.0303100000001</v>
      </c>
      <c r="D204" s="707">
        <v>496.75212942444301</v>
      </c>
      <c r="E204" s="713">
        <v>1.1133289079449999</v>
      </c>
      <c r="F204" s="706">
        <v>5239.9884694989696</v>
      </c>
      <c r="G204" s="707">
        <v>4366.6570579158097</v>
      </c>
      <c r="H204" s="709">
        <v>466.34080999999998</v>
      </c>
      <c r="I204" s="706">
        <v>4303.6508700000004</v>
      </c>
      <c r="J204" s="707">
        <v>-63.006187915810003</v>
      </c>
      <c r="K204" s="714">
        <v>0.82130922521100003</v>
      </c>
    </row>
    <row r="205" spans="1:11" ht="14.4" customHeight="1" thickBot="1" x14ac:dyDescent="0.35">
      <c r="A205" s="726" t="s">
        <v>54</v>
      </c>
      <c r="B205" s="706">
        <v>4383.2781805755603</v>
      </c>
      <c r="C205" s="706">
        <v>4880.0303100000001</v>
      </c>
      <c r="D205" s="707">
        <v>496.75212942444301</v>
      </c>
      <c r="E205" s="713">
        <v>1.1133289079449999</v>
      </c>
      <c r="F205" s="706">
        <v>5239.9884694989696</v>
      </c>
      <c r="G205" s="707">
        <v>4366.6570579158097</v>
      </c>
      <c r="H205" s="709">
        <v>466.34080999999998</v>
      </c>
      <c r="I205" s="706">
        <v>4303.6508700000004</v>
      </c>
      <c r="J205" s="707">
        <v>-63.006187915810003</v>
      </c>
      <c r="K205" s="714">
        <v>0.82130922521100003</v>
      </c>
    </row>
    <row r="206" spans="1:11" ht="14.4" customHeight="1" thickBot="1" x14ac:dyDescent="0.35">
      <c r="A206" s="725" t="s">
        <v>526</v>
      </c>
      <c r="B206" s="701">
        <v>32.276886528835</v>
      </c>
      <c r="C206" s="701">
        <v>19.731729999999999</v>
      </c>
      <c r="D206" s="702">
        <v>-12.545156528834999</v>
      </c>
      <c r="E206" s="703">
        <v>0.61132693149799999</v>
      </c>
      <c r="F206" s="701">
        <v>0</v>
      </c>
      <c r="G206" s="702">
        <v>0</v>
      </c>
      <c r="H206" s="704">
        <v>1.79464</v>
      </c>
      <c r="I206" s="701">
        <v>13.899800000000001</v>
      </c>
      <c r="J206" s="702">
        <v>13.899800000000001</v>
      </c>
      <c r="K206" s="712" t="s">
        <v>335</v>
      </c>
    </row>
    <row r="207" spans="1:11" ht="14.4" customHeight="1" thickBot="1" x14ac:dyDescent="0.35">
      <c r="A207" s="723" t="s">
        <v>527</v>
      </c>
      <c r="B207" s="701">
        <v>32.276886528835</v>
      </c>
      <c r="C207" s="701">
        <v>19.731729999999999</v>
      </c>
      <c r="D207" s="702">
        <v>-12.545156528834999</v>
      </c>
      <c r="E207" s="703">
        <v>0.61132693149799999</v>
      </c>
      <c r="F207" s="701">
        <v>0</v>
      </c>
      <c r="G207" s="702">
        <v>0</v>
      </c>
      <c r="H207" s="704">
        <v>1.79464</v>
      </c>
      <c r="I207" s="701">
        <v>13.899800000000001</v>
      </c>
      <c r="J207" s="702">
        <v>13.899800000000001</v>
      </c>
      <c r="K207" s="712" t="s">
        <v>335</v>
      </c>
    </row>
    <row r="208" spans="1:11" ht="14.4" customHeight="1" thickBot="1" x14ac:dyDescent="0.35">
      <c r="A208" s="722" t="s">
        <v>528</v>
      </c>
      <c r="B208" s="706">
        <v>145.59898491791299</v>
      </c>
      <c r="C208" s="706">
        <v>136.00800000000001</v>
      </c>
      <c r="D208" s="707">
        <v>-9.5909849179129996</v>
      </c>
      <c r="E208" s="713">
        <v>0.93412739159299996</v>
      </c>
      <c r="F208" s="706">
        <v>179.09030887380999</v>
      </c>
      <c r="G208" s="707">
        <v>149.241924061508</v>
      </c>
      <c r="H208" s="709">
        <v>1.575</v>
      </c>
      <c r="I208" s="706">
        <v>45.302</v>
      </c>
      <c r="J208" s="707">
        <v>-103.93992406150799</v>
      </c>
      <c r="K208" s="714">
        <v>0.252956177723</v>
      </c>
    </row>
    <row r="209" spans="1:11" ht="14.4" customHeight="1" thickBot="1" x14ac:dyDescent="0.35">
      <c r="A209" s="723" t="s">
        <v>529</v>
      </c>
      <c r="B209" s="701">
        <v>145.59898491791299</v>
      </c>
      <c r="C209" s="701">
        <v>136.00800000000001</v>
      </c>
      <c r="D209" s="702">
        <v>-9.5909849179129996</v>
      </c>
      <c r="E209" s="703">
        <v>0.93412739159299996</v>
      </c>
      <c r="F209" s="701">
        <v>179.09030887380999</v>
      </c>
      <c r="G209" s="702">
        <v>149.241924061508</v>
      </c>
      <c r="H209" s="704">
        <v>1.575</v>
      </c>
      <c r="I209" s="701">
        <v>45.302</v>
      </c>
      <c r="J209" s="702">
        <v>-103.93992406150799</v>
      </c>
      <c r="K209" s="705">
        <v>0.252956177723</v>
      </c>
    </row>
    <row r="210" spans="1:11" ht="14.4" customHeight="1" thickBot="1" x14ac:dyDescent="0.35">
      <c r="A210" s="722" t="s">
        <v>530</v>
      </c>
      <c r="B210" s="706">
        <v>44.347692157989002</v>
      </c>
      <c r="C210" s="706">
        <v>53.27102</v>
      </c>
      <c r="D210" s="707">
        <v>8.92332784201</v>
      </c>
      <c r="E210" s="713">
        <v>1.201212902133</v>
      </c>
      <c r="F210" s="706">
        <v>82.670547396152998</v>
      </c>
      <c r="G210" s="707">
        <v>68.892122830128002</v>
      </c>
      <c r="H210" s="709">
        <v>4.2830000000000004</v>
      </c>
      <c r="I210" s="706">
        <v>35.048020000000001</v>
      </c>
      <c r="J210" s="707">
        <v>-33.844102830128001</v>
      </c>
      <c r="K210" s="714">
        <v>0.42394808192099998</v>
      </c>
    </row>
    <row r="211" spans="1:11" ht="14.4" customHeight="1" thickBot="1" x14ac:dyDescent="0.35">
      <c r="A211" s="723" t="s">
        <v>531</v>
      </c>
      <c r="B211" s="701">
        <v>25.928232359102001</v>
      </c>
      <c r="C211" s="701">
        <v>10.433999999999999</v>
      </c>
      <c r="D211" s="702">
        <v>-15.494232359102</v>
      </c>
      <c r="E211" s="703">
        <v>0.40241848558999999</v>
      </c>
      <c r="F211" s="701">
        <v>12.963288741107</v>
      </c>
      <c r="G211" s="702">
        <v>10.802740617589</v>
      </c>
      <c r="H211" s="704">
        <v>2.96</v>
      </c>
      <c r="I211" s="701">
        <v>12.58</v>
      </c>
      <c r="J211" s="702">
        <v>1.77725938241</v>
      </c>
      <c r="K211" s="705">
        <v>0.97043275446800004</v>
      </c>
    </row>
    <row r="212" spans="1:11" ht="14.4" customHeight="1" thickBot="1" x14ac:dyDescent="0.35">
      <c r="A212" s="723" t="s">
        <v>532</v>
      </c>
      <c r="B212" s="701">
        <v>1.192953220023</v>
      </c>
      <c r="C212" s="701">
        <v>18.971900000000002</v>
      </c>
      <c r="D212" s="702">
        <v>17.778946779976</v>
      </c>
      <c r="E212" s="703">
        <v>15.903305914732</v>
      </c>
      <c r="F212" s="701">
        <v>53.629704620171999</v>
      </c>
      <c r="G212" s="702">
        <v>44.691420516809998</v>
      </c>
      <c r="H212" s="704">
        <v>0</v>
      </c>
      <c r="I212" s="701">
        <v>11.581200000000001</v>
      </c>
      <c r="J212" s="702">
        <v>-33.110220516810003</v>
      </c>
      <c r="K212" s="705">
        <v>0.215947488094</v>
      </c>
    </row>
    <row r="213" spans="1:11" ht="14.4" customHeight="1" thickBot="1" x14ac:dyDescent="0.35">
      <c r="A213" s="723" t="s">
        <v>533</v>
      </c>
      <c r="B213" s="701">
        <v>17.226506578862999</v>
      </c>
      <c r="C213" s="701">
        <v>23.865120000000001</v>
      </c>
      <c r="D213" s="702">
        <v>6.6386134211360002</v>
      </c>
      <c r="E213" s="703">
        <v>1.38537200742</v>
      </c>
      <c r="F213" s="701">
        <v>16.077554034873</v>
      </c>
      <c r="G213" s="702">
        <v>13.397961695728</v>
      </c>
      <c r="H213" s="704">
        <v>1.323</v>
      </c>
      <c r="I213" s="701">
        <v>10.88682</v>
      </c>
      <c r="J213" s="702">
        <v>-2.5111416957279999</v>
      </c>
      <c r="K213" s="705">
        <v>0.67714404668600003</v>
      </c>
    </row>
    <row r="214" spans="1:11" ht="14.4" customHeight="1" thickBot="1" x14ac:dyDescent="0.35">
      <c r="A214" s="722" t="s">
        <v>534</v>
      </c>
      <c r="B214" s="706">
        <v>167.879592266565</v>
      </c>
      <c r="C214" s="706">
        <v>168.30925999999999</v>
      </c>
      <c r="D214" s="707">
        <v>0.42966773343499998</v>
      </c>
      <c r="E214" s="713">
        <v>1.0025593803720001</v>
      </c>
      <c r="F214" s="706">
        <v>166.20917978892001</v>
      </c>
      <c r="G214" s="707">
        <v>138.50764982410001</v>
      </c>
      <c r="H214" s="709">
        <v>16.207100000000001</v>
      </c>
      <c r="I214" s="706">
        <v>146.07745</v>
      </c>
      <c r="J214" s="707">
        <v>7.5698001759000002</v>
      </c>
      <c r="K214" s="714">
        <v>0.87887714857499999</v>
      </c>
    </row>
    <row r="215" spans="1:11" ht="14.4" customHeight="1" thickBot="1" x14ac:dyDescent="0.35">
      <c r="A215" s="723" t="s">
        <v>535</v>
      </c>
      <c r="B215" s="701">
        <v>167.879592266565</v>
      </c>
      <c r="C215" s="701">
        <v>168.30925999999999</v>
      </c>
      <c r="D215" s="702">
        <v>0.42966773343499998</v>
      </c>
      <c r="E215" s="703">
        <v>1.0025593803720001</v>
      </c>
      <c r="F215" s="701">
        <v>166.20917978892001</v>
      </c>
      <c r="G215" s="702">
        <v>138.50764982410001</v>
      </c>
      <c r="H215" s="704">
        <v>16.207100000000001</v>
      </c>
      <c r="I215" s="701">
        <v>146.07745</v>
      </c>
      <c r="J215" s="702">
        <v>7.5698001759000002</v>
      </c>
      <c r="K215" s="705">
        <v>0.87887714857499999</v>
      </c>
    </row>
    <row r="216" spans="1:11" ht="14.4" customHeight="1" thickBot="1" x14ac:dyDescent="0.35">
      <c r="A216" s="722" t="s">
        <v>536</v>
      </c>
      <c r="B216" s="706">
        <v>0</v>
      </c>
      <c r="C216" s="706">
        <v>5.9459999999999997</v>
      </c>
      <c r="D216" s="707">
        <v>5.9459999999999997</v>
      </c>
      <c r="E216" s="708" t="s">
        <v>335</v>
      </c>
      <c r="F216" s="706">
        <v>0</v>
      </c>
      <c r="G216" s="707">
        <v>0</v>
      </c>
      <c r="H216" s="709">
        <v>0.56299999999999994</v>
      </c>
      <c r="I216" s="706">
        <v>4.1369999999999996</v>
      </c>
      <c r="J216" s="707">
        <v>4.1369999999999996</v>
      </c>
      <c r="K216" s="710" t="s">
        <v>335</v>
      </c>
    </row>
    <row r="217" spans="1:11" ht="14.4" customHeight="1" thickBot="1" x14ac:dyDescent="0.35">
      <c r="A217" s="723" t="s">
        <v>537</v>
      </c>
      <c r="B217" s="701">
        <v>0</v>
      </c>
      <c r="C217" s="701">
        <v>5.9459999999999997</v>
      </c>
      <c r="D217" s="702">
        <v>5.9459999999999997</v>
      </c>
      <c r="E217" s="711" t="s">
        <v>335</v>
      </c>
      <c r="F217" s="701">
        <v>0</v>
      </c>
      <c r="G217" s="702">
        <v>0</v>
      </c>
      <c r="H217" s="704">
        <v>0.56299999999999994</v>
      </c>
      <c r="I217" s="701">
        <v>4.1369999999999996</v>
      </c>
      <c r="J217" s="702">
        <v>4.1369999999999996</v>
      </c>
      <c r="K217" s="712" t="s">
        <v>335</v>
      </c>
    </row>
    <row r="218" spans="1:11" ht="14.4" customHeight="1" thickBot="1" x14ac:dyDescent="0.35">
      <c r="A218" s="722" t="s">
        <v>538</v>
      </c>
      <c r="B218" s="706">
        <v>1342.0422896436601</v>
      </c>
      <c r="C218" s="706">
        <v>1376.2877900000001</v>
      </c>
      <c r="D218" s="707">
        <v>34.245500356337999</v>
      </c>
      <c r="E218" s="713">
        <v>1.025517452483</v>
      </c>
      <c r="F218" s="706">
        <v>1681.9881533241401</v>
      </c>
      <c r="G218" s="707">
        <v>1401.65679443678</v>
      </c>
      <c r="H218" s="709">
        <v>119.81927</v>
      </c>
      <c r="I218" s="706">
        <v>1171.2305100000001</v>
      </c>
      <c r="J218" s="707">
        <v>-230.42628443678399</v>
      </c>
      <c r="K218" s="714">
        <v>0.69633695557499997</v>
      </c>
    </row>
    <row r="219" spans="1:11" ht="14.4" customHeight="1" thickBot="1" x14ac:dyDescent="0.35">
      <c r="A219" s="723" t="s">
        <v>539</v>
      </c>
      <c r="B219" s="701">
        <v>1342.0422896436601</v>
      </c>
      <c r="C219" s="701">
        <v>1376.2877900000001</v>
      </c>
      <c r="D219" s="702">
        <v>34.245500356337999</v>
      </c>
      <c r="E219" s="703">
        <v>1.025517452483</v>
      </c>
      <c r="F219" s="701">
        <v>1681.9881533241401</v>
      </c>
      <c r="G219" s="702">
        <v>1401.65679443678</v>
      </c>
      <c r="H219" s="704">
        <v>119.81927</v>
      </c>
      <c r="I219" s="701">
        <v>1171.2305100000001</v>
      </c>
      <c r="J219" s="702">
        <v>-230.42628443678399</v>
      </c>
      <c r="K219" s="705">
        <v>0.69633695557499997</v>
      </c>
    </row>
    <row r="220" spans="1:11" ht="14.4" customHeight="1" thickBot="1" x14ac:dyDescent="0.35">
      <c r="A220" s="722" t="s">
        <v>540</v>
      </c>
      <c r="B220" s="706">
        <v>0</v>
      </c>
      <c r="C220" s="706">
        <v>30.26238</v>
      </c>
      <c r="D220" s="707">
        <v>30.26238</v>
      </c>
      <c r="E220" s="708" t="s">
        <v>335</v>
      </c>
      <c r="F220" s="706">
        <v>0</v>
      </c>
      <c r="G220" s="707">
        <v>0</v>
      </c>
      <c r="H220" s="709">
        <v>3.30274</v>
      </c>
      <c r="I220" s="706">
        <v>42.960909999999998</v>
      </c>
      <c r="J220" s="707">
        <v>42.960909999999998</v>
      </c>
      <c r="K220" s="710" t="s">
        <v>335</v>
      </c>
    </row>
    <row r="221" spans="1:11" ht="14.4" customHeight="1" thickBot="1" x14ac:dyDescent="0.35">
      <c r="A221" s="723" t="s">
        <v>541</v>
      </c>
      <c r="B221" s="701">
        <v>0</v>
      </c>
      <c r="C221" s="701">
        <v>0</v>
      </c>
      <c r="D221" s="702">
        <v>0</v>
      </c>
      <c r="E221" s="703">
        <v>1</v>
      </c>
      <c r="F221" s="701">
        <v>0</v>
      </c>
      <c r="G221" s="702">
        <v>0</v>
      </c>
      <c r="H221" s="704">
        <v>0</v>
      </c>
      <c r="I221" s="701">
        <v>8.7949999999999999</v>
      </c>
      <c r="J221" s="702">
        <v>8.7949999999999999</v>
      </c>
      <c r="K221" s="712" t="s">
        <v>335</v>
      </c>
    </row>
    <row r="222" spans="1:11" ht="14.4" customHeight="1" thickBot="1" x14ac:dyDescent="0.35">
      <c r="A222" s="723" t="s">
        <v>542</v>
      </c>
      <c r="B222" s="701">
        <v>0</v>
      </c>
      <c r="C222" s="701">
        <v>30.26238</v>
      </c>
      <c r="D222" s="702">
        <v>30.26238</v>
      </c>
      <c r="E222" s="711" t="s">
        <v>335</v>
      </c>
      <c r="F222" s="701">
        <v>0</v>
      </c>
      <c r="G222" s="702">
        <v>0</v>
      </c>
      <c r="H222" s="704">
        <v>3.30274</v>
      </c>
      <c r="I222" s="701">
        <v>34.165909999999997</v>
      </c>
      <c r="J222" s="702">
        <v>34.165909999999997</v>
      </c>
      <c r="K222" s="712" t="s">
        <v>335</v>
      </c>
    </row>
    <row r="223" spans="1:11" ht="14.4" customHeight="1" thickBot="1" x14ac:dyDescent="0.35">
      <c r="A223" s="722" t="s">
        <v>543</v>
      </c>
      <c r="B223" s="706">
        <v>2651.1327350605902</v>
      </c>
      <c r="C223" s="706">
        <v>3090.2141299999998</v>
      </c>
      <c r="D223" s="707">
        <v>439.08139493940899</v>
      </c>
      <c r="E223" s="713">
        <v>1.165620298498</v>
      </c>
      <c r="F223" s="706">
        <v>3130.0302801159501</v>
      </c>
      <c r="G223" s="707">
        <v>2608.3585667632901</v>
      </c>
      <c r="H223" s="709">
        <v>318.79606000000001</v>
      </c>
      <c r="I223" s="706">
        <v>2844.9951799999999</v>
      </c>
      <c r="J223" s="707">
        <v>236.63661323671101</v>
      </c>
      <c r="K223" s="714">
        <v>0.90893535378000001</v>
      </c>
    </row>
    <row r="224" spans="1:11" ht="14.4" customHeight="1" thickBot="1" x14ac:dyDescent="0.35">
      <c r="A224" s="723" t="s">
        <v>544</v>
      </c>
      <c r="B224" s="701">
        <v>2651.1327350605902</v>
      </c>
      <c r="C224" s="701">
        <v>3090.2141299999998</v>
      </c>
      <c r="D224" s="702">
        <v>439.08139493940899</v>
      </c>
      <c r="E224" s="703">
        <v>1.165620298498</v>
      </c>
      <c r="F224" s="701">
        <v>3130.0302801159501</v>
      </c>
      <c r="G224" s="702">
        <v>2608.3585667632901</v>
      </c>
      <c r="H224" s="704">
        <v>318.79606000000001</v>
      </c>
      <c r="I224" s="701">
        <v>2844.9951799999999</v>
      </c>
      <c r="J224" s="702">
        <v>236.63661323671101</v>
      </c>
      <c r="K224" s="705">
        <v>0.90893535378000001</v>
      </c>
    </row>
    <row r="225" spans="1:11" ht="14.4" customHeight="1" thickBot="1" x14ac:dyDescent="0.35">
      <c r="A225" s="719" t="s">
        <v>545</v>
      </c>
      <c r="B225" s="701">
        <v>0</v>
      </c>
      <c r="C225" s="701">
        <v>700.52588000000003</v>
      </c>
      <c r="D225" s="702">
        <v>700.52588000000003</v>
      </c>
      <c r="E225" s="711" t="s">
        <v>335</v>
      </c>
      <c r="F225" s="701">
        <v>0</v>
      </c>
      <c r="G225" s="702">
        <v>0</v>
      </c>
      <c r="H225" s="704">
        <v>0</v>
      </c>
      <c r="I225" s="701">
        <v>471.38076000000001</v>
      </c>
      <c r="J225" s="702">
        <v>471.38076000000001</v>
      </c>
      <c r="K225" s="712" t="s">
        <v>329</v>
      </c>
    </row>
    <row r="226" spans="1:11" ht="14.4" customHeight="1" thickBot="1" x14ac:dyDescent="0.35">
      <c r="A226" s="724" t="s">
        <v>546</v>
      </c>
      <c r="B226" s="706">
        <v>0</v>
      </c>
      <c r="C226" s="706">
        <v>700.52588000000003</v>
      </c>
      <c r="D226" s="707">
        <v>700.52588000000003</v>
      </c>
      <c r="E226" s="708" t="s">
        <v>335</v>
      </c>
      <c r="F226" s="706">
        <v>0</v>
      </c>
      <c r="G226" s="707">
        <v>0</v>
      </c>
      <c r="H226" s="709">
        <v>0</v>
      </c>
      <c r="I226" s="706">
        <v>471.38076000000001</v>
      </c>
      <c r="J226" s="707">
        <v>471.38076000000001</v>
      </c>
      <c r="K226" s="710" t="s">
        <v>329</v>
      </c>
    </row>
    <row r="227" spans="1:11" ht="14.4" customHeight="1" thickBot="1" x14ac:dyDescent="0.35">
      <c r="A227" s="726" t="s">
        <v>547</v>
      </c>
      <c r="B227" s="706">
        <v>0</v>
      </c>
      <c r="C227" s="706">
        <v>700.52588000000003</v>
      </c>
      <c r="D227" s="707">
        <v>700.52588000000003</v>
      </c>
      <c r="E227" s="708" t="s">
        <v>335</v>
      </c>
      <c r="F227" s="706">
        <v>0</v>
      </c>
      <c r="G227" s="707">
        <v>0</v>
      </c>
      <c r="H227" s="709">
        <v>0</v>
      </c>
      <c r="I227" s="706">
        <v>471.38076000000001</v>
      </c>
      <c r="J227" s="707">
        <v>471.38076000000001</v>
      </c>
      <c r="K227" s="710" t="s">
        <v>329</v>
      </c>
    </row>
    <row r="228" spans="1:11" ht="14.4" customHeight="1" thickBot="1" x14ac:dyDescent="0.35">
      <c r="A228" s="722" t="s">
        <v>548</v>
      </c>
      <c r="B228" s="706">
        <v>0</v>
      </c>
      <c r="C228" s="706">
        <v>700.52588000000003</v>
      </c>
      <c r="D228" s="707">
        <v>700.52588000000003</v>
      </c>
      <c r="E228" s="708" t="s">
        <v>335</v>
      </c>
      <c r="F228" s="706">
        <v>0</v>
      </c>
      <c r="G228" s="707">
        <v>0</v>
      </c>
      <c r="H228" s="709">
        <v>0</v>
      </c>
      <c r="I228" s="706">
        <v>471.38076000000001</v>
      </c>
      <c r="J228" s="707">
        <v>471.38076000000001</v>
      </c>
      <c r="K228" s="710" t="s">
        <v>335</v>
      </c>
    </row>
    <row r="229" spans="1:11" ht="14.4" customHeight="1" thickBot="1" x14ac:dyDescent="0.35">
      <c r="A229" s="723" t="s">
        <v>549</v>
      </c>
      <c r="B229" s="701">
        <v>0</v>
      </c>
      <c r="C229" s="701">
        <v>0.14645</v>
      </c>
      <c r="D229" s="702">
        <v>0.14645</v>
      </c>
      <c r="E229" s="711" t="s">
        <v>335</v>
      </c>
      <c r="F229" s="701">
        <v>0</v>
      </c>
      <c r="G229" s="702">
        <v>0</v>
      </c>
      <c r="H229" s="704">
        <v>0</v>
      </c>
      <c r="I229" s="701">
        <v>0.23956</v>
      </c>
      <c r="J229" s="702">
        <v>0.23956</v>
      </c>
      <c r="K229" s="712" t="s">
        <v>335</v>
      </c>
    </row>
    <row r="230" spans="1:11" ht="14.4" customHeight="1" thickBot="1" x14ac:dyDescent="0.35">
      <c r="A230" s="723" t="s">
        <v>550</v>
      </c>
      <c r="B230" s="701">
        <v>0</v>
      </c>
      <c r="C230" s="701">
        <v>17.854890000000001</v>
      </c>
      <c r="D230" s="702">
        <v>17.854890000000001</v>
      </c>
      <c r="E230" s="711" t="s">
        <v>335</v>
      </c>
      <c r="F230" s="701">
        <v>0</v>
      </c>
      <c r="G230" s="702">
        <v>0</v>
      </c>
      <c r="H230" s="704">
        <v>0</v>
      </c>
      <c r="I230" s="701">
        <v>0</v>
      </c>
      <c r="J230" s="702">
        <v>0</v>
      </c>
      <c r="K230" s="705">
        <v>10</v>
      </c>
    </row>
    <row r="231" spans="1:11" ht="14.4" customHeight="1" thickBot="1" x14ac:dyDescent="0.35">
      <c r="A231" s="723" t="s">
        <v>551</v>
      </c>
      <c r="B231" s="701">
        <v>0</v>
      </c>
      <c r="C231" s="701">
        <v>682.52454</v>
      </c>
      <c r="D231" s="702">
        <v>682.52454</v>
      </c>
      <c r="E231" s="711" t="s">
        <v>335</v>
      </c>
      <c r="F231" s="701">
        <v>0</v>
      </c>
      <c r="G231" s="702">
        <v>0</v>
      </c>
      <c r="H231" s="704">
        <v>0</v>
      </c>
      <c r="I231" s="701">
        <v>471.14120000000003</v>
      </c>
      <c r="J231" s="702">
        <v>471.14120000000003</v>
      </c>
      <c r="K231" s="712" t="s">
        <v>335</v>
      </c>
    </row>
    <row r="232" spans="1:11" ht="14.4" customHeight="1" thickBot="1" x14ac:dyDescent="0.35">
      <c r="A232" s="727"/>
      <c r="B232" s="701">
        <v>76106.258951557204</v>
      </c>
      <c r="C232" s="701">
        <v>58864.073550000001</v>
      </c>
      <c r="D232" s="702">
        <v>-17242.185401557199</v>
      </c>
      <c r="E232" s="703">
        <v>0.77344589473799996</v>
      </c>
      <c r="F232" s="701">
        <v>57929.485503831202</v>
      </c>
      <c r="G232" s="702">
        <v>48274.571253192698</v>
      </c>
      <c r="H232" s="704">
        <v>5731.2095099999497</v>
      </c>
      <c r="I232" s="701">
        <v>59412.336519999903</v>
      </c>
      <c r="J232" s="702">
        <v>11137.765266807201</v>
      </c>
      <c r="K232" s="705">
        <v>1.0255975174509999</v>
      </c>
    </row>
    <row r="233" spans="1:11" ht="14.4" customHeight="1" thickBot="1" x14ac:dyDescent="0.35">
      <c r="A233" s="728" t="s">
        <v>66</v>
      </c>
      <c r="B233" s="715">
        <v>76106.258951557204</v>
      </c>
      <c r="C233" s="715">
        <v>58864.073550000001</v>
      </c>
      <c r="D233" s="716">
        <v>-17242.185401557199</v>
      </c>
      <c r="E233" s="717" t="s">
        <v>335</v>
      </c>
      <c r="F233" s="715">
        <v>57929.485503831202</v>
      </c>
      <c r="G233" s="716">
        <v>48274.571253192698</v>
      </c>
      <c r="H233" s="715">
        <v>5731.2095099999497</v>
      </c>
      <c r="I233" s="715">
        <v>59412.336519999903</v>
      </c>
      <c r="J233" s="716">
        <v>11137.765266807201</v>
      </c>
      <c r="K233" s="718">
        <v>1.0255975174509999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552</v>
      </c>
      <c r="B5" s="730" t="s">
        <v>553</v>
      </c>
      <c r="C5" s="731" t="s">
        <v>554</v>
      </c>
      <c r="D5" s="731" t="s">
        <v>554</v>
      </c>
      <c r="E5" s="731"/>
      <c r="F5" s="731" t="s">
        <v>554</v>
      </c>
      <c r="G5" s="731" t="s">
        <v>554</v>
      </c>
      <c r="H5" s="731" t="s">
        <v>554</v>
      </c>
      <c r="I5" s="732" t="s">
        <v>554</v>
      </c>
      <c r="J5" s="733" t="s">
        <v>73</v>
      </c>
    </row>
    <row r="6" spans="1:10" ht="14.4" customHeight="1" x14ac:dyDescent="0.3">
      <c r="A6" s="729" t="s">
        <v>552</v>
      </c>
      <c r="B6" s="730" t="s">
        <v>555</v>
      </c>
      <c r="C6" s="731">
        <v>154.80591000000001</v>
      </c>
      <c r="D6" s="731">
        <v>68.728379999999987</v>
      </c>
      <c r="E6" s="731"/>
      <c r="F6" s="731">
        <v>73.885769999999994</v>
      </c>
      <c r="G6" s="731">
        <v>83.333332168579105</v>
      </c>
      <c r="H6" s="731">
        <v>-9.4475621685791111</v>
      </c>
      <c r="I6" s="732">
        <v>0.88662925239246193</v>
      </c>
      <c r="J6" s="733" t="s">
        <v>1</v>
      </c>
    </row>
    <row r="7" spans="1:10" ht="14.4" customHeight="1" x14ac:dyDescent="0.3">
      <c r="A7" s="729" t="s">
        <v>552</v>
      </c>
      <c r="B7" s="730" t="s">
        <v>556</v>
      </c>
      <c r="C7" s="731">
        <v>21260.809900000004</v>
      </c>
      <c r="D7" s="731">
        <v>21102.710299999999</v>
      </c>
      <c r="E7" s="731"/>
      <c r="F7" s="731">
        <v>21734.31222</v>
      </c>
      <c r="G7" s="731">
        <v>21249.997749999999</v>
      </c>
      <c r="H7" s="731">
        <v>484.31447000000117</v>
      </c>
      <c r="I7" s="732">
        <v>1.0227912715896641</v>
      </c>
      <c r="J7" s="733" t="s">
        <v>1</v>
      </c>
    </row>
    <row r="8" spans="1:10" ht="14.4" customHeight="1" x14ac:dyDescent="0.3">
      <c r="A8" s="729" t="s">
        <v>552</v>
      </c>
      <c r="B8" s="730" t="s">
        <v>557</v>
      </c>
      <c r="C8" s="731">
        <v>3291.9636099999998</v>
      </c>
      <c r="D8" s="731">
        <v>2147.66248</v>
      </c>
      <c r="E8" s="731"/>
      <c r="F8" s="731">
        <v>1606.3405400000004</v>
      </c>
      <c r="G8" s="731">
        <v>2124.9999062500001</v>
      </c>
      <c r="H8" s="731">
        <v>-518.65936624999972</v>
      </c>
      <c r="I8" s="732">
        <v>0.75592499334963226</v>
      </c>
      <c r="J8" s="733" t="s">
        <v>1</v>
      </c>
    </row>
    <row r="9" spans="1:10" ht="14.4" customHeight="1" x14ac:dyDescent="0.3">
      <c r="A9" s="729" t="s">
        <v>552</v>
      </c>
      <c r="B9" s="730" t="s">
        <v>558</v>
      </c>
      <c r="C9" s="731">
        <v>0.23188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554</v>
      </c>
      <c r="J9" s="733" t="s">
        <v>1</v>
      </c>
    </row>
    <row r="10" spans="1:10" ht="14.4" customHeight="1" x14ac:dyDescent="0.3">
      <c r="A10" s="729" t="s">
        <v>552</v>
      </c>
      <c r="B10" s="730" t="s">
        <v>559</v>
      </c>
      <c r="C10" s="731">
        <v>839.28858999999989</v>
      </c>
      <c r="D10" s="731">
        <v>1732.3464600000002</v>
      </c>
      <c r="E10" s="731"/>
      <c r="F10" s="731">
        <v>3067.4932499999995</v>
      </c>
      <c r="G10" s="731">
        <v>3333.3335000000002</v>
      </c>
      <c r="H10" s="731">
        <v>-265.84025000000065</v>
      </c>
      <c r="I10" s="732">
        <v>0.92024792898760333</v>
      </c>
      <c r="J10" s="733" t="s">
        <v>1</v>
      </c>
    </row>
    <row r="11" spans="1:10" ht="14.4" customHeight="1" x14ac:dyDescent="0.3">
      <c r="A11" s="729" t="s">
        <v>552</v>
      </c>
      <c r="B11" s="730" t="s">
        <v>560</v>
      </c>
      <c r="C11" s="731">
        <v>0</v>
      </c>
      <c r="D11" s="731">
        <v>0</v>
      </c>
      <c r="E11" s="731"/>
      <c r="F11" s="731">
        <v>0.55200000000000005</v>
      </c>
      <c r="G11" s="731">
        <v>0</v>
      </c>
      <c r="H11" s="731">
        <v>0.55200000000000005</v>
      </c>
      <c r="I11" s="732" t="s">
        <v>554</v>
      </c>
      <c r="J11" s="733" t="s">
        <v>1</v>
      </c>
    </row>
    <row r="12" spans="1:10" ht="14.4" customHeight="1" x14ac:dyDescent="0.3">
      <c r="A12" s="729" t="s">
        <v>552</v>
      </c>
      <c r="B12" s="730" t="s">
        <v>561</v>
      </c>
      <c r="C12" s="731">
        <v>25547.099890000001</v>
      </c>
      <c r="D12" s="731">
        <v>25051.447619999999</v>
      </c>
      <c r="E12" s="731"/>
      <c r="F12" s="731">
        <v>26482.583780000001</v>
      </c>
      <c r="G12" s="731">
        <v>26791.664488418577</v>
      </c>
      <c r="H12" s="731">
        <v>-309.08070841857625</v>
      </c>
      <c r="I12" s="732">
        <v>0.98846354960319149</v>
      </c>
      <c r="J12" s="733" t="s">
        <v>562</v>
      </c>
    </row>
    <row r="14" spans="1:10" ht="14.4" customHeight="1" x14ac:dyDescent="0.3">
      <c r="A14" s="729" t="s">
        <v>552</v>
      </c>
      <c r="B14" s="730" t="s">
        <v>553</v>
      </c>
      <c r="C14" s="731" t="s">
        <v>554</v>
      </c>
      <c r="D14" s="731" t="s">
        <v>554</v>
      </c>
      <c r="E14" s="731"/>
      <c r="F14" s="731" t="s">
        <v>554</v>
      </c>
      <c r="G14" s="731" t="s">
        <v>554</v>
      </c>
      <c r="H14" s="731" t="s">
        <v>554</v>
      </c>
      <c r="I14" s="732" t="s">
        <v>554</v>
      </c>
      <c r="J14" s="733" t="s">
        <v>73</v>
      </c>
    </row>
    <row r="15" spans="1:10" ht="14.4" customHeight="1" x14ac:dyDescent="0.3">
      <c r="A15" s="729" t="s">
        <v>563</v>
      </c>
      <c r="B15" s="730" t="s">
        <v>564</v>
      </c>
      <c r="C15" s="731" t="s">
        <v>554</v>
      </c>
      <c r="D15" s="731" t="s">
        <v>554</v>
      </c>
      <c r="E15" s="731"/>
      <c r="F15" s="731" t="s">
        <v>554</v>
      </c>
      <c r="G15" s="731" t="s">
        <v>554</v>
      </c>
      <c r="H15" s="731" t="s">
        <v>554</v>
      </c>
      <c r="I15" s="732" t="s">
        <v>554</v>
      </c>
      <c r="J15" s="733" t="s">
        <v>0</v>
      </c>
    </row>
    <row r="16" spans="1:10" ht="14.4" customHeight="1" x14ac:dyDescent="0.3">
      <c r="A16" s="729" t="s">
        <v>563</v>
      </c>
      <c r="B16" s="730" t="s">
        <v>555</v>
      </c>
      <c r="C16" s="731">
        <v>11.786899999999999</v>
      </c>
      <c r="D16" s="731">
        <v>7.8876499999999989</v>
      </c>
      <c r="E16" s="731"/>
      <c r="F16" s="731">
        <v>9.7478400000000001</v>
      </c>
      <c r="G16" s="731">
        <v>9</v>
      </c>
      <c r="H16" s="731">
        <v>0.74784000000000006</v>
      </c>
      <c r="I16" s="732">
        <v>1.0830933333333332</v>
      </c>
      <c r="J16" s="733" t="s">
        <v>1</v>
      </c>
    </row>
    <row r="17" spans="1:10" ht="14.4" customHeight="1" x14ac:dyDescent="0.3">
      <c r="A17" s="729" t="s">
        <v>563</v>
      </c>
      <c r="B17" s="730" t="s">
        <v>556</v>
      </c>
      <c r="C17" s="731">
        <v>688.00049999999999</v>
      </c>
      <c r="D17" s="731">
        <v>795.49800000000005</v>
      </c>
      <c r="E17" s="731"/>
      <c r="F17" s="731">
        <v>947.12199999999996</v>
      </c>
      <c r="G17" s="731">
        <v>831</v>
      </c>
      <c r="H17" s="731">
        <v>116.12199999999996</v>
      </c>
      <c r="I17" s="732">
        <v>1.1397376654632971</v>
      </c>
      <c r="J17" s="733" t="s">
        <v>1</v>
      </c>
    </row>
    <row r="18" spans="1:10" ht="14.4" customHeight="1" x14ac:dyDescent="0.3">
      <c r="A18" s="729" t="s">
        <v>563</v>
      </c>
      <c r="B18" s="730" t="s">
        <v>558</v>
      </c>
      <c r="C18" s="731">
        <v>0.23188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554</v>
      </c>
      <c r="J18" s="733" t="s">
        <v>1</v>
      </c>
    </row>
    <row r="19" spans="1:10" ht="14.4" customHeight="1" x14ac:dyDescent="0.3">
      <c r="A19" s="729" t="s">
        <v>563</v>
      </c>
      <c r="B19" s="730" t="s">
        <v>560</v>
      </c>
      <c r="C19" s="731">
        <v>0</v>
      </c>
      <c r="D19" s="731">
        <v>0</v>
      </c>
      <c r="E19" s="731"/>
      <c r="F19" s="731">
        <v>0.55200000000000005</v>
      </c>
      <c r="G19" s="731">
        <v>0</v>
      </c>
      <c r="H19" s="731">
        <v>0.55200000000000005</v>
      </c>
      <c r="I19" s="732" t="s">
        <v>554</v>
      </c>
      <c r="J19" s="733" t="s">
        <v>1</v>
      </c>
    </row>
    <row r="20" spans="1:10" ht="14.4" customHeight="1" x14ac:dyDescent="0.3">
      <c r="A20" s="729" t="s">
        <v>563</v>
      </c>
      <c r="B20" s="730" t="s">
        <v>565</v>
      </c>
      <c r="C20" s="731">
        <v>700.01927999999998</v>
      </c>
      <c r="D20" s="731">
        <v>803.38565000000006</v>
      </c>
      <c r="E20" s="731"/>
      <c r="F20" s="731">
        <v>957.42183999999997</v>
      </c>
      <c r="G20" s="731">
        <v>840</v>
      </c>
      <c r="H20" s="731">
        <v>117.42183999999997</v>
      </c>
      <c r="I20" s="732">
        <v>1.1397879047619048</v>
      </c>
      <c r="J20" s="733" t="s">
        <v>566</v>
      </c>
    </row>
    <row r="21" spans="1:10" ht="14.4" customHeight="1" x14ac:dyDescent="0.3">
      <c r="A21" s="729" t="s">
        <v>554</v>
      </c>
      <c r="B21" s="730" t="s">
        <v>554</v>
      </c>
      <c r="C21" s="731" t="s">
        <v>554</v>
      </c>
      <c r="D21" s="731" t="s">
        <v>554</v>
      </c>
      <c r="E21" s="731"/>
      <c r="F21" s="731" t="s">
        <v>554</v>
      </c>
      <c r="G21" s="731" t="s">
        <v>554</v>
      </c>
      <c r="H21" s="731" t="s">
        <v>554</v>
      </c>
      <c r="I21" s="732" t="s">
        <v>554</v>
      </c>
      <c r="J21" s="733" t="s">
        <v>567</v>
      </c>
    </row>
    <row r="22" spans="1:10" ht="14.4" customHeight="1" x14ac:dyDescent="0.3">
      <c r="A22" s="729" t="s">
        <v>568</v>
      </c>
      <c r="B22" s="730" t="s">
        <v>569</v>
      </c>
      <c r="C22" s="731" t="s">
        <v>554</v>
      </c>
      <c r="D22" s="731" t="s">
        <v>554</v>
      </c>
      <c r="E22" s="731"/>
      <c r="F22" s="731" t="s">
        <v>554</v>
      </c>
      <c r="G22" s="731" t="s">
        <v>554</v>
      </c>
      <c r="H22" s="731" t="s">
        <v>554</v>
      </c>
      <c r="I22" s="732" t="s">
        <v>554</v>
      </c>
      <c r="J22" s="733" t="s">
        <v>0</v>
      </c>
    </row>
    <row r="23" spans="1:10" ht="14.4" customHeight="1" x14ac:dyDescent="0.3">
      <c r="A23" s="729" t="s">
        <v>568</v>
      </c>
      <c r="B23" s="730" t="s">
        <v>555</v>
      </c>
      <c r="C23" s="731">
        <v>26.708470000000005</v>
      </c>
      <c r="D23" s="731">
        <v>11.377329999999999</v>
      </c>
      <c r="E23" s="731"/>
      <c r="F23" s="731">
        <v>11.941180000000001</v>
      </c>
      <c r="G23" s="731">
        <v>15</v>
      </c>
      <c r="H23" s="731">
        <v>-3.058819999999999</v>
      </c>
      <c r="I23" s="732">
        <v>0.79607866666666671</v>
      </c>
      <c r="J23" s="733" t="s">
        <v>1</v>
      </c>
    </row>
    <row r="24" spans="1:10" ht="14.4" customHeight="1" x14ac:dyDescent="0.3">
      <c r="A24" s="729" t="s">
        <v>568</v>
      </c>
      <c r="B24" s="730" t="s">
        <v>556</v>
      </c>
      <c r="C24" s="731">
        <v>5600.4724000000033</v>
      </c>
      <c r="D24" s="731">
        <v>6020.7013000000006</v>
      </c>
      <c r="E24" s="731"/>
      <c r="F24" s="731">
        <v>5625.5195199999989</v>
      </c>
      <c r="G24" s="731">
        <v>6244</v>
      </c>
      <c r="H24" s="731">
        <v>-618.48048000000108</v>
      </c>
      <c r="I24" s="732">
        <v>0.90094803331197937</v>
      </c>
      <c r="J24" s="733" t="s">
        <v>1</v>
      </c>
    </row>
    <row r="25" spans="1:10" ht="14.4" customHeight="1" x14ac:dyDescent="0.3">
      <c r="A25" s="729" t="s">
        <v>568</v>
      </c>
      <c r="B25" s="730" t="s">
        <v>557</v>
      </c>
      <c r="C25" s="731">
        <v>250.73400000000001</v>
      </c>
      <c r="D25" s="731">
        <v>181.83</v>
      </c>
      <c r="E25" s="731"/>
      <c r="F25" s="731">
        <v>181.83</v>
      </c>
      <c r="G25" s="731">
        <v>217</v>
      </c>
      <c r="H25" s="731">
        <v>-35.169999999999987</v>
      </c>
      <c r="I25" s="732">
        <v>0.83792626728110609</v>
      </c>
      <c r="J25" s="733" t="s">
        <v>1</v>
      </c>
    </row>
    <row r="26" spans="1:10" ht="14.4" customHeight="1" x14ac:dyDescent="0.3">
      <c r="A26" s="729" t="s">
        <v>568</v>
      </c>
      <c r="B26" s="730" t="s">
        <v>570</v>
      </c>
      <c r="C26" s="731">
        <v>5877.9148700000032</v>
      </c>
      <c r="D26" s="731">
        <v>6213.9086300000008</v>
      </c>
      <c r="E26" s="731"/>
      <c r="F26" s="731">
        <v>5819.2906999999987</v>
      </c>
      <c r="G26" s="731">
        <v>6475</v>
      </c>
      <c r="H26" s="731">
        <v>-655.70930000000135</v>
      </c>
      <c r="I26" s="732">
        <v>0.8987321544401542</v>
      </c>
      <c r="J26" s="733" t="s">
        <v>566</v>
      </c>
    </row>
    <row r="27" spans="1:10" ht="14.4" customHeight="1" x14ac:dyDescent="0.3">
      <c r="A27" s="729" t="s">
        <v>554</v>
      </c>
      <c r="B27" s="730" t="s">
        <v>554</v>
      </c>
      <c r="C27" s="731" t="s">
        <v>554</v>
      </c>
      <c r="D27" s="731" t="s">
        <v>554</v>
      </c>
      <c r="E27" s="731"/>
      <c r="F27" s="731" t="s">
        <v>554</v>
      </c>
      <c r="G27" s="731" t="s">
        <v>554</v>
      </c>
      <c r="H27" s="731" t="s">
        <v>554</v>
      </c>
      <c r="I27" s="732" t="s">
        <v>554</v>
      </c>
      <c r="J27" s="733" t="s">
        <v>567</v>
      </c>
    </row>
    <row r="28" spans="1:10" ht="14.4" customHeight="1" x14ac:dyDescent="0.3">
      <c r="A28" s="729" t="s">
        <v>571</v>
      </c>
      <c r="B28" s="730" t="s">
        <v>572</v>
      </c>
      <c r="C28" s="731" t="s">
        <v>554</v>
      </c>
      <c r="D28" s="731" t="s">
        <v>554</v>
      </c>
      <c r="E28" s="731"/>
      <c r="F28" s="731" t="s">
        <v>554</v>
      </c>
      <c r="G28" s="731" t="s">
        <v>554</v>
      </c>
      <c r="H28" s="731" t="s">
        <v>554</v>
      </c>
      <c r="I28" s="732" t="s">
        <v>554</v>
      </c>
      <c r="J28" s="733" t="s">
        <v>0</v>
      </c>
    </row>
    <row r="29" spans="1:10" ht="14.4" customHeight="1" x14ac:dyDescent="0.3">
      <c r="A29" s="729" t="s">
        <v>571</v>
      </c>
      <c r="B29" s="730" t="s">
        <v>555</v>
      </c>
      <c r="C29" s="731">
        <v>0.71575999999999995</v>
      </c>
      <c r="D29" s="731">
        <v>4.8399999999999999E-2</v>
      </c>
      <c r="E29" s="731"/>
      <c r="F29" s="731">
        <v>0</v>
      </c>
      <c r="G29" s="731">
        <v>0</v>
      </c>
      <c r="H29" s="731">
        <v>0</v>
      </c>
      <c r="I29" s="732" t="s">
        <v>554</v>
      </c>
      <c r="J29" s="733" t="s">
        <v>1</v>
      </c>
    </row>
    <row r="30" spans="1:10" ht="14.4" customHeight="1" x14ac:dyDescent="0.3">
      <c r="A30" s="729" t="s">
        <v>571</v>
      </c>
      <c r="B30" s="730" t="s">
        <v>573</v>
      </c>
      <c r="C30" s="731">
        <v>0.71575999999999995</v>
      </c>
      <c r="D30" s="731">
        <v>4.8399999999999999E-2</v>
      </c>
      <c r="E30" s="731"/>
      <c r="F30" s="731">
        <v>0</v>
      </c>
      <c r="G30" s="731">
        <v>0</v>
      </c>
      <c r="H30" s="731">
        <v>0</v>
      </c>
      <c r="I30" s="732" t="s">
        <v>554</v>
      </c>
      <c r="J30" s="733" t="s">
        <v>566</v>
      </c>
    </row>
    <row r="31" spans="1:10" ht="14.4" customHeight="1" x14ac:dyDescent="0.3">
      <c r="A31" s="729" t="s">
        <v>554</v>
      </c>
      <c r="B31" s="730" t="s">
        <v>554</v>
      </c>
      <c r="C31" s="731" t="s">
        <v>554</v>
      </c>
      <c r="D31" s="731" t="s">
        <v>554</v>
      </c>
      <c r="E31" s="731"/>
      <c r="F31" s="731" t="s">
        <v>554</v>
      </c>
      <c r="G31" s="731" t="s">
        <v>554</v>
      </c>
      <c r="H31" s="731" t="s">
        <v>554</v>
      </c>
      <c r="I31" s="732" t="s">
        <v>554</v>
      </c>
      <c r="J31" s="733" t="s">
        <v>567</v>
      </c>
    </row>
    <row r="32" spans="1:10" ht="14.4" customHeight="1" x14ac:dyDescent="0.3">
      <c r="A32" s="729" t="s">
        <v>574</v>
      </c>
      <c r="B32" s="730" t="s">
        <v>575</v>
      </c>
      <c r="C32" s="731" t="s">
        <v>554</v>
      </c>
      <c r="D32" s="731" t="s">
        <v>554</v>
      </c>
      <c r="E32" s="731"/>
      <c r="F32" s="731" t="s">
        <v>554</v>
      </c>
      <c r="G32" s="731" t="s">
        <v>554</v>
      </c>
      <c r="H32" s="731" t="s">
        <v>554</v>
      </c>
      <c r="I32" s="732" t="s">
        <v>554</v>
      </c>
      <c r="J32" s="733" t="s">
        <v>0</v>
      </c>
    </row>
    <row r="33" spans="1:10" ht="14.4" customHeight="1" x14ac:dyDescent="0.3">
      <c r="A33" s="729" t="s">
        <v>574</v>
      </c>
      <c r="B33" s="730" t="s">
        <v>555</v>
      </c>
      <c r="C33" s="731">
        <v>115.59478</v>
      </c>
      <c r="D33" s="731">
        <v>49.414999999999999</v>
      </c>
      <c r="E33" s="731"/>
      <c r="F33" s="731">
        <v>52.196750000000002</v>
      </c>
      <c r="G33" s="731">
        <v>60</v>
      </c>
      <c r="H33" s="731">
        <v>-7.8032499999999985</v>
      </c>
      <c r="I33" s="732">
        <v>0.86994583333333331</v>
      </c>
      <c r="J33" s="733" t="s">
        <v>1</v>
      </c>
    </row>
    <row r="34" spans="1:10" ht="14.4" customHeight="1" x14ac:dyDescent="0.3">
      <c r="A34" s="729" t="s">
        <v>574</v>
      </c>
      <c r="B34" s="730" t="s">
        <v>556</v>
      </c>
      <c r="C34" s="731">
        <v>14972.337</v>
      </c>
      <c r="D34" s="731">
        <v>14286.511</v>
      </c>
      <c r="E34" s="731"/>
      <c r="F34" s="731">
        <v>15161.670700000001</v>
      </c>
      <c r="G34" s="731">
        <v>14175</v>
      </c>
      <c r="H34" s="731">
        <v>986.67070000000058</v>
      </c>
      <c r="I34" s="732">
        <v>1.0696063985890654</v>
      </c>
      <c r="J34" s="733" t="s">
        <v>1</v>
      </c>
    </row>
    <row r="35" spans="1:10" ht="14.4" customHeight="1" x14ac:dyDescent="0.3">
      <c r="A35" s="729" t="s">
        <v>574</v>
      </c>
      <c r="B35" s="730" t="s">
        <v>557</v>
      </c>
      <c r="C35" s="731">
        <v>3041.2296099999999</v>
      </c>
      <c r="D35" s="731">
        <v>1965.8324799999998</v>
      </c>
      <c r="E35" s="731"/>
      <c r="F35" s="731">
        <v>1424.5105400000004</v>
      </c>
      <c r="G35" s="731">
        <v>1908</v>
      </c>
      <c r="H35" s="731">
        <v>-483.48945999999955</v>
      </c>
      <c r="I35" s="732">
        <v>0.74659881551362706</v>
      </c>
      <c r="J35" s="733" t="s">
        <v>1</v>
      </c>
    </row>
    <row r="36" spans="1:10" ht="14.4" customHeight="1" x14ac:dyDescent="0.3">
      <c r="A36" s="729" t="s">
        <v>574</v>
      </c>
      <c r="B36" s="730" t="s">
        <v>560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554</v>
      </c>
      <c r="J36" s="733" t="s">
        <v>1</v>
      </c>
    </row>
    <row r="37" spans="1:10" ht="14.4" customHeight="1" x14ac:dyDescent="0.3">
      <c r="A37" s="729" t="s">
        <v>574</v>
      </c>
      <c r="B37" s="730" t="s">
        <v>576</v>
      </c>
      <c r="C37" s="731">
        <v>18129.161389999997</v>
      </c>
      <c r="D37" s="731">
        <v>16301.75848</v>
      </c>
      <c r="E37" s="731"/>
      <c r="F37" s="731">
        <v>16638.377990000001</v>
      </c>
      <c r="G37" s="731">
        <v>16143</v>
      </c>
      <c r="H37" s="731">
        <v>495.37799000000086</v>
      </c>
      <c r="I37" s="732">
        <v>1.0306868605587562</v>
      </c>
      <c r="J37" s="733" t="s">
        <v>566</v>
      </c>
    </row>
    <row r="38" spans="1:10" ht="14.4" customHeight="1" x14ac:dyDescent="0.3">
      <c r="A38" s="729" t="s">
        <v>554</v>
      </c>
      <c r="B38" s="730" t="s">
        <v>554</v>
      </c>
      <c r="C38" s="731" t="s">
        <v>554</v>
      </c>
      <c r="D38" s="731" t="s">
        <v>554</v>
      </c>
      <c r="E38" s="731"/>
      <c r="F38" s="731" t="s">
        <v>554</v>
      </c>
      <c r="G38" s="731" t="s">
        <v>554</v>
      </c>
      <c r="H38" s="731" t="s">
        <v>554</v>
      </c>
      <c r="I38" s="732" t="s">
        <v>554</v>
      </c>
      <c r="J38" s="733" t="s">
        <v>567</v>
      </c>
    </row>
    <row r="39" spans="1:10" ht="14.4" customHeight="1" x14ac:dyDescent="0.3">
      <c r="A39" s="729" t="s">
        <v>577</v>
      </c>
      <c r="B39" s="730" t="s">
        <v>578</v>
      </c>
      <c r="C39" s="731" t="s">
        <v>554</v>
      </c>
      <c r="D39" s="731" t="s">
        <v>554</v>
      </c>
      <c r="E39" s="731"/>
      <c r="F39" s="731" t="s">
        <v>554</v>
      </c>
      <c r="G39" s="731" t="s">
        <v>554</v>
      </c>
      <c r="H39" s="731" t="s">
        <v>554</v>
      </c>
      <c r="I39" s="732" t="s">
        <v>554</v>
      </c>
      <c r="J39" s="733" t="s">
        <v>0</v>
      </c>
    </row>
    <row r="40" spans="1:10" ht="14.4" customHeight="1" x14ac:dyDescent="0.3">
      <c r="A40" s="729" t="s">
        <v>577</v>
      </c>
      <c r="B40" s="730" t="s">
        <v>559</v>
      </c>
      <c r="C40" s="731">
        <v>839.28858999999989</v>
      </c>
      <c r="D40" s="731">
        <v>1732.3464600000002</v>
      </c>
      <c r="E40" s="731"/>
      <c r="F40" s="731">
        <v>3067.4932499999995</v>
      </c>
      <c r="G40" s="731">
        <v>3333</v>
      </c>
      <c r="H40" s="731">
        <v>-265.50675000000047</v>
      </c>
      <c r="I40" s="732">
        <v>0.92034000900089996</v>
      </c>
      <c r="J40" s="733" t="s">
        <v>1</v>
      </c>
    </row>
    <row r="41" spans="1:10" ht="14.4" customHeight="1" x14ac:dyDescent="0.3">
      <c r="A41" s="729" t="s">
        <v>577</v>
      </c>
      <c r="B41" s="730" t="s">
        <v>579</v>
      </c>
      <c r="C41" s="731">
        <v>839.28858999999989</v>
      </c>
      <c r="D41" s="731">
        <v>1732.3464600000002</v>
      </c>
      <c r="E41" s="731"/>
      <c r="F41" s="731">
        <v>3067.4932499999995</v>
      </c>
      <c r="G41" s="731">
        <v>3333</v>
      </c>
      <c r="H41" s="731">
        <v>-265.50675000000047</v>
      </c>
      <c r="I41" s="732">
        <v>0.92034000900089996</v>
      </c>
      <c r="J41" s="733" t="s">
        <v>566</v>
      </c>
    </row>
    <row r="42" spans="1:10" ht="14.4" customHeight="1" x14ac:dyDescent="0.3">
      <c r="A42" s="729" t="s">
        <v>554</v>
      </c>
      <c r="B42" s="730" t="s">
        <v>554</v>
      </c>
      <c r="C42" s="731" t="s">
        <v>554</v>
      </c>
      <c r="D42" s="731" t="s">
        <v>554</v>
      </c>
      <c r="E42" s="731"/>
      <c r="F42" s="731" t="s">
        <v>554</v>
      </c>
      <c r="G42" s="731" t="s">
        <v>554</v>
      </c>
      <c r="H42" s="731" t="s">
        <v>554</v>
      </c>
      <c r="I42" s="732" t="s">
        <v>554</v>
      </c>
      <c r="J42" s="733" t="s">
        <v>567</v>
      </c>
    </row>
    <row r="43" spans="1:10" ht="14.4" customHeight="1" x14ac:dyDescent="0.3">
      <c r="A43" s="729" t="s">
        <v>552</v>
      </c>
      <c r="B43" s="730" t="s">
        <v>561</v>
      </c>
      <c r="C43" s="731">
        <v>25547.099890000001</v>
      </c>
      <c r="D43" s="731">
        <v>25051.447620000003</v>
      </c>
      <c r="E43" s="731"/>
      <c r="F43" s="731">
        <v>26482.583779999997</v>
      </c>
      <c r="G43" s="731">
        <v>26792</v>
      </c>
      <c r="H43" s="731">
        <v>-309.4162200000028</v>
      </c>
      <c r="I43" s="732">
        <v>0.9884511712451477</v>
      </c>
      <c r="J43" s="733" t="s">
        <v>562</v>
      </c>
    </row>
  </sheetData>
  <mergeCells count="3">
    <mergeCell ref="F3:I3"/>
    <mergeCell ref="C4:D4"/>
    <mergeCell ref="A1:I1"/>
  </mergeCells>
  <conditionalFormatting sqref="F13 F44:F65537">
    <cfRule type="cellIs" dxfId="75" priority="18" stopIfTrue="1" operator="greaterThan">
      <formula>1</formula>
    </cfRule>
  </conditionalFormatting>
  <conditionalFormatting sqref="H5:H12">
    <cfRule type="expression" dxfId="74" priority="14">
      <formula>$H5&gt;0</formula>
    </cfRule>
  </conditionalFormatting>
  <conditionalFormatting sqref="I5:I12">
    <cfRule type="expression" dxfId="73" priority="15">
      <formula>$I5&gt;1</formula>
    </cfRule>
  </conditionalFormatting>
  <conditionalFormatting sqref="B5:B12">
    <cfRule type="expression" dxfId="72" priority="11">
      <formula>OR($J5="NS",$J5="SumaNS",$J5="Účet")</formula>
    </cfRule>
  </conditionalFormatting>
  <conditionalFormatting sqref="B5:D12 F5:I12">
    <cfRule type="expression" dxfId="71" priority="17">
      <formula>AND($J5&lt;&gt;"",$J5&lt;&gt;"mezeraKL")</formula>
    </cfRule>
  </conditionalFormatting>
  <conditionalFormatting sqref="B5:D12 F5:I12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9" priority="13">
      <formula>OR($J5="SumaNS",$J5="NS")</formula>
    </cfRule>
  </conditionalFormatting>
  <conditionalFormatting sqref="A5:A12">
    <cfRule type="expression" dxfId="68" priority="9">
      <formula>AND($J5&lt;&gt;"mezeraKL",$J5&lt;&gt;"")</formula>
    </cfRule>
  </conditionalFormatting>
  <conditionalFormatting sqref="A5:A12">
    <cfRule type="expression" dxfId="67" priority="10">
      <formula>AND($J5&lt;&gt;"",$J5&lt;&gt;"mezeraKL")</formula>
    </cfRule>
  </conditionalFormatting>
  <conditionalFormatting sqref="H14:H43">
    <cfRule type="expression" dxfId="66" priority="5">
      <formula>$H14&gt;0</formula>
    </cfRule>
  </conditionalFormatting>
  <conditionalFormatting sqref="A14:A43">
    <cfRule type="expression" dxfId="65" priority="2">
      <formula>AND($J14&lt;&gt;"mezeraKL",$J14&lt;&gt;"")</formula>
    </cfRule>
  </conditionalFormatting>
  <conditionalFormatting sqref="I14:I43">
    <cfRule type="expression" dxfId="64" priority="6">
      <formula>$I14&gt;1</formula>
    </cfRule>
  </conditionalFormatting>
  <conditionalFormatting sqref="B14:B43">
    <cfRule type="expression" dxfId="63" priority="1">
      <formula>OR($J14="NS",$J14="SumaNS",$J14="Účet")</formula>
    </cfRule>
  </conditionalFormatting>
  <conditionalFormatting sqref="A14:D43 F14:I43">
    <cfRule type="expression" dxfId="62" priority="8">
      <formula>AND($J14&lt;&gt;"",$J14&lt;&gt;"mezeraKL")</formula>
    </cfRule>
  </conditionalFormatting>
  <conditionalFormatting sqref="B14:D43 F14:I43">
    <cfRule type="expression" dxfId="61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0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8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10291.028926704344</v>
      </c>
      <c r="M3" s="203">
        <f>SUBTOTAL(9,M5:M1048576)</f>
        <v>2573.3000000000002</v>
      </c>
      <c r="N3" s="204">
        <f>SUBTOTAL(9,N5:N1048576)</f>
        <v>26481904.737088293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552</v>
      </c>
      <c r="B5" s="741" t="s">
        <v>553</v>
      </c>
      <c r="C5" s="742" t="s">
        <v>563</v>
      </c>
      <c r="D5" s="743" t="s">
        <v>564</v>
      </c>
      <c r="E5" s="744">
        <v>50113001</v>
      </c>
      <c r="F5" s="743" t="s">
        <v>580</v>
      </c>
      <c r="G5" s="742" t="s">
        <v>581</v>
      </c>
      <c r="H5" s="742">
        <v>100362</v>
      </c>
      <c r="I5" s="742">
        <v>362</v>
      </c>
      <c r="J5" s="742" t="s">
        <v>582</v>
      </c>
      <c r="K5" s="742" t="s">
        <v>583</v>
      </c>
      <c r="L5" s="745">
        <v>86.43</v>
      </c>
      <c r="M5" s="745">
        <v>1</v>
      </c>
      <c r="N5" s="746">
        <v>86.43</v>
      </c>
    </row>
    <row r="6" spans="1:14" ht="14.4" customHeight="1" x14ac:dyDescent="0.3">
      <c r="A6" s="747" t="s">
        <v>552</v>
      </c>
      <c r="B6" s="748" t="s">
        <v>553</v>
      </c>
      <c r="C6" s="749" t="s">
        <v>563</v>
      </c>
      <c r="D6" s="750" t="s">
        <v>564</v>
      </c>
      <c r="E6" s="751">
        <v>50113001</v>
      </c>
      <c r="F6" s="750" t="s">
        <v>580</v>
      </c>
      <c r="G6" s="749" t="s">
        <v>581</v>
      </c>
      <c r="H6" s="749">
        <v>847962</v>
      </c>
      <c r="I6" s="749">
        <v>0</v>
      </c>
      <c r="J6" s="749" t="s">
        <v>584</v>
      </c>
      <c r="K6" s="749" t="s">
        <v>554</v>
      </c>
      <c r="L6" s="752">
        <v>128.09000000000009</v>
      </c>
      <c r="M6" s="752">
        <v>1</v>
      </c>
      <c r="N6" s="753">
        <v>128.09000000000009</v>
      </c>
    </row>
    <row r="7" spans="1:14" ht="14.4" customHeight="1" x14ac:dyDescent="0.3">
      <c r="A7" s="747" t="s">
        <v>552</v>
      </c>
      <c r="B7" s="748" t="s">
        <v>553</v>
      </c>
      <c r="C7" s="749" t="s">
        <v>563</v>
      </c>
      <c r="D7" s="750" t="s">
        <v>564</v>
      </c>
      <c r="E7" s="751">
        <v>50113001</v>
      </c>
      <c r="F7" s="750" t="s">
        <v>580</v>
      </c>
      <c r="G7" s="749" t="s">
        <v>581</v>
      </c>
      <c r="H7" s="749">
        <v>176954</v>
      </c>
      <c r="I7" s="749">
        <v>176954</v>
      </c>
      <c r="J7" s="749" t="s">
        <v>585</v>
      </c>
      <c r="K7" s="749" t="s">
        <v>586</v>
      </c>
      <c r="L7" s="752">
        <v>94.3</v>
      </c>
      <c r="M7" s="752">
        <v>3</v>
      </c>
      <c r="N7" s="753">
        <v>282.89999999999998</v>
      </c>
    </row>
    <row r="8" spans="1:14" ht="14.4" customHeight="1" x14ac:dyDescent="0.3">
      <c r="A8" s="747" t="s">
        <v>552</v>
      </c>
      <c r="B8" s="748" t="s">
        <v>553</v>
      </c>
      <c r="C8" s="749" t="s">
        <v>563</v>
      </c>
      <c r="D8" s="750" t="s">
        <v>564</v>
      </c>
      <c r="E8" s="751">
        <v>50113001</v>
      </c>
      <c r="F8" s="750" t="s">
        <v>580</v>
      </c>
      <c r="G8" s="749" t="s">
        <v>581</v>
      </c>
      <c r="H8" s="749">
        <v>847713</v>
      </c>
      <c r="I8" s="749">
        <v>125526</v>
      </c>
      <c r="J8" s="749" t="s">
        <v>587</v>
      </c>
      <c r="K8" s="749" t="s">
        <v>588</v>
      </c>
      <c r="L8" s="752">
        <v>109.38000000000004</v>
      </c>
      <c r="M8" s="752">
        <v>1</v>
      </c>
      <c r="N8" s="753">
        <v>109.38000000000004</v>
      </c>
    </row>
    <row r="9" spans="1:14" ht="14.4" customHeight="1" x14ac:dyDescent="0.3">
      <c r="A9" s="747" t="s">
        <v>552</v>
      </c>
      <c r="B9" s="748" t="s">
        <v>553</v>
      </c>
      <c r="C9" s="749" t="s">
        <v>563</v>
      </c>
      <c r="D9" s="750" t="s">
        <v>564</v>
      </c>
      <c r="E9" s="751">
        <v>50113001</v>
      </c>
      <c r="F9" s="750" t="s">
        <v>580</v>
      </c>
      <c r="G9" s="749" t="s">
        <v>581</v>
      </c>
      <c r="H9" s="749">
        <v>156926</v>
      </c>
      <c r="I9" s="749">
        <v>56926</v>
      </c>
      <c r="J9" s="749" t="s">
        <v>589</v>
      </c>
      <c r="K9" s="749" t="s">
        <v>590</v>
      </c>
      <c r="L9" s="752">
        <v>48.400000000000006</v>
      </c>
      <c r="M9" s="752">
        <v>3</v>
      </c>
      <c r="N9" s="753">
        <v>145.20000000000002</v>
      </c>
    </row>
    <row r="10" spans="1:14" ht="14.4" customHeight="1" x14ac:dyDescent="0.3">
      <c r="A10" s="747" t="s">
        <v>552</v>
      </c>
      <c r="B10" s="748" t="s">
        <v>553</v>
      </c>
      <c r="C10" s="749" t="s">
        <v>563</v>
      </c>
      <c r="D10" s="750" t="s">
        <v>564</v>
      </c>
      <c r="E10" s="751">
        <v>50113001</v>
      </c>
      <c r="F10" s="750" t="s">
        <v>580</v>
      </c>
      <c r="G10" s="749" t="s">
        <v>581</v>
      </c>
      <c r="H10" s="749">
        <v>208456</v>
      </c>
      <c r="I10" s="749">
        <v>208456</v>
      </c>
      <c r="J10" s="749" t="s">
        <v>591</v>
      </c>
      <c r="K10" s="749" t="s">
        <v>592</v>
      </c>
      <c r="L10" s="752">
        <v>738.54</v>
      </c>
      <c r="M10" s="752">
        <v>0.05</v>
      </c>
      <c r="N10" s="753">
        <v>36.927</v>
      </c>
    </row>
    <row r="11" spans="1:14" ht="14.4" customHeight="1" x14ac:dyDescent="0.3">
      <c r="A11" s="747" t="s">
        <v>552</v>
      </c>
      <c r="B11" s="748" t="s">
        <v>553</v>
      </c>
      <c r="C11" s="749" t="s">
        <v>563</v>
      </c>
      <c r="D11" s="750" t="s">
        <v>564</v>
      </c>
      <c r="E11" s="751">
        <v>50113001</v>
      </c>
      <c r="F11" s="750" t="s">
        <v>580</v>
      </c>
      <c r="G11" s="749" t="s">
        <v>581</v>
      </c>
      <c r="H11" s="749">
        <v>148888</v>
      </c>
      <c r="I11" s="749">
        <v>48888</v>
      </c>
      <c r="J11" s="749" t="s">
        <v>593</v>
      </c>
      <c r="K11" s="749" t="s">
        <v>594</v>
      </c>
      <c r="L11" s="752">
        <v>58.329999999999991</v>
      </c>
      <c r="M11" s="752">
        <v>1</v>
      </c>
      <c r="N11" s="753">
        <v>58.329999999999991</v>
      </c>
    </row>
    <row r="12" spans="1:14" ht="14.4" customHeight="1" x14ac:dyDescent="0.3">
      <c r="A12" s="747" t="s">
        <v>552</v>
      </c>
      <c r="B12" s="748" t="s">
        <v>553</v>
      </c>
      <c r="C12" s="749" t="s">
        <v>563</v>
      </c>
      <c r="D12" s="750" t="s">
        <v>564</v>
      </c>
      <c r="E12" s="751">
        <v>50113001</v>
      </c>
      <c r="F12" s="750" t="s">
        <v>580</v>
      </c>
      <c r="G12" s="749" t="s">
        <v>581</v>
      </c>
      <c r="H12" s="749">
        <v>186252</v>
      </c>
      <c r="I12" s="749">
        <v>186252</v>
      </c>
      <c r="J12" s="749" t="s">
        <v>593</v>
      </c>
      <c r="K12" s="749" t="s">
        <v>595</v>
      </c>
      <c r="L12" s="752">
        <v>136.86999999999998</v>
      </c>
      <c r="M12" s="752">
        <v>1</v>
      </c>
      <c r="N12" s="753">
        <v>136.86999999999998</v>
      </c>
    </row>
    <row r="13" spans="1:14" ht="14.4" customHeight="1" x14ac:dyDescent="0.3">
      <c r="A13" s="747" t="s">
        <v>552</v>
      </c>
      <c r="B13" s="748" t="s">
        <v>553</v>
      </c>
      <c r="C13" s="749" t="s">
        <v>563</v>
      </c>
      <c r="D13" s="750" t="s">
        <v>564</v>
      </c>
      <c r="E13" s="751">
        <v>50113001</v>
      </c>
      <c r="F13" s="750" t="s">
        <v>580</v>
      </c>
      <c r="G13" s="749" t="s">
        <v>596</v>
      </c>
      <c r="H13" s="749">
        <v>112891</v>
      </c>
      <c r="I13" s="749">
        <v>12891</v>
      </c>
      <c r="J13" s="749" t="s">
        <v>597</v>
      </c>
      <c r="K13" s="749" t="s">
        <v>598</v>
      </c>
      <c r="L13" s="752">
        <v>58.330000000000013</v>
      </c>
      <c r="M13" s="752">
        <v>2</v>
      </c>
      <c r="N13" s="753">
        <v>116.66000000000003</v>
      </c>
    </row>
    <row r="14" spans="1:14" ht="14.4" customHeight="1" x14ac:dyDescent="0.3">
      <c r="A14" s="747" t="s">
        <v>552</v>
      </c>
      <c r="B14" s="748" t="s">
        <v>553</v>
      </c>
      <c r="C14" s="749" t="s">
        <v>563</v>
      </c>
      <c r="D14" s="750" t="s">
        <v>564</v>
      </c>
      <c r="E14" s="751">
        <v>50113001</v>
      </c>
      <c r="F14" s="750" t="s">
        <v>580</v>
      </c>
      <c r="G14" s="749" t="s">
        <v>581</v>
      </c>
      <c r="H14" s="749">
        <v>189775</v>
      </c>
      <c r="I14" s="749">
        <v>89775</v>
      </c>
      <c r="J14" s="749" t="s">
        <v>599</v>
      </c>
      <c r="K14" s="749" t="s">
        <v>600</v>
      </c>
      <c r="L14" s="752">
        <v>67.31</v>
      </c>
      <c r="M14" s="752">
        <v>1</v>
      </c>
      <c r="N14" s="753">
        <v>67.31</v>
      </c>
    </row>
    <row r="15" spans="1:14" ht="14.4" customHeight="1" x14ac:dyDescent="0.3">
      <c r="A15" s="747" t="s">
        <v>552</v>
      </c>
      <c r="B15" s="748" t="s">
        <v>553</v>
      </c>
      <c r="C15" s="749" t="s">
        <v>563</v>
      </c>
      <c r="D15" s="750" t="s">
        <v>564</v>
      </c>
      <c r="E15" s="751">
        <v>50113001</v>
      </c>
      <c r="F15" s="750" t="s">
        <v>580</v>
      </c>
      <c r="G15" s="749" t="s">
        <v>581</v>
      </c>
      <c r="H15" s="749">
        <v>188663</v>
      </c>
      <c r="I15" s="749">
        <v>17994</v>
      </c>
      <c r="J15" s="749" t="s">
        <v>599</v>
      </c>
      <c r="K15" s="749" t="s">
        <v>601</v>
      </c>
      <c r="L15" s="752">
        <v>113.87499999999997</v>
      </c>
      <c r="M15" s="752">
        <v>2</v>
      </c>
      <c r="N15" s="753">
        <v>227.74999999999994</v>
      </c>
    </row>
    <row r="16" spans="1:14" ht="14.4" customHeight="1" x14ac:dyDescent="0.3">
      <c r="A16" s="747" t="s">
        <v>552</v>
      </c>
      <c r="B16" s="748" t="s">
        <v>553</v>
      </c>
      <c r="C16" s="749" t="s">
        <v>563</v>
      </c>
      <c r="D16" s="750" t="s">
        <v>564</v>
      </c>
      <c r="E16" s="751">
        <v>50113001</v>
      </c>
      <c r="F16" s="750" t="s">
        <v>580</v>
      </c>
      <c r="G16" s="749" t="s">
        <v>581</v>
      </c>
      <c r="H16" s="749">
        <v>841498</v>
      </c>
      <c r="I16" s="749">
        <v>0</v>
      </c>
      <c r="J16" s="749" t="s">
        <v>602</v>
      </c>
      <c r="K16" s="749" t="s">
        <v>554</v>
      </c>
      <c r="L16" s="752">
        <v>50.71</v>
      </c>
      <c r="M16" s="752">
        <v>1</v>
      </c>
      <c r="N16" s="753">
        <v>50.71</v>
      </c>
    </row>
    <row r="17" spans="1:14" ht="14.4" customHeight="1" x14ac:dyDescent="0.3">
      <c r="A17" s="747" t="s">
        <v>552</v>
      </c>
      <c r="B17" s="748" t="s">
        <v>553</v>
      </c>
      <c r="C17" s="749" t="s">
        <v>563</v>
      </c>
      <c r="D17" s="750" t="s">
        <v>564</v>
      </c>
      <c r="E17" s="751">
        <v>50113001</v>
      </c>
      <c r="F17" s="750" t="s">
        <v>580</v>
      </c>
      <c r="G17" s="749" t="s">
        <v>581</v>
      </c>
      <c r="H17" s="749">
        <v>156993</v>
      </c>
      <c r="I17" s="749">
        <v>56993</v>
      </c>
      <c r="J17" s="749" t="s">
        <v>603</v>
      </c>
      <c r="K17" s="749" t="s">
        <v>604</v>
      </c>
      <c r="L17" s="752">
        <v>73.150000000000006</v>
      </c>
      <c r="M17" s="752">
        <v>2</v>
      </c>
      <c r="N17" s="753">
        <v>146.30000000000001</v>
      </c>
    </row>
    <row r="18" spans="1:14" ht="14.4" customHeight="1" x14ac:dyDescent="0.3">
      <c r="A18" s="747" t="s">
        <v>552</v>
      </c>
      <c r="B18" s="748" t="s">
        <v>553</v>
      </c>
      <c r="C18" s="749" t="s">
        <v>563</v>
      </c>
      <c r="D18" s="750" t="s">
        <v>564</v>
      </c>
      <c r="E18" s="751">
        <v>50113001</v>
      </c>
      <c r="F18" s="750" t="s">
        <v>580</v>
      </c>
      <c r="G18" s="749" t="s">
        <v>581</v>
      </c>
      <c r="H18" s="749">
        <v>193104</v>
      </c>
      <c r="I18" s="749">
        <v>93104</v>
      </c>
      <c r="J18" s="749" t="s">
        <v>605</v>
      </c>
      <c r="K18" s="749" t="s">
        <v>606</v>
      </c>
      <c r="L18" s="752">
        <v>46.86</v>
      </c>
      <c r="M18" s="752">
        <v>1</v>
      </c>
      <c r="N18" s="753">
        <v>46.86</v>
      </c>
    </row>
    <row r="19" spans="1:14" ht="14.4" customHeight="1" x14ac:dyDescent="0.3">
      <c r="A19" s="747" t="s">
        <v>552</v>
      </c>
      <c r="B19" s="748" t="s">
        <v>553</v>
      </c>
      <c r="C19" s="749" t="s">
        <v>563</v>
      </c>
      <c r="D19" s="750" t="s">
        <v>564</v>
      </c>
      <c r="E19" s="751">
        <v>50113001</v>
      </c>
      <c r="F19" s="750" t="s">
        <v>580</v>
      </c>
      <c r="G19" s="749" t="s">
        <v>596</v>
      </c>
      <c r="H19" s="749">
        <v>215715</v>
      </c>
      <c r="I19" s="749">
        <v>215715</v>
      </c>
      <c r="J19" s="749" t="s">
        <v>607</v>
      </c>
      <c r="K19" s="749" t="s">
        <v>608</v>
      </c>
      <c r="L19" s="752">
        <v>66.340000000000018</v>
      </c>
      <c r="M19" s="752">
        <v>1</v>
      </c>
      <c r="N19" s="753">
        <v>66.340000000000018</v>
      </c>
    </row>
    <row r="20" spans="1:14" ht="14.4" customHeight="1" x14ac:dyDescent="0.3">
      <c r="A20" s="747" t="s">
        <v>552</v>
      </c>
      <c r="B20" s="748" t="s">
        <v>553</v>
      </c>
      <c r="C20" s="749" t="s">
        <v>563</v>
      </c>
      <c r="D20" s="750" t="s">
        <v>564</v>
      </c>
      <c r="E20" s="751">
        <v>50113001</v>
      </c>
      <c r="F20" s="750" t="s">
        <v>580</v>
      </c>
      <c r="G20" s="749" t="s">
        <v>581</v>
      </c>
      <c r="H20" s="749">
        <v>157586</v>
      </c>
      <c r="I20" s="749">
        <v>57586</v>
      </c>
      <c r="J20" s="749" t="s">
        <v>609</v>
      </c>
      <c r="K20" s="749" t="s">
        <v>610</v>
      </c>
      <c r="L20" s="752">
        <v>73.70999999999998</v>
      </c>
      <c r="M20" s="752">
        <v>1</v>
      </c>
      <c r="N20" s="753">
        <v>73.70999999999998</v>
      </c>
    </row>
    <row r="21" spans="1:14" ht="14.4" customHeight="1" x14ac:dyDescent="0.3">
      <c r="A21" s="747" t="s">
        <v>552</v>
      </c>
      <c r="B21" s="748" t="s">
        <v>553</v>
      </c>
      <c r="C21" s="749" t="s">
        <v>563</v>
      </c>
      <c r="D21" s="750" t="s">
        <v>564</v>
      </c>
      <c r="E21" s="751">
        <v>50113001</v>
      </c>
      <c r="F21" s="750" t="s">
        <v>580</v>
      </c>
      <c r="G21" s="749" t="s">
        <v>581</v>
      </c>
      <c r="H21" s="749">
        <v>846413</v>
      </c>
      <c r="I21" s="749">
        <v>57585</v>
      </c>
      <c r="J21" s="749" t="s">
        <v>611</v>
      </c>
      <c r="K21" s="749" t="s">
        <v>612</v>
      </c>
      <c r="L21" s="752">
        <v>133.27999999999997</v>
      </c>
      <c r="M21" s="752">
        <v>2</v>
      </c>
      <c r="N21" s="753">
        <v>266.55999999999995</v>
      </c>
    </row>
    <row r="22" spans="1:14" ht="14.4" customHeight="1" x14ac:dyDescent="0.3">
      <c r="A22" s="747" t="s">
        <v>552</v>
      </c>
      <c r="B22" s="748" t="s">
        <v>553</v>
      </c>
      <c r="C22" s="749" t="s">
        <v>563</v>
      </c>
      <c r="D22" s="750" t="s">
        <v>564</v>
      </c>
      <c r="E22" s="751">
        <v>50113001</v>
      </c>
      <c r="F22" s="750" t="s">
        <v>580</v>
      </c>
      <c r="G22" s="749" t="s">
        <v>596</v>
      </c>
      <c r="H22" s="749">
        <v>147458</v>
      </c>
      <c r="I22" s="749">
        <v>147458</v>
      </c>
      <c r="J22" s="749" t="s">
        <v>613</v>
      </c>
      <c r="K22" s="749" t="s">
        <v>614</v>
      </c>
      <c r="L22" s="752">
        <v>99.37</v>
      </c>
      <c r="M22" s="752">
        <v>3</v>
      </c>
      <c r="N22" s="753">
        <v>298.11</v>
      </c>
    </row>
    <row r="23" spans="1:14" ht="14.4" customHeight="1" x14ac:dyDescent="0.3">
      <c r="A23" s="747" t="s">
        <v>552</v>
      </c>
      <c r="B23" s="748" t="s">
        <v>553</v>
      </c>
      <c r="C23" s="749" t="s">
        <v>563</v>
      </c>
      <c r="D23" s="750" t="s">
        <v>564</v>
      </c>
      <c r="E23" s="751">
        <v>50113001</v>
      </c>
      <c r="F23" s="750" t="s">
        <v>580</v>
      </c>
      <c r="G23" s="749" t="s">
        <v>596</v>
      </c>
      <c r="H23" s="749">
        <v>169189</v>
      </c>
      <c r="I23" s="749">
        <v>69189</v>
      </c>
      <c r="J23" s="749" t="s">
        <v>615</v>
      </c>
      <c r="K23" s="749" t="s">
        <v>616</v>
      </c>
      <c r="L23" s="752">
        <v>61.11</v>
      </c>
      <c r="M23" s="752">
        <v>7</v>
      </c>
      <c r="N23" s="753">
        <v>427.77</v>
      </c>
    </row>
    <row r="24" spans="1:14" ht="14.4" customHeight="1" x14ac:dyDescent="0.3">
      <c r="A24" s="747" t="s">
        <v>552</v>
      </c>
      <c r="B24" s="748" t="s">
        <v>553</v>
      </c>
      <c r="C24" s="749" t="s">
        <v>563</v>
      </c>
      <c r="D24" s="750" t="s">
        <v>564</v>
      </c>
      <c r="E24" s="751">
        <v>50113001</v>
      </c>
      <c r="F24" s="750" t="s">
        <v>580</v>
      </c>
      <c r="G24" s="749" t="s">
        <v>581</v>
      </c>
      <c r="H24" s="749">
        <v>114826</v>
      </c>
      <c r="I24" s="749">
        <v>14826</v>
      </c>
      <c r="J24" s="749" t="s">
        <v>617</v>
      </c>
      <c r="K24" s="749" t="s">
        <v>618</v>
      </c>
      <c r="L24" s="752">
        <v>133.24000000000004</v>
      </c>
      <c r="M24" s="752">
        <v>1</v>
      </c>
      <c r="N24" s="753">
        <v>133.24000000000004</v>
      </c>
    </row>
    <row r="25" spans="1:14" ht="14.4" customHeight="1" x14ac:dyDescent="0.3">
      <c r="A25" s="747" t="s">
        <v>552</v>
      </c>
      <c r="B25" s="748" t="s">
        <v>553</v>
      </c>
      <c r="C25" s="749" t="s">
        <v>563</v>
      </c>
      <c r="D25" s="750" t="s">
        <v>564</v>
      </c>
      <c r="E25" s="751">
        <v>50113001</v>
      </c>
      <c r="F25" s="750" t="s">
        <v>580</v>
      </c>
      <c r="G25" s="749" t="s">
        <v>581</v>
      </c>
      <c r="H25" s="749">
        <v>114825</v>
      </c>
      <c r="I25" s="749">
        <v>14825</v>
      </c>
      <c r="J25" s="749" t="s">
        <v>617</v>
      </c>
      <c r="K25" s="749" t="s">
        <v>619</v>
      </c>
      <c r="L25" s="752">
        <v>84.109999999999957</v>
      </c>
      <c r="M25" s="752">
        <v>2</v>
      </c>
      <c r="N25" s="753">
        <v>168.21999999999991</v>
      </c>
    </row>
    <row r="26" spans="1:14" ht="14.4" customHeight="1" x14ac:dyDescent="0.3">
      <c r="A26" s="747" t="s">
        <v>552</v>
      </c>
      <c r="B26" s="748" t="s">
        <v>553</v>
      </c>
      <c r="C26" s="749" t="s">
        <v>563</v>
      </c>
      <c r="D26" s="750" t="s">
        <v>564</v>
      </c>
      <c r="E26" s="751">
        <v>50113001</v>
      </c>
      <c r="F26" s="750" t="s">
        <v>580</v>
      </c>
      <c r="G26" s="749" t="s">
        <v>581</v>
      </c>
      <c r="H26" s="749">
        <v>125366</v>
      </c>
      <c r="I26" s="749">
        <v>25366</v>
      </c>
      <c r="J26" s="749" t="s">
        <v>620</v>
      </c>
      <c r="K26" s="749" t="s">
        <v>621</v>
      </c>
      <c r="L26" s="752">
        <v>72.470000000000013</v>
      </c>
      <c r="M26" s="752">
        <v>3</v>
      </c>
      <c r="N26" s="753">
        <v>217.41000000000003</v>
      </c>
    </row>
    <row r="27" spans="1:14" ht="14.4" customHeight="1" x14ac:dyDescent="0.3">
      <c r="A27" s="747" t="s">
        <v>552</v>
      </c>
      <c r="B27" s="748" t="s">
        <v>553</v>
      </c>
      <c r="C27" s="749" t="s">
        <v>563</v>
      </c>
      <c r="D27" s="750" t="s">
        <v>564</v>
      </c>
      <c r="E27" s="751">
        <v>50113001</v>
      </c>
      <c r="F27" s="750" t="s">
        <v>580</v>
      </c>
      <c r="G27" s="749" t="s">
        <v>581</v>
      </c>
      <c r="H27" s="749">
        <v>215605</v>
      </c>
      <c r="I27" s="749">
        <v>215605</v>
      </c>
      <c r="J27" s="749" t="s">
        <v>620</v>
      </c>
      <c r="K27" s="749" t="s">
        <v>622</v>
      </c>
      <c r="L27" s="752">
        <v>28.27</v>
      </c>
      <c r="M27" s="752">
        <v>2</v>
      </c>
      <c r="N27" s="753">
        <v>56.54</v>
      </c>
    </row>
    <row r="28" spans="1:14" ht="14.4" customHeight="1" x14ac:dyDescent="0.3">
      <c r="A28" s="747" t="s">
        <v>552</v>
      </c>
      <c r="B28" s="748" t="s">
        <v>553</v>
      </c>
      <c r="C28" s="749" t="s">
        <v>563</v>
      </c>
      <c r="D28" s="750" t="s">
        <v>564</v>
      </c>
      <c r="E28" s="751">
        <v>50113001</v>
      </c>
      <c r="F28" s="750" t="s">
        <v>580</v>
      </c>
      <c r="G28" s="749" t="s">
        <v>581</v>
      </c>
      <c r="H28" s="749">
        <v>215606</v>
      </c>
      <c r="I28" s="749">
        <v>215606</v>
      </c>
      <c r="J28" s="749" t="s">
        <v>620</v>
      </c>
      <c r="K28" s="749" t="s">
        <v>621</v>
      </c>
      <c r="L28" s="752">
        <v>72.160000000000025</v>
      </c>
      <c r="M28" s="752">
        <v>2</v>
      </c>
      <c r="N28" s="753">
        <v>144.32000000000005</v>
      </c>
    </row>
    <row r="29" spans="1:14" ht="14.4" customHeight="1" x14ac:dyDescent="0.3">
      <c r="A29" s="747" t="s">
        <v>552</v>
      </c>
      <c r="B29" s="748" t="s">
        <v>553</v>
      </c>
      <c r="C29" s="749" t="s">
        <v>563</v>
      </c>
      <c r="D29" s="750" t="s">
        <v>564</v>
      </c>
      <c r="E29" s="751">
        <v>50113001</v>
      </c>
      <c r="F29" s="750" t="s">
        <v>580</v>
      </c>
      <c r="G29" s="749" t="s">
        <v>581</v>
      </c>
      <c r="H29" s="749">
        <v>159746</v>
      </c>
      <c r="I29" s="749">
        <v>0</v>
      </c>
      <c r="J29" s="749" t="s">
        <v>623</v>
      </c>
      <c r="K29" s="749" t="s">
        <v>624</v>
      </c>
      <c r="L29" s="752">
        <v>21.609999999999996</v>
      </c>
      <c r="M29" s="752">
        <v>2</v>
      </c>
      <c r="N29" s="753">
        <v>43.219999999999992</v>
      </c>
    </row>
    <row r="30" spans="1:14" ht="14.4" customHeight="1" x14ac:dyDescent="0.3">
      <c r="A30" s="747" t="s">
        <v>552</v>
      </c>
      <c r="B30" s="748" t="s">
        <v>553</v>
      </c>
      <c r="C30" s="749" t="s">
        <v>563</v>
      </c>
      <c r="D30" s="750" t="s">
        <v>564</v>
      </c>
      <c r="E30" s="751">
        <v>50113001</v>
      </c>
      <c r="F30" s="750" t="s">
        <v>580</v>
      </c>
      <c r="G30" s="749" t="s">
        <v>581</v>
      </c>
      <c r="H30" s="749">
        <v>847623</v>
      </c>
      <c r="I30" s="749">
        <v>155051</v>
      </c>
      <c r="J30" s="749" t="s">
        <v>625</v>
      </c>
      <c r="K30" s="749" t="s">
        <v>618</v>
      </c>
      <c r="L30" s="752">
        <v>119.02999999999992</v>
      </c>
      <c r="M30" s="752">
        <v>1</v>
      </c>
      <c r="N30" s="753">
        <v>119.02999999999992</v>
      </c>
    </row>
    <row r="31" spans="1:14" ht="14.4" customHeight="1" x14ac:dyDescent="0.3">
      <c r="A31" s="747" t="s">
        <v>552</v>
      </c>
      <c r="B31" s="748" t="s">
        <v>553</v>
      </c>
      <c r="C31" s="749" t="s">
        <v>563</v>
      </c>
      <c r="D31" s="750" t="s">
        <v>564</v>
      </c>
      <c r="E31" s="751">
        <v>50113001</v>
      </c>
      <c r="F31" s="750" t="s">
        <v>580</v>
      </c>
      <c r="G31" s="749" t="s">
        <v>581</v>
      </c>
      <c r="H31" s="749">
        <v>847767</v>
      </c>
      <c r="I31" s="749">
        <v>500140</v>
      </c>
      <c r="J31" s="749" t="s">
        <v>626</v>
      </c>
      <c r="K31" s="749" t="s">
        <v>627</v>
      </c>
      <c r="L31" s="752">
        <v>699.01</v>
      </c>
      <c r="M31" s="752">
        <v>1</v>
      </c>
      <c r="N31" s="753">
        <v>699.01</v>
      </c>
    </row>
    <row r="32" spans="1:14" ht="14.4" customHeight="1" x14ac:dyDescent="0.3">
      <c r="A32" s="747" t="s">
        <v>552</v>
      </c>
      <c r="B32" s="748" t="s">
        <v>553</v>
      </c>
      <c r="C32" s="749" t="s">
        <v>563</v>
      </c>
      <c r="D32" s="750" t="s">
        <v>564</v>
      </c>
      <c r="E32" s="751">
        <v>50113001</v>
      </c>
      <c r="F32" s="750" t="s">
        <v>580</v>
      </c>
      <c r="G32" s="749" t="s">
        <v>581</v>
      </c>
      <c r="H32" s="749">
        <v>900071</v>
      </c>
      <c r="I32" s="749">
        <v>0</v>
      </c>
      <c r="J32" s="749" t="s">
        <v>628</v>
      </c>
      <c r="K32" s="749" t="s">
        <v>554</v>
      </c>
      <c r="L32" s="752">
        <v>158.72796896078032</v>
      </c>
      <c r="M32" s="752">
        <v>8</v>
      </c>
      <c r="N32" s="753">
        <v>1269.8237516862425</v>
      </c>
    </row>
    <row r="33" spans="1:14" ht="14.4" customHeight="1" x14ac:dyDescent="0.3">
      <c r="A33" s="747" t="s">
        <v>552</v>
      </c>
      <c r="B33" s="748" t="s">
        <v>553</v>
      </c>
      <c r="C33" s="749" t="s">
        <v>563</v>
      </c>
      <c r="D33" s="750" t="s">
        <v>564</v>
      </c>
      <c r="E33" s="751">
        <v>50113001</v>
      </c>
      <c r="F33" s="750" t="s">
        <v>580</v>
      </c>
      <c r="G33" s="749" t="s">
        <v>596</v>
      </c>
      <c r="H33" s="749">
        <v>187427</v>
      </c>
      <c r="I33" s="749">
        <v>187427</v>
      </c>
      <c r="J33" s="749" t="s">
        <v>629</v>
      </c>
      <c r="K33" s="749" t="s">
        <v>630</v>
      </c>
      <c r="L33" s="752">
        <v>62.519999999999996</v>
      </c>
      <c r="M33" s="752">
        <v>4</v>
      </c>
      <c r="N33" s="753">
        <v>250.07999999999998</v>
      </c>
    </row>
    <row r="34" spans="1:14" ht="14.4" customHeight="1" x14ac:dyDescent="0.3">
      <c r="A34" s="747" t="s">
        <v>552</v>
      </c>
      <c r="B34" s="748" t="s">
        <v>553</v>
      </c>
      <c r="C34" s="749" t="s">
        <v>563</v>
      </c>
      <c r="D34" s="750" t="s">
        <v>564</v>
      </c>
      <c r="E34" s="751">
        <v>50113001</v>
      </c>
      <c r="F34" s="750" t="s">
        <v>580</v>
      </c>
      <c r="G34" s="749" t="s">
        <v>596</v>
      </c>
      <c r="H34" s="749">
        <v>169714</v>
      </c>
      <c r="I34" s="749">
        <v>169714</v>
      </c>
      <c r="J34" s="749" t="s">
        <v>631</v>
      </c>
      <c r="K34" s="749" t="s">
        <v>632</v>
      </c>
      <c r="L34" s="752">
        <v>112.26999999999998</v>
      </c>
      <c r="M34" s="752">
        <v>1</v>
      </c>
      <c r="N34" s="753">
        <v>112.26999999999998</v>
      </c>
    </row>
    <row r="35" spans="1:14" ht="14.4" customHeight="1" x14ac:dyDescent="0.3">
      <c r="A35" s="747" t="s">
        <v>552</v>
      </c>
      <c r="B35" s="748" t="s">
        <v>553</v>
      </c>
      <c r="C35" s="749" t="s">
        <v>563</v>
      </c>
      <c r="D35" s="750" t="s">
        <v>564</v>
      </c>
      <c r="E35" s="751">
        <v>50113001</v>
      </c>
      <c r="F35" s="750" t="s">
        <v>580</v>
      </c>
      <c r="G35" s="749" t="s">
        <v>596</v>
      </c>
      <c r="H35" s="749">
        <v>187425</v>
      </c>
      <c r="I35" s="749">
        <v>187425</v>
      </c>
      <c r="J35" s="749" t="s">
        <v>633</v>
      </c>
      <c r="K35" s="749" t="s">
        <v>634</v>
      </c>
      <c r="L35" s="752">
        <v>49.379999999999995</v>
      </c>
      <c r="M35" s="752">
        <v>5</v>
      </c>
      <c r="N35" s="753">
        <v>246.89999999999998</v>
      </c>
    </row>
    <row r="36" spans="1:14" ht="14.4" customHeight="1" x14ac:dyDescent="0.3">
      <c r="A36" s="747" t="s">
        <v>552</v>
      </c>
      <c r="B36" s="748" t="s">
        <v>553</v>
      </c>
      <c r="C36" s="749" t="s">
        <v>563</v>
      </c>
      <c r="D36" s="750" t="s">
        <v>564</v>
      </c>
      <c r="E36" s="751">
        <v>50113001</v>
      </c>
      <c r="F36" s="750" t="s">
        <v>580</v>
      </c>
      <c r="G36" s="749" t="s">
        <v>581</v>
      </c>
      <c r="H36" s="749">
        <v>188217</v>
      </c>
      <c r="I36" s="749">
        <v>88217</v>
      </c>
      <c r="J36" s="749" t="s">
        <v>635</v>
      </c>
      <c r="K36" s="749" t="s">
        <v>636</v>
      </c>
      <c r="L36" s="752">
        <v>128.005</v>
      </c>
      <c r="M36" s="752">
        <v>2</v>
      </c>
      <c r="N36" s="753">
        <v>256.01</v>
      </c>
    </row>
    <row r="37" spans="1:14" ht="14.4" customHeight="1" x14ac:dyDescent="0.3">
      <c r="A37" s="747" t="s">
        <v>552</v>
      </c>
      <c r="B37" s="748" t="s">
        <v>553</v>
      </c>
      <c r="C37" s="749" t="s">
        <v>563</v>
      </c>
      <c r="D37" s="750" t="s">
        <v>564</v>
      </c>
      <c r="E37" s="751">
        <v>50113001</v>
      </c>
      <c r="F37" s="750" t="s">
        <v>580</v>
      </c>
      <c r="G37" s="749" t="s">
        <v>581</v>
      </c>
      <c r="H37" s="749">
        <v>188219</v>
      </c>
      <c r="I37" s="749">
        <v>88219</v>
      </c>
      <c r="J37" s="749" t="s">
        <v>637</v>
      </c>
      <c r="K37" s="749" t="s">
        <v>638</v>
      </c>
      <c r="L37" s="752">
        <v>141.44999999999999</v>
      </c>
      <c r="M37" s="752">
        <v>1</v>
      </c>
      <c r="N37" s="753">
        <v>141.44999999999999</v>
      </c>
    </row>
    <row r="38" spans="1:14" ht="14.4" customHeight="1" x14ac:dyDescent="0.3">
      <c r="A38" s="747" t="s">
        <v>552</v>
      </c>
      <c r="B38" s="748" t="s">
        <v>553</v>
      </c>
      <c r="C38" s="749" t="s">
        <v>563</v>
      </c>
      <c r="D38" s="750" t="s">
        <v>564</v>
      </c>
      <c r="E38" s="751">
        <v>50113001</v>
      </c>
      <c r="F38" s="750" t="s">
        <v>580</v>
      </c>
      <c r="G38" s="749" t="s">
        <v>581</v>
      </c>
      <c r="H38" s="749">
        <v>117992</v>
      </c>
      <c r="I38" s="749">
        <v>17992</v>
      </c>
      <c r="J38" s="749" t="s">
        <v>639</v>
      </c>
      <c r="K38" s="749" t="s">
        <v>640</v>
      </c>
      <c r="L38" s="752">
        <v>94.239999999999981</v>
      </c>
      <c r="M38" s="752">
        <v>1</v>
      </c>
      <c r="N38" s="753">
        <v>94.239999999999981</v>
      </c>
    </row>
    <row r="39" spans="1:14" ht="14.4" customHeight="1" x14ac:dyDescent="0.3">
      <c r="A39" s="747" t="s">
        <v>552</v>
      </c>
      <c r="B39" s="748" t="s">
        <v>553</v>
      </c>
      <c r="C39" s="749" t="s">
        <v>563</v>
      </c>
      <c r="D39" s="750" t="s">
        <v>564</v>
      </c>
      <c r="E39" s="751">
        <v>50113001</v>
      </c>
      <c r="F39" s="750" t="s">
        <v>580</v>
      </c>
      <c r="G39" s="749" t="s">
        <v>581</v>
      </c>
      <c r="H39" s="749">
        <v>100498</v>
      </c>
      <c r="I39" s="749">
        <v>498</v>
      </c>
      <c r="J39" s="749" t="s">
        <v>641</v>
      </c>
      <c r="K39" s="749" t="s">
        <v>642</v>
      </c>
      <c r="L39" s="752">
        <v>108.75000000000003</v>
      </c>
      <c r="M39" s="752">
        <v>1</v>
      </c>
      <c r="N39" s="753">
        <v>108.75000000000003</v>
      </c>
    </row>
    <row r="40" spans="1:14" ht="14.4" customHeight="1" x14ac:dyDescent="0.3">
      <c r="A40" s="747" t="s">
        <v>552</v>
      </c>
      <c r="B40" s="748" t="s">
        <v>553</v>
      </c>
      <c r="C40" s="749" t="s">
        <v>563</v>
      </c>
      <c r="D40" s="750" t="s">
        <v>564</v>
      </c>
      <c r="E40" s="751">
        <v>50113001</v>
      </c>
      <c r="F40" s="750" t="s">
        <v>580</v>
      </c>
      <c r="G40" s="749" t="s">
        <v>581</v>
      </c>
      <c r="H40" s="749">
        <v>159750</v>
      </c>
      <c r="I40" s="749">
        <v>0</v>
      </c>
      <c r="J40" s="749" t="s">
        <v>643</v>
      </c>
      <c r="K40" s="749" t="s">
        <v>644</v>
      </c>
      <c r="L40" s="752">
        <v>23.37</v>
      </c>
      <c r="M40" s="752">
        <v>2</v>
      </c>
      <c r="N40" s="753">
        <v>46.74</v>
      </c>
    </row>
    <row r="41" spans="1:14" ht="14.4" customHeight="1" x14ac:dyDescent="0.3">
      <c r="A41" s="747" t="s">
        <v>552</v>
      </c>
      <c r="B41" s="748" t="s">
        <v>553</v>
      </c>
      <c r="C41" s="749" t="s">
        <v>563</v>
      </c>
      <c r="D41" s="750" t="s">
        <v>564</v>
      </c>
      <c r="E41" s="751">
        <v>50113001</v>
      </c>
      <c r="F41" s="750" t="s">
        <v>580</v>
      </c>
      <c r="G41" s="749" t="s">
        <v>581</v>
      </c>
      <c r="H41" s="749">
        <v>223159</v>
      </c>
      <c r="I41" s="749">
        <v>223159</v>
      </c>
      <c r="J41" s="749" t="s">
        <v>645</v>
      </c>
      <c r="K41" s="749" t="s">
        <v>646</v>
      </c>
      <c r="L41" s="752">
        <v>72.950000000000031</v>
      </c>
      <c r="M41" s="752">
        <v>3</v>
      </c>
      <c r="N41" s="753">
        <v>218.85000000000008</v>
      </c>
    </row>
    <row r="42" spans="1:14" ht="14.4" customHeight="1" x14ac:dyDescent="0.3">
      <c r="A42" s="747" t="s">
        <v>552</v>
      </c>
      <c r="B42" s="748" t="s">
        <v>553</v>
      </c>
      <c r="C42" s="749" t="s">
        <v>563</v>
      </c>
      <c r="D42" s="750" t="s">
        <v>564</v>
      </c>
      <c r="E42" s="751">
        <v>50113001</v>
      </c>
      <c r="F42" s="750" t="s">
        <v>580</v>
      </c>
      <c r="G42" s="749" t="s">
        <v>581</v>
      </c>
      <c r="H42" s="749">
        <v>100231</v>
      </c>
      <c r="I42" s="749">
        <v>231</v>
      </c>
      <c r="J42" s="749" t="s">
        <v>647</v>
      </c>
      <c r="K42" s="749" t="s">
        <v>648</v>
      </c>
      <c r="L42" s="752">
        <v>32.895000000000003</v>
      </c>
      <c r="M42" s="752">
        <v>2</v>
      </c>
      <c r="N42" s="753">
        <v>65.790000000000006</v>
      </c>
    </row>
    <row r="43" spans="1:14" ht="14.4" customHeight="1" x14ac:dyDescent="0.3">
      <c r="A43" s="747" t="s">
        <v>552</v>
      </c>
      <c r="B43" s="748" t="s">
        <v>553</v>
      </c>
      <c r="C43" s="749" t="s">
        <v>563</v>
      </c>
      <c r="D43" s="750" t="s">
        <v>564</v>
      </c>
      <c r="E43" s="751">
        <v>50113001</v>
      </c>
      <c r="F43" s="750" t="s">
        <v>580</v>
      </c>
      <c r="G43" s="749" t="s">
        <v>581</v>
      </c>
      <c r="H43" s="749">
        <v>102420</v>
      </c>
      <c r="I43" s="749">
        <v>2420</v>
      </c>
      <c r="J43" s="749" t="s">
        <v>649</v>
      </c>
      <c r="K43" s="749" t="s">
        <v>650</v>
      </c>
      <c r="L43" s="752">
        <v>104.20500000000001</v>
      </c>
      <c r="M43" s="752">
        <v>2</v>
      </c>
      <c r="N43" s="753">
        <v>208.41000000000003</v>
      </c>
    </row>
    <row r="44" spans="1:14" ht="14.4" customHeight="1" x14ac:dyDescent="0.3">
      <c r="A44" s="747" t="s">
        <v>552</v>
      </c>
      <c r="B44" s="748" t="s">
        <v>553</v>
      </c>
      <c r="C44" s="749" t="s">
        <v>563</v>
      </c>
      <c r="D44" s="750" t="s">
        <v>564</v>
      </c>
      <c r="E44" s="751">
        <v>50113001</v>
      </c>
      <c r="F44" s="750" t="s">
        <v>580</v>
      </c>
      <c r="G44" s="749" t="s">
        <v>581</v>
      </c>
      <c r="H44" s="749">
        <v>849941</v>
      </c>
      <c r="I44" s="749">
        <v>162142</v>
      </c>
      <c r="J44" s="749" t="s">
        <v>651</v>
      </c>
      <c r="K44" s="749" t="s">
        <v>652</v>
      </c>
      <c r="L44" s="752">
        <v>29.710000000000012</v>
      </c>
      <c r="M44" s="752">
        <v>2</v>
      </c>
      <c r="N44" s="753">
        <v>59.420000000000023</v>
      </c>
    </row>
    <row r="45" spans="1:14" ht="14.4" customHeight="1" x14ac:dyDescent="0.3">
      <c r="A45" s="747" t="s">
        <v>552</v>
      </c>
      <c r="B45" s="748" t="s">
        <v>553</v>
      </c>
      <c r="C45" s="749" t="s">
        <v>563</v>
      </c>
      <c r="D45" s="750" t="s">
        <v>564</v>
      </c>
      <c r="E45" s="751">
        <v>50113001</v>
      </c>
      <c r="F45" s="750" t="s">
        <v>580</v>
      </c>
      <c r="G45" s="749" t="s">
        <v>581</v>
      </c>
      <c r="H45" s="749">
        <v>102963</v>
      </c>
      <c r="I45" s="749">
        <v>2963</v>
      </c>
      <c r="J45" s="749" t="s">
        <v>653</v>
      </c>
      <c r="K45" s="749" t="s">
        <v>654</v>
      </c>
      <c r="L45" s="752">
        <v>97.1</v>
      </c>
      <c r="M45" s="752">
        <v>10</v>
      </c>
      <c r="N45" s="753">
        <v>971</v>
      </c>
    </row>
    <row r="46" spans="1:14" ht="14.4" customHeight="1" x14ac:dyDescent="0.3">
      <c r="A46" s="747" t="s">
        <v>552</v>
      </c>
      <c r="B46" s="748" t="s">
        <v>553</v>
      </c>
      <c r="C46" s="749" t="s">
        <v>563</v>
      </c>
      <c r="D46" s="750" t="s">
        <v>564</v>
      </c>
      <c r="E46" s="751">
        <v>50113001</v>
      </c>
      <c r="F46" s="750" t="s">
        <v>580</v>
      </c>
      <c r="G46" s="749" t="s">
        <v>581</v>
      </c>
      <c r="H46" s="749">
        <v>114914</v>
      </c>
      <c r="I46" s="749">
        <v>14914</v>
      </c>
      <c r="J46" s="749" t="s">
        <v>655</v>
      </c>
      <c r="K46" s="749" t="s">
        <v>656</v>
      </c>
      <c r="L46" s="752">
        <v>204.98999999999995</v>
      </c>
      <c r="M46" s="752">
        <v>1</v>
      </c>
      <c r="N46" s="753">
        <v>204.98999999999995</v>
      </c>
    </row>
    <row r="47" spans="1:14" ht="14.4" customHeight="1" x14ac:dyDescent="0.3">
      <c r="A47" s="747" t="s">
        <v>552</v>
      </c>
      <c r="B47" s="748" t="s">
        <v>553</v>
      </c>
      <c r="C47" s="749" t="s">
        <v>563</v>
      </c>
      <c r="D47" s="750" t="s">
        <v>564</v>
      </c>
      <c r="E47" s="751">
        <v>50113001</v>
      </c>
      <c r="F47" s="750" t="s">
        <v>580</v>
      </c>
      <c r="G47" s="749" t="s">
        <v>581</v>
      </c>
      <c r="H47" s="749">
        <v>159941</v>
      </c>
      <c r="I47" s="749">
        <v>59941</v>
      </c>
      <c r="J47" s="749" t="s">
        <v>657</v>
      </c>
      <c r="K47" s="749" t="s">
        <v>658</v>
      </c>
      <c r="L47" s="752">
        <v>231.80000000000015</v>
      </c>
      <c r="M47" s="752">
        <v>1</v>
      </c>
      <c r="N47" s="753">
        <v>231.80000000000015</v>
      </c>
    </row>
    <row r="48" spans="1:14" ht="14.4" customHeight="1" x14ac:dyDescent="0.3">
      <c r="A48" s="747" t="s">
        <v>552</v>
      </c>
      <c r="B48" s="748" t="s">
        <v>553</v>
      </c>
      <c r="C48" s="749" t="s">
        <v>563</v>
      </c>
      <c r="D48" s="750" t="s">
        <v>564</v>
      </c>
      <c r="E48" s="751">
        <v>50113001</v>
      </c>
      <c r="F48" s="750" t="s">
        <v>580</v>
      </c>
      <c r="G48" s="749" t="s">
        <v>581</v>
      </c>
      <c r="H48" s="749">
        <v>397057</v>
      </c>
      <c r="I48" s="749">
        <v>0</v>
      </c>
      <c r="J48" s="749" t="s">
        <v>659</v>
      </c>
      <c r="K48" s="749" t="s">
        <v>554</v>
      </c>
      <c r="L48" s="752">
        <v>55.02</v>
      </c>
      <c r="M48" s="752">
        <v>1</v>
      </c>
      <c r="N48" s="753">
        <v>55.02</v>
      </c>
    </row>
    <row r="49" spans="1:14" ht="14.4" customHeight="1" x14ac:dyDescent="0.3">
      <c r="A49" s="747" t="s">
        <v>552</v>
      </c>
      <c r="B49" s="748" t="s">
        <v>553</v>
      </c>
      <c r="C49" s="749" t="s">
        <v>563</v>
      </c>
      <c r="D49" s="750" t="s">
        <v>564</v>
      </c>
      <c r="E49" s="751">
        <v>50113001</v>
      </c>
      <c r="F49" s="750" t="s">
        <v>580</v>
      </c>
      <c r="G49" s="749" t="s">
        <v>581</v>
      </c>
      <c r="H49" s="749">
        <v>103688</v>
      </c>
      <c r="I49" s="749">
        <v>3688</v>
      </c>
      <c r="J49" s="749" t="s">
        <v>660</v>
      </c>
      <c r="K49" s="749" t="s">
        <v>661</v>
      </c>
      <c r="L49" s="752">
        <v>57.929999999999993</v>
      </c>
      <c r="M49" s="752">
        <v>1</v>
      </c>
      <c r="N49" s="753">
        <v>57.929999999999993</v>
      </c>
    </row>
    <row r="50" spans="1:14" ht="14.4" customHeight="1" x14ac:dyDescent="0.3">
      <c r="A50" s="747" t="s">
        <v>552</v>
      </c>
      <c r="B50" s="748" t="s">
        <v>553</v>
      </c>
      <c r="C50" s="749" t="s">
        <v>563</v>
      </c>
      <c r="D50" s="750" t="s">
        <v>564</v>
      </c>
      <c r="E50" s="751">
        <v>50113001</v>
      </c>
      <c r="F50" s="750" t="s">
        <v>580</v>
      </c>
      <c r="G50" s="749" t="s">
        <v>581</v>
      </c>
      <c r="H50" s="749">
        <v>395293</v>
      </c>
      <c r="I50" s="749">
        <v>180305</v>
      </c>
      <c r="J50" s="749" t="s">
        <v>662</v>
      </c>
      <c r="K50" s="749" t="s">
        <v>663</v>
      </c>
      <c r="L50" s="752">
        <v>119.37000000000002</v>
      </c>
      <c r="M50" s="752">
        <v>1</v>
      </c>
      <c r="N50" s="753">
        <v>119.37000000000002</v>
      </c>
    </row>
    <row r="51" spans="1:14" ht="14.4" customHeight="1" x14ac:dyDescent="0.3">
      <c r="A51" s="747" t="s">
        <v>552</v>
      </c>
      <c r="B51" s="748" t="s">
        <v>553</v>
      </c>
      <c r="C51" s="749" t="s">
        <v>563</v>
      </c>
      <c r="D51" s="750" t="s">
        <v>564</v>
      </c>
      <c r="E51" s="751">
        <v>50113001</v>
      </c>
      <c r="F51" s="750" t="s">
        <v>580</v>
      </c>
      <c r="G51" s="749" t="s">
        <v>581</v>
      </c>
      <c r="H51" s="749">
        <v>180172</v>
      </c>
      <c r="I51" s="749">
        <v>180172</v>
      </c>
      <c r="J51" s="749" t="s">
        <v>664</v>
      </c>
      <c r="K51" s="749" t="s">
        <v>665</v>
      </c>
      <c r="L51" s="752">
        <v>119.49</v>
      </c>
      <c r="M51" s="752">
        <v>1</v>
      </c>
      <c r="N51" s="753">
        <v>119.49</v>
      </c>
    </row>
    <row r="52" spans="1:14" ht="14.4" customHeight="1" x14ac:dyDescent="0.3">
      <c r="A52" s="747" t="s">
        <v>552</v>
      </c>
      <c r="B52" s="748" t="s">
        <v>553</v>
      </c>
      <c r="C52" s="749" t="s">
        <v>563</v>
      </c>
      <c r="D52" s="750" t="s">
        <v>564</v>
      </c>
      <c r="E52" s="751">
        <v>50113001</v>
      </c>
      <c r="F52" s="750" t="s">
        <v>580</v>
      </c>
      <c r="G52" s="749" t="s">
        <v>581</v>
      </c>
      <c r="H52" s="749">
        <v>131385</v>
      </c>
      <c r="I52" s="749">
        <v>31385</v>
      </c>
      <c r="J52" s="749" t="s">
        <v>666</v>
      </c>
      <c r="K52" s="749" t="s">
        <v>667</v>
      </c>
      <c r="L52" s="752">
        <v>39.190000000000012</v>
      </c>
      <c r="M52" s="752">
        <v>1</v>
      </c>
      <c r="N52" s="753">
        <v>39.190000000000012</v>
      </c>
    </row>
    <row r="53" spans="1:14" ht="14.4" customHeight="1" x14ac:dyDescent="0.3">
      <c r="A53" s="747" t="s">
        <v>552</v>
      </c>
      <c r="B53" s="748" t="s">
        <v>553</v>
      </c>
      <c r="C53" s="749" t="s">
        <v>563</v>
      </c>
      <c r="D53" s="750" t="s">
        <v>564</v>
      </c>
      <c r="E53" s="751">
        <v>50113001</v>
      </c>
      <c r="F53" s="750" t="s">
        <v>580</v>
      </c>
      <c r="G53" s="749" t="s">
        <v>581</v>
      </c>
      <c r="H53" s="749">
        <v>187149</v>
      </c>
      <c r="I53" s="749">
        <v>87149</v>
      </c>
      <c r="J53" s="749" t="s">
        <v>668</v>
      </c>
      <c r="K53" s="749" t="s">
        <v>669</v>
      </c>
      <c r="L53" s="752">
        <v>143.14999999999998</v>
      </c>
      <c r="M53" s="752">
        <v>1</v>
      </c>
      <c r="N53" s="753">
        <v>143.14999999999998</v>
      </c>
    </row>
    <row r="54" spans="1:14" ht="14.4" customHeight="1" x14ac:dyDescent="0.3">
      <c r="A54" s="747" t="s">
        <v>552</v>
      </c>
      <c r="B54" s="748" t="s">
        <v>553</v>
      </c>
      <c r="C54" s="749" t="s">
        <v>563</v>
      </c>
      <c r="D54" s="750" t="s">
        <v>564</v>
      </c>
      <c r="E54" s="751">
        <v>50113001</v>
      </c>
      <c r="F54" s="750" t="s">
        <v>580</v>
      </c>
      <c r="G54" s="749" t="s">
        <v>581</v>
      </c>
      <c r="H54" s="749">
        <v>840464</v>
      </c>
      <c r="I54" s="749">
        <v>0</v>
      </c>
      <c r="J54" s="749" t="s">
        <v>670</v>
      </c>
      <c r="K54" s="749" t="s">
        <v>671</v>
      </c>
      <c r="L54" s="752">
        <v>44.25</v>
      </c>
      <c r="M54" s="752">
        <v>1</v>
      </c>
      <c r="N54" s="753">
        <v>44.25</v>
      </c>
    </row>
    <row r="55" spans="1:14" ht="14.4" customHeight="1" x14ac:dyDescent="0.3">
      <c r="A55" s="747" t="s">
        <v>552</v>
      </c>
      <c r="B55" s="748" t="s">
        <v>553</v>
      </c>
      <c r="C55" s="749" t="s">
        <v>563</v>
      </c>
      <c r="D55" s="750" t="s">
        <v>564</v>
      </c>
      <c r="E55" s="751">
        <v>50113001</v>
      </c>
      <c r="F55" s="750" t="s">
        <v>580</v>
      </c>
      <c r="G55" s="749" t="s">
        <v>596</v>
      </c>
      <c r="H55" s="749">
        <v>987473</v>
      </c>
      <c r="I55" s="749">
        <v>146894</v>
      </c>
      <c r="J55" s="749" t="s">
        <v>672</v>
      </c>
      <c r="K55" s="749" t="s">
        <v>673</v>
      </c>
      <c r="L55" s="752">
        <v>21.96</v>
      </c>
      <c r="M55" s="752">
        <v>7</v>
      </c>
      <c r="N55" s="753">
        <v>153.72</v>
      </c>
    </row>
    <row r="56" spans="1:14" ht="14.4" customHeight="1" x14ac:dyDescent="0.3">
      <c r="A56" s="747" t="s">
        <v>552</v>
      </c>
      <c r="B56" s="748" t="s">
        <v>553</v>
      </c>
      <c r="C56" s="749" t="s">
        <v>563</v>
      </c>
      <c r="D56" s="750" t="s">
        <v>564</v>
      </c>
      <c r="E56" s="751">
        <v>50113001</v>
      </c>
      <c r="F56" s="750" t="s">
        <v>580</v>
      </c>
      <c r="G56" s="749" t="s">
        <v>596</v>
      </c>
      <c r="H56" s="749">
        <v>989453</v>
      </c>
      <c r="I56" s="749">
        <v>146899</v>
      </c>
      <c r="J56" s="749" t="s">
        <v>672</v>
      </c>
      <c r="K56" s="749" t="s">
        <v>674</v>
      </c>
      <c r="L56" s="752">
        <v>45.49</v>
      </c>
      <c r="M56" s="752">
        <v>1</v>
      </c>
      <c r="N56" s="753">
        <v>45.49</v>
      </c>
    </row>
    <row r="57" spans="1:14" ht="14.4" customHeight="1" x14ac:dyDescent="0.3">
      <c r="A57" s="747" t="s">
        <v>552</v>
      </c>
      <c r="B57" s="748" t="s">
        <v>553</v>
      </c>
      <c r="C57" s="749" t="s">
        <v>563</v>
      </c>
      <c r="D57" s="750" t="s">
        <v>564</v>
      </c>
      <c r="E57" s="751">
        <v>50113001</v>
      </c>
      <c r="F57" s="750" t="s">
        <v>580</v>
      </c>
      <c r="G57" s="749" t="s">
        <v>581</v>
      </c>
      <c r="H57" s="749">
        <v>157139</v>
      </c>
      <c r="I57" s="749">
        <v>157139</v>
      </c>
      <c r="J57" s="749" t="s">
        <v>675</v>
      </c>
      <c r="K57" s="749" t="s">
        <v>676</v>
      </c>
      <c r="L57" s="752">
        <v>65.25</v>
      </c>
      <c r="M57" s="752">
        <v>2</v>
      </c>
      <c r="N57" s="753">
        <v>130.5</v>
      </c>
    </row>
    <row r="58" spans="1:14" ht="14.4" customHeight="1" x14ac:dyDescent="0.3">
      <c r="A58" s="747" t="s">
        <v>552</v>
      </c>
      <c r="B58" s="748" t="s">
        <v>553</v>
      </c>
      <c r="C58" s="749" t="s">
        <v>563</v>
      </c>
      <c r="D58" s="750" t="s">
        <v>564</v>
      </c>
      <c r="E58" s="751">
        <v>50113005</v>
      </c>
      <c r="F58" s="750" t="s">
        <v>677</v>
      </c>
      <c r="G58" s="749" t="s">
        <v>581</v>
      </c>
      <c r="H58" s="749">
        <v>55774</v>
      </c>
      <c r="I58" s="749">
        <v>0</v>
      </c>
      <c r="J58" s="749" t="s">
        <v>678</v>
      </c>
      <c r="K58" s="749" t="s">
        <v>679</v>
      </c>
      <c r="L58" s="752">
        <v>2057</v>
      </c>
      <c r="M58" s="752">
        <v>1</v>
      </c>
      <c r="N58" s="753">
        <v>2057</v>
      </c>
    </row>
    <row r="59" spans="1:14" ht="14.4" customHeight="1" x14ac:dyDescent="0.3">
      <c r="A59" s="747" t="s">
        <v>552</v>
      </c>
      <c r="B59" s="748" t="s">
        <v>553</v>
      </c>
      <c r="C59" s="749" t="s">
        <v>563</v>
      </c>
      <c r="D59" s="750" t="s">
        <v>564</v>
      </c>
      <c r="E59" s="751">
        <v>50113005</v>
      </c>
      <c r="F59" s="750" t="s">
        <v>677</v>
      </c>
      <c r="G59" s="749" t="s">
        <v>581</v>
      </c>
      <c r="H59" s="749">
        <v>43795</v>
      </c>
      <c r="I59" s="749">
        <v>0</v>
      </c>
      <c r="J59" s="749" t="s">
        <v>680</v>
      </c>
      <c r="K59" s="749" t="s">
        <v>681</v>
      </c>
      <c r="L59" s="752">
        <v>4576</v>
      </c>
      <c r="M59" s="752">
        <v>4</v>
      </c>
      <c r="N59" s="753">
        <v>18304</v>
      </c>
    </row>
    <row r="60" spans="1:14" ht="14.4" customHeight="1" x14ac:dyDescent="0.3">
      <c r="A60" s="747" t="s">
        <v>552</v>
      </c>
      <c r="B60" s="748" t="s">
        <v>553</v>
      </c>
      <c r="C60" s="749" t="s">
        <v>563</v>
      </c>
      <c r="D60" s="750" t="s">
        <v>564</v>
      </c>
      <c r="E60" s="751">
        <v>50113005</v>
      </c>
      <c r="F60" s="750" t="s">
        <v>677</v>
      </c>
      <c r="G60" s="749" t="s">
        <v>581</v>
      </c>
      <c r="H60" s="749">
        <v>43782</v>
      </c>
      <c r="I60" s="749">
        <v>0</v>
      </c>
      <c r="J60" s="749" t="s">
        <v>682</v>
      </c>
      <c r="K60" s="749" t="s">
        <v>683</v>
      </c>
      <c r="L60" s="752">
        <v>1903</v>
      </c>
      <c r="M60" s="752">
        <v>1</v>
      </c>
      <c r="N60" s="753">
        <v>1903</v>
      </c>
    </row>
    <row r="61" spans="1:14" ht="14.4" customHeight="1" x14ac:dyDescent="0.3">
      <c r="A61" s="747" t="s">
        <v>552</v>
      </c>
      <c r="B61" s="748" t="s">
        <v>553</v>
      </c>
      <c r="C61" s="749" t="s">
        <v>563</v>
      </c>
      <c r="D61" s="750" t="s">
        <v>564</v>
      </c>
      <c r="E61" s="751">
        <v>50113005</v>
      </c>
      <c r="F61" s="750" t="s">
        <v>677</v>
      </c>
      <c r="G61" s="749" t="s">
        <v>581</v>
      </c>
      <c r="H61" s="749">
        <v>46851</v>
      </c>
      <c r="I61" s="749">
        <v>0</v>
      </c>
      <c r="J61" s="749" t="s">
        <v>684</v>
      </c>
      <c r="K61" s="749" t="s">
        <v>685</v>
      </c>
      <c r="L61" s="752">
        <v>1903</v>
      </c>
      <c r="M61" s="752">
        <v>3</v>
      </c>
      <c r="N61" s="753">
        <v>5709</v>
      </c>
    </row>
    <row r="62" spans="1:14" ht="14.4" customHeight="1" x14ac:dyDescent="0.3">
      <c r="A62" s="747" t="s">
        <v>552</v>
      </c>
      <c r="B62" s="748" t="s">
        <v>553</v>
      </c>
      <c r="C62" s="749" t="s">
        <v>563</v>
      </c>
      <c r="D62" s="750" t="s">
        <v>564</v>
      </c>
      <c r="E62" s="751">
        <v>50113005</v>
      </c>
      <c r="F62" s="750" t="s">
        <v>677</v>
      </c>
      <c r="G62" s="749" t="s">
        <v>581</v>
      </c>
      <c r="H62" s="749">
        <v>46507</v>
      </c>
      <c r="I62" s="749">
        <v>0</v>
      </c>
      <c r="J62" s="749" t="s">
        <v>686</v>
      </c>
      <c r="K62" s="749" t="s">
        <v>687</v>
      </c>
      <c r="L62" s="752">
        <v>2717</v>
      </c>
      <c r="M62" s="752">
        <v>3</v>
      </c>
      <c r="N62" s="753">
        <v>8151</v>
      </c>
    </row>
    <row r="63" spans="1:14" ht="14.4" customHeight="1" x14ac:dyDescent="0.3">
      <c r="A63" s="747" t="s">
        <v>552</v>
      </c>
      <c r="B63" s="748" t="s">
        <v>553</v>
      </c>
      <c r="C63" s="749" t="s">
        <v>563</v>
      </c>
      <c r="D63" s="750" t="s">
        <v>564</v>
      </c>
      <c r="E63" s="751">
        <v>50113005</v>
      </c>
      <c r="F63" s="750" t="s">
        <v>677</v>
      </c>
      <c r="G63" s="749" t="s">
        <v>581</v>
      </c>
      <c r="H63" s="749">
        <v>125825</v>
      </c>
      <c r="I63" s="749">
        <v>0</v>
      </c>
      <c r="J63" s="749" t="s">
        <v>688</v>
      </c>
      <c r="K63" s="749" t="s">
        <v>689</v>
      </c>
      <c r="L63" s="752">
        <v>2794</v>
      </c>
      <c r="M63" s="752">
        <v>1</v>
      </c>
      <c r="N63" s="753">
        <v>2794</v>
      </c>
    </row>
    <row r="64" spans="1:14" ht="14.4" customHeight="1" x14ac:dyDescent="0.3">
      <c r="A64" s="747" t="s">
        <v>552</v>
      </c>
      <c r="B64" s="748" t="s">
        <v>553</v>
      </c>
      <c r="C64" s="749" t="s">
        <v>563</v>
      </c>
      <c r="D64" s="750" t="s">
        <v>564</v>
      </c>
      <c r="E64" s="751">
        <v>50113005</v>
      </c>
      <c r="F64" s="750" t="s">
        <v>677</v>
      </c>
      <c r="G64" s="749" t="s">
        <v>581</v>
      </c>
      <c r="H64" s="749">
        <v>46508</v>
      </c>
      <c r="I64" s="749">
        <v>0</v>
      </c>
      <c r="J64" s="749" t="s">
        <v>690</v>
      </c>
      <c r="K64" s="749" t="s">
        <v>691</v>
      </c>
      <c r="L64" s="752">
        <v>3300</v>
      </c>
      <c r="M64" s="752">
        <v>2</v>
      </c>
      <c r="N64" s="753">
        <v>6600</v>
      </c>
    </row>
    <row r="65" spans="1:14" ht="14.4" customHeight="1" x14ac:dyDescent="0.3">
      <c r="A65" s="747" t="s">
        <v>552</v>
      </c>
      <c r="B65" s="748" t="s">
        <v>553</v>
      </c>
      <c r="C65" s="749" t="s">
        <v>563</v>
      </c>
      <c r="D65" s="750" t="s">
        <v>564</v>
      </c>
      <c r="E65" s="751">
        <v>50113005</v>
      </c>
      <c r="F65" s="750" t="s">
        <v>677</v>
      </c>
      <c r="G65" s="749" t="s">
        <v>581</v>
      </c>
      <c r="H65" s="749">
        <v>46502</v>
      </c>
      <c r="I65" s="749">
        <v>0</v>
      </c>
      <c r="J65" s="749" t="s">
        <v>692</v>
      </c>
      <c r="K65" s="749" t="s">
        <v>693</v>
      </c>
      <c r="L65" s="752">
        <v>3762</v>
      </c>
      <c r="M65" s="752">
        <v>2</v>
      </c>
      <c r="N65" s="753">
        <v>7524</v>
      </c>
    </row>
    <row r="66" spans="1:14" ht="14.4" customHeight="1" x14ac:dyDescent="0.3">
      <c r="A66" s="747" t="s">
        <v>552</v>
      </c>
      <c r="B66" s="748" t="s">
        <v>553</v>
      </c>
      <c r="C66" s="749" t="s">
        <v>563</v>
      </c>
      <c r="D66" s="750" t="s">
        <v>564</v>
      </c>
      <c r="E66" s="751">
        <v>50113005</v>
      </c>
      <c r="F66" s="750" t="s">
        <v>677</v>
      </c>
      <c r="G66" s="749" t="s">
        <v>581</v>
      </c>
      <c r="H66" s="749">
        <v>46499</v>
      </c>
      <c r="I66" s="749">
        <v>0</v>
      </c>
      <c r="J66" s="749" t="s">
        <v>694</v>
      </c>
      <c r="K66" s="749" t="s">
        <v>695</v>
      </c>
      <c r="L66" s="752">
        <v>1705</v>
      </c>
      <c r="M66" s="752">
        <v>172</v>
      </c>
      <c r="N66" s="753">
        <v>293260</v>
      </c>
    </row>
    <row r="67" spans="1:14" ht="14.4" customHeight="1" x14ac:dyDescent="0.3">
      <c r="A67" s="747" t="s">
        <v>552</v>
      </c>
      <c r="B67" s="748" t="s">
        <v>553</v>
      </c>
      <c r="C67" s="749" t="s">
        <v>563</v>
      </c>
      <c r="D67" s="750" t="s">
        <v>564</v>
      </c>
      <c r="E67" s="751">
        <v>50113005</v>
      </c>
      <c r="F67" s="750" t="s">
        <v>677</v>
      </c>
      <c r="G67" s="749" t="s">
        <v>581</v>
      </c>
      <c r="H67" s="749">
        <v>46509</v>
      </c>
      <c r="I67" s="749">
        <v>0</v>
      </c>
      <c r="J67" s="749" t="s">
        <v>696</v>
      </c>
      <c r="K67" s="749" t="s">
        <v>697</v>
      </c>
      <c r="L67" s="752">
        <v>4620</v>
      </c>
      <c r="M67" s="752">
        <v>34</v>
      </c>
      <c r="N67" s="753">
        <v>157080</v>
      </c>
    </row>
    <row r="68" spans="1:14" ht="14.4" customHeight="1" x14ac:dyDescent="0.3">
      <c r="A68" s="747" t="s">
        <v>552</v>
      </c>
      <c r="B68" s="748" t="s">
        <v>553</v>
      </c>
      <c r="C68" s="749" t="s">
        <v>563</v>
      </c>
      <c r="D68" s="750" t="s">
        <v>564</v>
      </c>
      <c r="E68" s="751">
        <v>50113005</v>
      </c>
      <c r="F68" s="750" t="s">
        <v>677</v>
      </c>
      <c r="G68" s="749" t="s">
        <v>581</v>
      </c>
      <c r="H68" s="749">
        <v>46505</v>
      </c>
      <c r="I68" s="749">
        <v>0</v>
      </c>
      <c r="J68" s="749" t="s">
        <v>698</v>
      </c>
      <c r="K68" s="749" t="s">
        <v>699</v>
      </c>
      <c r="L68" s="752">
        <v>1749</v>
      </c>
      <c r="M68" s="752">
        <v>5</v>
      </c>
      <c r="N68" s="753">
        <v>8745</v>
      </c>
    </row>
    <row r="69" spans="1:14" ht="14.4" customHeight="1" x14ac:dyDescent="0.3">
      <c r="A69" s="747" t="s">
        <v>552</v>
      </c>
      <c r="B69" s="748" t="s">
        <v>553</v>
      </c>
      <c r="C69" s="749" t="s">
        <v>563</v>
      </c>
      <c r="D69" s="750" t="s">
        <v>564</v>
      </c>
      <c r="E69" s="751">
        <v>50113005</v>
      </c>
      <c r="F69" s="750" t="s">
        <v>677</v>
      </c>
      <c r="G69" s="749" t="s">
        <v>581</v>
      </c>
      <c r="H69" s="749">
        <v>46510</v>
      </c>
      <c r="I69" s="749">
        <v>0</v>
      </c>
      <c r="J69" s="749" t="s">
        <v>700</v>
      </c>
      <c r="K69" s="749" t="s">
        <v>701</v>
      </c>
      <c r="L69" s="752">
        <v>5786</v>
      </c>
      <c r="M69" s="752">
        <v>9</v>
      </c>
      <c r="N69" s="753">
        <v>52074</v>
      </c>
    </row>
    <row r="70" spans="1:14" ht="14.4" customHeight="1" x14ac:dyDescent="0.3">
      <c r="A70" s="747" t="s">
        <v>552</v>
      </c>
      <c r="B70" s="748" t="s">
        <v>553</v>
      </c>
      <c r="C70" s="749" t="s">
        <v>563</v>
      </c>
      <c r="D70" s="750" t="s">
        <v>564</v>
      </c>
      <c r="E70" s="751">
        <v>50113005</v>
      </c>
      <c r="F70" s="750" t="s">
        <v>677</v>
      </c>
      <c r="G70" s="749" t="s">
        <v>581</v>
      </c>
      <c r="H70" s="749">
        <v>46498</v>
      </c>
      <c r="I70" s="749">
        <v>0</v>
      </c>
      <c r="J70" s="749" t="s">
        <v>702</v>
      </c>
      <c r="K70" s="749" t="s">
        <v>703</v>
      </c>
      <c r="L70" s="752">
        <v>6017</v>
      </c>
      <c r="M70" s="752">
        <v>63</v>
      </c>
      <c r="N70" s="753">
        <v>379071</v>
      </c>
    </row>
    <row r="71" spans="1:14" ht="14.4" customHeight="1" x14ac:dyDescent="0.3">
      <c r="A71" s="747" t="s">
        <v>552</v>
      </c>
      <c r="B71" s="748" t="s">
        <v>553</v>
      </c>
      <c r="C71" s="749" t="s">
        <v>563</v>
      </c>
      <c r="D71" s="750" t="s">
        <v>564</v>
      </c>
      <c r="E71" s="751">
        <v>50113005</v>
      </c>
      <c r="F71" s="750" t="s">
        <v>677</v>
      </c>
      <c r="G71" s="749" t="s">
        <v>581</v>
      </c>
      <c r="H71" s="749">
        <v>46500</v>
      </c>
      <c r="I71" s="749">
        <v>0</v>
      </c>
      <c r="J71" s="749" t="s">
        <v>704</v>
      </c>
      <c r="K71" s="749" t="s">
        <v>705</v>
      </c>
      <c r="L71" s="752">
        <v>1749</v>
      </c>
      <c r="M71" s="752">
        <v>1</v>
      </c>
      <c r="N71" s="753">
        <v>1749</v>
      </c>
    </row>
    <row r="72" spans="1:14" ht="14.4" customHeight="1" x14ac:dyDescent="0.3">
      <c r="A72" s="747" t="s">
        <v>552</v>
      </c>
      <c r="B72" s="748" t="s">
        <v>553</v>
      </c>
      <c r="C72" s="749" t="s">
        <v>563</v>
      </c>
      <c r="D72" s="750" t="s">
        <v>564</v>
      </c>
      <c r="E72" s="751">
        <v>50113005</v>
      </c>
      <c r="F72" s="750" t="s">
        <v>677</v>
      </c>
      <c r="G72" s="749" t="s">
        <v>581</v>
      </c>
      <c r="H72" s="749">
        <v>46506</v>
      </c>
      <c r="I72" s="749">
        <v>0</v>
      </c>
      <c r="J72" s="749" t="s">
        <v>706</v>
      </c>
      <c r="K72" s="749" t="s">
        <v>707</v>
      </c>
      <c r="L72" s="752">
        <v>2101</v>
      </c>
      <c r="M72" s="752">
        <v>1</v>
      </c>
      <c r="N72" s="753">
        <v>2101</v>
      </c>
    </row>
    <row r="73" spans="1:14" ht="14.4" customHeight="1" x14ac:dyDescent="0.3">
      <c r="A73" s="747" t="s">
        <v>552</v>
      </c>
      <c r="B73" s="748" t="s">
        <v>553</v>
      </c>
      <c r="C73" s="749" t="s">
        <v>568</v>
      </c>
      <c r="D73" s="750" t="s">
        <v>569</v>
      </c>
      <c r="E73" s="751">
        <v>50113001</v>
      </c>
      <c r="F73" s="750" t="s">
        <v>580</v>
      </c>
      <c r="G73" s="749" t="s">
        <v>581</v>
      </c>
      <c r="H73" s="749">
        <v>100362</v>
      </c>
      <c r="I73" s="749">
        <v>362</v>
      </c>
      <c r="J73" s="749" t="s">
        <v>582</v>
      </c>
      <c r="K73" s="749" t="s">
        <v>583</v>
      </c>
      <c r="L73" s="752">
        <v>86.430000000000021</v>
      </c>
      <c r="M73" s="752">
        <v>3</v>
      </c>
      <c r="N73" s="753">
        <v>259.29000000000008</v>
      </c>
    </row>
    <row r="74" spans="1:14" ht="14.4" customHeight="1" x14ac:dyDescent="0.3">
      <c r="A74" s="747" t="s">
        <v>552</v>
      </c>
      <c r="B74" s="748" t="s">
        <v>553</v>
      </c>
      <c r="C74" s="749" t="s">
        <v>568</v>
      </c>
      <c r="D74" s="750" t="s">
        <v>569</v>
      </c>
      <c r="E74" s="751">
        <v>50113001</v>
      </c>
      <c r="F74" s="750" t="s">
        <v>580</v>
      </c>
      <c r="G74" s="749" t="s">
        <v>581</v>
      </c>
      <c r="H74" s="749">
        <v>845369</v>
      </c>
      <c r="I74" s="749">
        <v>107987</v>
      </c>
      <c r="J74" s="749" t="s">
        <v>708</v>
      </c>
      <c r="K74" s="749" t="s">
        <v>709</v>
      </c>
      <c r="L74" s="752">
        <v>112.29000000000003</v>
      </c>
      <c r="M74" s="752">
        <v>1</v>
      </c>
      <c r="N74" s="753">
        <v>112.29000000000003</v>
      </c>
    </row>
    <row r="75" spans="1:14" ht="14.4" customHeight="1" x14ac:dyDescent="0.3">
      <c r="A75" s="747" t="s">
        <v>552</v>
      </c>
      <c r="B75" s="748" t="s">
        <v>553</v>
      </c>
      <c r="C75" s="749" t="s">
        <v>568</v>
      </c>
      <c r="D75" s="750" t="s">
        <v>569</v>
      </c>
      <c r="E75" s="751">
        <v>50113001</v>
      </c>
      <c r="F75" s="750" t="s">
        <v>580</v>
      </c>
      <c r="G75" s="749" t="s">
        <v>596</v>
      </c>
      <c r="H75" s="749">
        <v>183974</v>
      </c>
      <c r="I75" s="749">
        <v>83974</v>
      </c>
      <c r="J75" s="749" t="s">
        <v>710</v>
      </c>
      <c r="K75" s="749" t="s">
        <v>711</v>
      </c>
      <c r="L75" s="752">
        <v>88.449999999999989</v>
      </c>
      <c r="M75" s="752">
        <v>1</v>
      </c>
      <c r="N75" s="753">
        <v>88.449999999999989</v>
      </c>
    </row>
    <row r="76" spans="1:14" ht="14.4" customHeight="1" x14ac:dyDescent="0.3">
      <c r="A76" s="747" t="s">
        <v>552</v>
      </c>
      <c r="B76" s="748" t="s">
        <v>553</v>
      </c>
      <c r="C76" s="749" t="s">
        <v>568</v>
      </c>
      <c r="D76" s="750" t="s">
        <v>569</v>
      </c>
      <c r="E76" s="751">
        <v>50113001</v>
      </c>
      <c r="F76" s="750" t="s">
        <v>580</v>
      </c>
      <c r="G76" s="749" t="s">
        <v>581</v>
      </c>
      <c r="H76" s="749">
        <v>841498</v>
      </c>
      <c r="I76" s="749">
        <v>0</v>
      </c>
      <c r="J76" s="749" t="s">
        <v>602</v>
      </c>
      <c r="K76" s="749" t="s">
        <v>554</v>
      </c>
      <c r="L76" s="752">
        <v>48.63</v>
      </c>
      <c r="M76" s="752">
        <v>1</v>
      </c>
      <c r="N76" s="753">
        <v>48.63</v>
      </c>
    </row>
    <row r="77" spans="1:14" ht="14.4" customHeight="1" x14ac:dyDescent="0.3">
      <c r="A77" s="747" t="s">
        <v>552</v>
      </c>
      <c r="B77" s="748" t="s">
        <v>553</v>
      </c>
      <c r="C77" s="749" t="s">
        <v>568</v>
      </c>
      <c r="D77" s="750" t="s">
        <v>569</v>
      </c>
      <c r="E77" s="751">
        <v>50113001</v>
      </c>
      <c r="F77" s="750" t="s">
        <v>580</v>
      </c>
      <c r="G77" s="749" t="s">
        <v>581</v>
      </c>
      <c r="H77" s="749">
        <v>102477</v>
      </c>
      <c r="I77" s="749">
        <v>2477</v>
      </c>
      <c r="J77" s="749" t="s">
        <v>712</v>
      </c>
      <c r="K77" s="749" t="s">
        <v>713</v>
      </c>
      <c r="L77" s="752">
        <v>40.25</v>
      </c>
      <c r="M77" s="752">
        <v>1</v>
      </c>
      <c r="N77" s="753">
        <v>40.25</v>
      </c>
    </row>
    <row r="78" spans="1:14" ht="14.4" customHeight="1" x14ac:dyDescent="0.3">
      <c r="A78" s="747" t="s">
        <v>552</v>
      </c>
      <c r="B78" s="748" t="s">
        <v>553</v>
      </c>
      <c r="C78" s="749" t="s">
        <v>568</v>
      </c>
      <c r="D78" s="750" t="s">
        <v>569</v>
      </c>
      <c r="E78" s="751">
        <v>50113001</v>
      </c>
      <c r="F78" s="750" t="s">
        <v>580</v>
      </c>
      <c r="G78" s="749" t="s">
        <v>581</v>
      </c>
      <c r="H78" s="749">
        <v>104071</v>
      </c>
      <c r="I78" s="749">
        <v>4071</v>
      </c>
      <c r="J78" s="749" t="s">
        <v>714</v>
      </c>
      <c r="K78" s="749" t="s">
        <v>715</v>
      </c>
      <c r="L78" s="752">
        <v>152.97</v>
      </c>
      <c r="M78" s="752">
        <v>1</v>
      </c>
      <c r="N78" s="753">
        <v>152.97</v>
      </c>
    </row>
    <row r="79" spans="1:14" ht="14.4" customHeight="1" x14ac:dyDescent="0.3">
      <c r="A79" s="747" t="s">
        <v>552</v>
      </c>
      <c r="B79" s="748" t="s">
        <v>553</v>
      </c>
      <c r="C79" s="749" t="s">
        <v>568</v>
      </c>
      <c r="D79" s="750" t="s">
        <v>569</v>
      </c>
      <c r="E79" s="751">
        <v>50113001</v>
      </c>
      <c r="F79" s="750" t="s">
        <v>580</v>
      </c>
      <c r="G79" s="749" t="s">
        <v>581</v>
      </c>
      <c r="H79" s="749">
        <v>501596</v>
      </c>
      <c r="I79" s="749">
        <v>0</v>
      </c>
      <c r="J79" s="749" t="s">
        <v>716</v>
      </c>
      <c r="K79" s="749" t="s">
        <v>717</v>
      </c>
      <c r="L79" s="752">
        <v>114.50000000000001</v>
      </c>
      <c r="M79" s="752">
        <v>7</v>
      </c>
      <c r="N79" s="753">
        <v>801.50000000000011</v>
      </c>
    </row>
    <row r="80" spans="1:14" ht="14.4" customHeight="1" x14ac:dyDescent="0.3">
      <c r="A80" s="747" t="s">
        <v>552</v>
      </c>
      <c r="B80" s="748" t="s">
        <v>553</v>
      </c>
      <c r="C80" s="749" t="s">
        <v>568</v>
      </c>
      <c r="D80" s="750" t="s">
        <v>569</v>
      </c>
      <c r="E80" s="751">
        <v>50113001</v>
      </c>
      <c r="F80" s="750" t="s">
        <v>580</v>
      </c>
      <c r="G80" s="749" t="s">
        <v>581</v>
      </c>
      <c r="H80" s="749">
        <v>202924</v>
      </c>
      <c r="I80" s="749">
        <v>202924</v>
      </c>
      <c r="J80" s="749" t="s">
        <v>718</v>
      </c>
      <c r="K80" s="749" t="s">
        <v>719</v>
      </c>
      <c r="L80" s="752">
        <v>81.91</v>
      </c>
      <c r="M80" s="752">
        <v>1</v>
      </c>
      <c r="N80" s="753">
        <v>81.91</v>
      </c>
    </row>
    <row r="81" spans="1:14" ht="14.4" customHeight="1" x14ac:dyDescent="0.3">
      <c r="A81" s="747" t="s">
        <v>552</v>
      </c>
      <c r="B81" s="748" t="s">
        <v>553</v>
      </c>
      <c r="C81" s="749" t="s">
        <v>568</v>
      </c>
      <c r="D81" s="750" t="s">
        <v>569</v>
      </c>
      <c r="E81" s="751">
        <v>50113001</v>
      </c>
      <c r="F81" s="750" t="s">
        <v>580</v>
      </c>
      <c r="G81" s="749" t="s">
        <v>581</v>
      </c>
      <c r="H81" s="749">
        <v>47706</v>
      </c>
      <c r="I81" s="749">
        <v>47706</v>
      </c>
      <c r="J81" s="749" t="s">
        <v>720</v>
      </c>
      <c r="K81" s="749" t="s">
        <v>721</v>
      </c>
      <c r="L81" s="752">
        <v>288.52999999999997</v>
      </c>
      <c r="M81" s="752">
        <v>0.1</v>
      </c>
      <c r="N81" s="753">
        <v>28.852999999999998</v>
      </c>
    </row>
    <row r="82" spans="1:14" ht="14.4" customHeight="1" x14ac:dyDescent="0.3">
      <c r="A82" s="747" t="s">
        <v>552</v>
      </c>
      <c r="B82" s="748" t="s">
        <v>553</v>
      </c>
      <c r="C82" s="749" t="s">
        <v>568</v>
      </c>
      <c r="D82" s="750" t="s">
        <v>569</v>
      </c>
      <c r="E82" s="751">
        <v>50113001</v>
      </c>
      <c r="F82" s="750" t="s">
        <v>580</v>
      </c>
      <c r="G82" s="749" t="s">
        <v>581</v>
      </c>
      <c r="H82" s="749">
        <v>47249</v>
      </c>
      <c r="I82" s="749">
        <v>47249</v>
      </c>
      <c r="J82" s="749" t="s">
        <v>722</v>
      </c>
      <c r="K82" s="749" t="s">
        <v>723</v>
      </c>
      <c r="L82" s="752">
        <v>126.5</v>
      </c>
      <c r="M82" s="752">
        <v>1</v>
      </c>
      <c r="N82" s="753">
        <v>126.5</v>
      </c>
    </row>
    <row r="83" spans="1:14" ht="14.4" customHeight="1" x14ac:dyDescent="0.3">
      <c r="A83" s="747" t="s">
        <v>552</v>
      </c>
      <c r="B83" s="748" t="s">
        <v>553</v>
      </c>
      <c r="C83" s="749" t="s">
        <v>568</v>
      </c>
      <c r="D83" s="750" t="s">
        <v>569</v>
      </c>
      <c r="E83" s="751">
        <v>50113001</v>
      </c>
      <c r="F83" s="750" t="s">
        <v>580</v>
      </c>
      <c r="G83" s="749" t="s">
        <v>581</v>
      </c>
      <c r="H83" s="749">
        <v>193746</v>
      </c>
      <c r="I83" s="749">
        <v>93746</v>
      </c>
      <c r="J83" s="749" t="s">
        <v>724</v>
      </c>
      <c r="K83" s="749" t="s">
        <v>725</v>
      </c>
      <c r="L83" s="752">
        <v>369.91999999999996</v>
      </c>
      <c r="M83" s="752">
        <v>4</v>
      </c>
      <c r="N83" s="753">
        <v>1479.6799999999998</v>
      </c>
    </row>
    <row r="84" spans="1:14" ht="14.4" customHeight="1" x14ac:dyDescent="0.3">
      <c r="A84" s="747" t="s">
        <v>552</v>
      </c>
      <c r="B84" s="748" t="s">
        <v>553</v>
      </c>
      <c r="C84" s="749" t="s">
        <v>568</v>
      </c>
      <c r="D84" s="750" t="s">
        <v>569</v>
      </c>
      <c r="E84" s="751">
        <v>50113001</v>
      </c>
      <c r="F84" s="750" t="s">
        <v>580</v>
      </c>
      <c r="G84" s="749" t="s">
        <v>554</v>
      </c>
      <c r="H84" s="749">
        <v>216572</v>
      </c>
      <c r="I84" s="749">
        <v>216572</v>
      </c>
      <c r="J84" s="749" t="s">
        <v>726</v>
      </c>
      <c r="K84" s="749" t="s">
        <v>727</v>
      </c>
      <c r="L84" s="752">
        <v>36.28</v>
      </c>
      <c r="M84" s="752">
        <v>2</v>
      </c>
      <c r="N84" s="753">
        <v>72.56</v>
      </c>
    </row>
    <row r="85" spans="1:14" ht="14.4" customHeight="1" x14ac:dyDescent="0.3">
      <c r="A85" s="747" t="s">
        <v>552</v>
      </c>
      <c r="B85" s="748" t="s">
        <v>553</v>
      </c>
      <c r="C85" s="749" t="s">
        <v>568</v>
      </c>
      <c r="D85" s="750" t="s">
        <v>569</v>
      </c>
      <c r="E85" s="751">
        <v>50113001</v>
      </c>
      <c r="F85" s="750" t="s">
        <v>580</v>
      </c>
      <c r="G85" s="749" t="s">
        <v>581</v>
      </c>
      <c r="H85" s="749">
        <v>51366</v>
      </c>
      <c r="I85" s="749">
        <v>51366</v>
      </c>
      <c r="J85" s="749" t="s">
        <v>728</v>
      </c>
      <c r="K85" s="749" t="s">
        <v>729</v>
      </c>
      <c r="L85" s="752">
        <v>171.60000000000002</v>
      </c>
      <c r="M85" s="752">
        <v>24</v>
      </c>
      <c r="N85" s="753">
        <v>4118.4000000000005</v>
      </c>
    </row>
    <row r="86" spans="1:14" ht="14.4" customHeight="1" x14ac:dyDescent="0.3">
      <c r="A86" s="747" t="s">
        <v>552</v>
      </c>
      <c r="B86" s="748" t="s">
        <v>553</v>
      </c>
      <c r="C86" s="749" t="s">
        <v>568</v>
      </c>
      <c r="D86" s="750" t="s">
        <v>569</v>
      </c>
      <c r="E86" s="751">
        <v>50113001</v>
      </c>
      <c r="F86" s="750" t="s">
        <v>580</v>
      </c>
      <c r="G86" s="749" t="s">
        <v>581</v>
      </c>
      <c r="H86" s="749">
        <v>51367</v>
      </c>
      <c r="I86" s="749">
        <v>51367</v>
      </c>
      <c r="J86" s="749" t="s">
        <v>728</v>
      </c>
      <c r="K86" s="749" t="s">
        <v>730</v>
      </c>
      <c r="L86" s="752">
        <v>92.950000000000017</v>
      </c>
      <c r="M86" s="752">
        <v>13</v>
      </c>
      <c r="N86" s="753">
        <v>1208.3500000000001</v>
      </c>
    </row>
    <row r="87" spans="1:14" ht="14.4" customHeight="1" x14ac:dyDescent="0.3">
      <c r="A87" s="747" t="s">
        <v>552</v>
      </c>
      <c r="B87" s="748" t="s">
        <v>553</v>
      </c>
      <c r="C87" s="749" t="s">
        <v>568</v>
      </c>
      <c r="D87" s="750" t="s">
        <v>569</v>
      </c>
      <c r="E87" s="751">
        <v>50113001</v>
      </c>
      <c r="F87" s="750" t="s">
        <v>580</v>
      </c>
      <c r="G87" s="749" t="s">
        <v>581</v>
      </c>
      <c r="H87" s="749">
        <v>394627</v>
      </c>
      <c r="I87" s="749">
        <v>0</v>
      </c>
      <c r="J87" s="749" t="s">
        <v>731</v>
      </c>
      <c r="K87" s="749" t="s">
        <v>554</v>
      </c>
      <c r="L87" s="752">
        <v>73.409488105699324</v>
      </c>
      <c r="M87" s="752">
        <v>6</v>
      </c>
      <c r="N87" s="753">
        <v>440.45692863419595</v>
      </c>
    </row>
    <row r="88" spans="1:14" ht="14.4" customHeight="1" x14ac:dyDescent="0.3">
      <c r="A88" s="747" t="s">
        <v>552</v>
      </c>
      <c r="B88" s="748" t="s">
        <v>553</v>
      </c>
      <c r="C88" s="749" t="s">
        <v>568</v>
      </c>
      <c r="D88" s="750" t="s">
        <v>569</v>
      </c>
      <c r="E88" s="751">
        <v>50113001</v>
      </c>
      <c r="F88" s="750" t="s">
        <v>580</v>
      </c>
      <c r="G88" s="749" t="s">
        <v>581</v>
      </c>
      <c r="H88" s="749">
        <v>394072</v>
      </c>
      <c r="I88" s="749">
        <v>1000</v>
      </c>
      <c r="J88" s="749" t="s">
        <v>732</v>
      </c>
      <c r="K88" s="749" t="s">
        <v>554</v>
      </c>
      <c r="L88" s="752">
        <v>2290.9901221381097</v>
      </c>
      <c r="M88" s="752">
        <v>1</v>
      </c>
      <c r="N88" s="753">
        <v>2290.9901221381097</v>
      </c>
    </row>
    <row r="89" spans="1:14" ht="14.4" customHeight="1" x14ac:dyDescent="0.3">
      <c r="A89" s="747" t="s">
        <v>552</v>
      </c>
      <c r="B89" s="748" t="s">
        <v>553</v>
      </c>
      <c r="C89" s="749" t="s">
        <v>568</v>
      </c>
      <c r="D89" s="750" t="s">
        <v>569</v>
      </c>
      <c r="E89" s="751">
        <v>50113001</v>
      </c>
      <c r="F89" s="750" t="s">
        <v>580</v>
      </c>
      <c r="G89" s="749" t="s">
        <v>581</v>
      </c>
      <c r="H89" s="749">
        <v>100502</v>
      </c>
      <c r="I89" s="749">
        <v>502</v>
      </c>
      <c r="J89" s="749" t="s">
        <v>733</v>
      </c>
      <c r="K89" s="749" t="s">
        <v>734</v>
      </c>
      <c r="L89" s="752">
        <v>238.68000000000006</v>
      </c>
      <c r="M89" s="752">
        <v>1</v>
      </c>
      <c r="N89" s="753">
        <v>238.68000000000006</v>
      </c>
    </row>
    <row r="90" spans="1:14" ht="14.4" customHeight="1" x14ac:dyDescent="0.3">
      <c r="A90" s="747" t="s">
        <v>552</v>
      </c>
      <c r="B90" s="748" t="s">
        <v>553</v>
      </c>
      <c r="C90" s="749" t="s">
        <v>568</v>
      </c>
      <c r="D90" s="750" t="s">
        <v>569</v>
      </c>
      <c r="E90" s="751">
        <v>50113001</v>
      </c>
      <c r="F90" s="750" t="s">
        <v>580</v>
      </c>
      <c r="G90" s="749" t="s">
        <v>581</v>
      </c>
      <c r="H90" s="749">
        <v>100231</v>
      </c>
      <c r="I90" s="749">
        <v>231</v>
      </c>
      <c r="J90" s="749" t="s">
        <v>647</v>
      </c>
      <c r="K90" s="749" t="s">
        <v>648</v>
      </c>
      <c r="L90" s="752">
        <v>32.89</v>
      </c>
      <c r="M90" s="752">
        <v>2</v>
      </c>
      <c r="N90" s="753">
        <v>65.78</v>
      </c>
    </row>
    <row r="91" spans="1:14" ht="14.4" customHeight="1" x14ac:dyDescent="0.3">
      <c r="A91" s="747" t="s">
        <v>552</v>
      </c>
      <c r="B91" s="748" t="s">
        <v>553</v>
      </c>
      <c r="C91" s="749" t="s">
        <v>568</v>
      </c>
      <c r="D91" s="750" t="s">
        <v>569</v>
      </c>
      <c r="E91" s="751">
        <v>50113001</v>
      </c>
      <c r="F91" s="750" t="s">
        <v>580</v>
      </c>
      <c r="G91" s="749" t="s">
        <v>581</v>
      </c>
      <c r="H91" s="749">
        <v>100536</v>
      </c>
      <c r="I91" s="749">
        <v>536</v>
      </c>
      <c r="J91" s="749" t="s">
        <v>735</v>
      </c>
      <c r="K91" s="749" t="s">
        <v>583</v>
      </c>
      <c r="L91" s="752">
        <v>140.24999999999997</v>
      </c>
      <c r="M91" s="752">
        <v>1</v>
      </c>
      <c r="N91" s="753">
        <v>140.24999999999997</v>
      </c>
    </row>
    <row r="92" spans="1:14" ht="14.4" customHeight="1" x14ac:dyDescent="0.3">
      <c r="A92" s="747" t="s">
        <v>552</v>
      </c>
      <c r="B92" s="748" t="s">
        <v>553</v>
      </c>
      <c r="C92" s="749" t="s">
        <v>568</v>
      </c>
      <c r="D92" s="750" t="s">
        <v>569</v>
      </c>
      <c r="E92" s="751">
        <v>50113001</v>
      </c>
      <c r="F92" s="750" t="s">
        <v>580</v>
      </c>
      <c r="G92" s="749" t="s">
        <v>596</v>
      </c>
      <c r="H92" s="749">
        <v>107981</v>
      </c>
      <c r="I92" s="749">
        <v>7981</v>
      </c>
      <c r="J92" s="749" t="s">
        <v>736</v>
      </c>
      <c r="K92" s="749" t="s">
        <v>737</v>
      </c>
      <c r="L92" s="752">
        <v>50.64</v>
      </c>
      <c r="M92" s="752">
        <v>1</v>
      </c>
      <c r="N92" s="753">
        <v>50.64</v>
      </c>
    </row>
    <row r="93" spans="1:14" ht="14.4" customHeight="1" x14ac:dyDescent="0.3">
      <c r="A93" s="747" t="s">
        <v>552</v>
      </c>
      <c r="B93" s="748" t="s">
        <v>553</v>
      </c>
      <c r="C93" s="749" t="s">
        <v>568</v>
      </c>
      <c r="D93" s="750" t="s">
        <v>569</v>
      </c>
      <c r="E93" s="751">
        <v>50113001</v>
      </c>
      <c r="F93" s="750" t="s">
        <v>580</v>
      </c>
      <c r="G93" s="749" t="s">
        <v>581</v>
      </c>
      <c r="H93" s="749">
        <v>157992</v>
      </c>
      <c r="I93" s="749">
        <v>57992</v>
      </c>
      <c r="J93" s="749" t="s">
        <v>738</v>
      </c>
      <c r="K93" s="749" t="s">
        <v>739</v>
      </c>
      <c r="L93" s="752">
        <v>44.920000000000009</v>
      </c>
      <c r="M93" s="752">
        <v>1</v>
      </c>
      <c r="N93" s="753">
        <v>44.920000000000009</v>
      </c>
    </row>
    <row r="94" spans="1:14" ht="14.4" customHeight="1" x14ac:dyDescent="0.3">
      <c r="A94" s="747" t="s">
        <v>552</v>
      </c>
      <c r="B94" s="748" t="s">
        <v>553</v>
      </c>
      <c r="C94" s="749" t="s">
        <v>568</v>
      </c>
      <c r="D94" s="750" t="s">
        <v>569</v>
      </c>
      <c r="E94" s="751">
        <v>50113001</v>
      </c>
      <c r="F94" s="750" t="s">
        <v>580</v>
      </c>
      <c r="G94" s="749" t="s">
        <v>596</v>
      </c>
      <c r="H94" s="749">
        <v>131934</v>
      </c>
      <c r="I94" s="749">
        <v>31934</v>
      </c>
      <c r="J94" s="749" t="s">
        <v>740</v>
      </c>
      <c r="K94" s="749" t="s">
        <v>741</v>
      </c>
      <c r="L94" s="752">
        <v>49.820000000000036</v>
      </c>
      <c r="M94" s="752">
        <v>1</v>
      </c>
      <c r="N94" s="753">
        <v>49.820000000000036</v>
      </c>
    </row>
    <row r="95" spans="1:14" ht="14.4" customHeight="1" x14ac:dyDescent="0.3">
      <c r="A95" s="747" t="s">
        <v>552</v>
      </c>
      <c r="B95" s="748" t="s">
        <v>553</v>
      </c>
      <c r="C95" s="749" t="s">
        <v>568</v>
      </c>
      <c r="D95" s="750" t="s">
        <v>569</v>
      </c>
      <c r="E95" s="751">
        <v>50113005</v>
      </c>
      <c r="F95" s="750" t="s">
        <v>677</v>
      </c>
      <c r="G95" s="749" t="s">
        <v>581</v>
      </c>
      <c r="H95" s="749">
        <v>13309</v>
      </c>
      <c r="I95" s="749">
        <v>0</v>
      </c>
      <c r="J95" s="749" t="s">
        <v>742</v>
      </c>
      <c r="K95" s="749" t="s">
        <v>743</v>
      </c>
      <c r="L95" s="752">
        <v>9198.0014618635942</v>
      </c>
      <c r="M95" s="752">
        <v>1</v>
      </c>
      <c r="N95" s="753">
        <v>9198.0014618635942</v>
      </c>
    </row>
    <row r="96" spans="1:14" ht="14.4" customHeight="1" x14ac:dyDescent="0.3">
      <c r="A96" s="747" t="s">
        <v>552</v>
      </c>
      <c r="B96" s="748" t="s">
        <v>553</v>
      </c>
      <c r="C96" s="749" t="s">
        <v>568</v>
      </c>
      <c r="D96" s="750" t="s">
        <v>569</v>
      </c>
      <c r="E96" s="751">
        <v>50113005</v>
      </c>
      <c r="F96" s="750" t="s">
        <v>677</v>
      </c>
      <c r="G96" s="749" t="s">
        <v>581</v>
      </c>
      <c r="H96" s="749">
        <v>25459</v>
      </c>
      <c r="I96" s="749">
        <v>0</v>
      </c>
      <c r="J96" s="749" t="s">
        <v>744</v>
      </c>
      <c r="K96" s="749" t="s">
        <v>745</v>
      </c>
      <c r="L96" s="752">
        <v>23386</v>
      </c>
      <c r="M96" s="752">
        <v>10</v>
      </c>
      <c r="N96" s="753">
        <v>233860</v>
      </c>
    </row>
    <row r="97" spans="1:14" ht="14.4" customHeight="1" x14ac:dyDescent="0.3">
      <c r="A97" s="747" t="s">
        <v>552</v>
      </c>
      <c r="B97" s="748" t="s">
        <v>553</v>
      </c>
      <c r="C97" s="749" t="s">
        <v>568</v>
      </c>
      <c r="D97" s="750" t="s">
        <v>569</v>
      </c>
      <c r="E97" s="751">
        <v>50113005</v>
      </c>
      <c r="F97" s="750" t="s">
        <v>677</v>
      </c>
      <c r="G97" s="749" t="s">
        <v>581</v>
      </c>
      <c r="H97" s="749">
        <v>25460</v>
      </c>
      <c r="I97" s="749">
        <v>0</v>
      </c>
      <c r="J97" s="749" t="s">
        <v>744</v>
      </c>
      <c r="K97" s="749" t="s">
        <v>746</v>
      </c>
      <c r="L97" s="752">
        <v>23386</v>
      </c>
      <c r="M97" s="752">
        <v>4</v>
      </c>
      <c r="N97" s="753">
        <v>93544</v>
      </c>
    </row>
    <row r="98" spans="1:14" ht="14.4" customHeight="1" x14ac:dyDescent="0.3">
      <c r="A98" s="747" t="s">
        <v>552</v>
      </c>
      <c r="B98" s="748" t="s">
        <v>553</v>
      </c>
      <c r="C98" s="749" t="s">
        <v>568</v>
      </c>
      <c r="D98" s="750" t="s">
        <v>569</v>
      </c>
      <c r="E98" s="751">
        <v>50113005</v>
      </c>
      <c r="F98" s="750" t="s">
        <v>677</v>
      </c>
      <c r="G98" s="749" t="s">
        <v>581</v>
      </c>
      <c r="H98" s="749">
        <v>14007</v>
      </c>
      <c r="I98" s="749">
        <v>0</v>
      </c>
      <c r="J98" s="749" t="s">
        <v>747</v>
      </c>
      <c r="K98" s="749" t="s">
        <v>748</v>
      </c>
      <c r="L98" s="752">
        <v>28809</v>
      </c>
      <c r="M98" s="752">
        <v>1</v>
      </c>
      <c r="N98" s="753">
        <v>28809</v>
      </c>
    </row>
    <row r="99" spans="1:14" ht="14.4" customHeight="1" x14ac:dyDescent="0.3">
      <c r="A99" s="747" t="s">
        <v>552</v>
      </c>
      <c r="B99" s="748" t="s">
        <v>553</v>
      </c>
      <c r="C99" s="749" t="s">
        <v>568</v>
      </c>
      <c r="D99" s="750" t="s">
        <v>569</v>
      </c>
      <c r="E99" s="751">
        <v>50113005</v>
      </c>
      <c r="F99" s="750" t="s">
        <v>677</v>
      </c>
      <c r="G99" s="749" t="s">
        <v>581</v>
      </c>
      <c r="H99" s="749">
        <v>14006</v>
      </c>
      <c r="I99" s="749">
        <v>0</v>
      </c>
      <c r="J99" s="749" t="s">
        <v>749</v>
      </c>
      <c r="K99" s="749" t="s">
        <v>750</v>
      </c>
      <c r="L99" s="752">
        <v>27764</v>
      </c>
      <c r="M99" s="752">
        <v>40</v>
      </c>
      <c r="N99" s="753">
        <v>1110560</v>
      </c>
    </row>
    <row r="100" spans="1:14" ht="14.4" customHeight="1" x14ac:dyDescent="0.3">
      <c r="A100" s="747" t="s">
        <v>552</v>
      </c>
      <c r="B100" s="748" t="s">
        <v>553</v>
      </c>
      <c r="C100" s="749" t="s">
        <v>568</v>
      </c>
      <c r="D100" s="750" t="s">
        <v>569</v>
      </c>
      <c r="E100" s="751">
        <v>50113005</v>
      </c>
      <c r="F100" s="750" t="s">
        <v>677</v>
      </c>
      <c r="G100" s="749" t="s">
        <v>581</v>
      </c>
      <c r="H100" s="749">
        <v>498257</v>
      </c>
      <c r="I100" s="749">
        <v>0</v>
      </c>
      <c r="J100" s="749" t="s">
        <v>751</v>
      </c>
      <c r="K100" s="749" t="s">
        <v>752</v>
      </c>
      <c r="L100" s="752">
        <v>1404.81</v>
      </c>
      <c r="M100" s="752">
        <v>8</v>
      </c>
      <c r="N100" s="753">
        <v>11238.48</v>
      </c>
    </row>
    <row r="101" spans="1:14" ht="14.4" customHeight="1" x14ac:dyDescent="0.3">
      <c r="A101" s="747" t="s">
        <v>552</v>
      </c>
      <c r="B101" s="748" t="s">
        <v>553</v>
      </c>
      <c r="C101" s="749" t="s">
        <v>568</v>
      </c>
      <c r="D101" s="750" t="s">
        <v>569</v>
      </c>
      <c r="E101" s="751">
        <v>50113005</v>
      </c>
      <c r="F101" s="750" t="s">
        <v>677</v>
      </c>
      <c r="G101" s="749" t="s">
        <v>581</v>
      </c>
      <c r="H101" s="749">
        <v>498311</v>
      </c>
      <c r="I101" s="749">
        <v>0</v>
      </c>
      <c r="J101" s="749" t="s">
        <v>753</v>
      </c>
      <c r="K101" s="749" t="s">
        <v>754</v>
      </c>
      <c r="L101" s="752">
        <v>133.82000000000002</v>
      </c>
      <c r="M101" s="752">
        <v>46</v>
      </c>
      <c r="N101" s="753">
        <v>6155.7200000000012</v>
      </c>
    </row>
    <row r="102" spans="1:14" ht="14.4" customHeight="1" x14ac:dyDescent="0.3">
      <c r="A102" s="747" t="s">
        <v>552</v>
      </c>
      <c r="B102" s="748" t="s">
        <v>553</v>
      </c>
      <c r="C102" s="749" t="s">
        <v>568</v>
      </c>
      <c r="D102" s="750" t="s">
        <v>569</v>
      </c>
      <c r="E102" s="751">
        <v>50113005</v>
      </c>
      <c r="F102" s="750" t="s">
        <v>677</v>
      </c>
      <c r="G102" s="749" t="s">
        <v>581</v>
      </c>
      <c r="H102" s="749">
        <v>66441</v>
      </c>
      <c r="I102" s="749">
        <v>0</v>
      </c>
      <c r="J102" s="749" t="s">
        <v>755</v>
      </c>
      <c r="K102" s="749" t="s">
        <v>756</v>
      </c>
      <c r="L102" s="752">
        <v>12510.350003227779</v>
      </c>
      <c r="M102" s="752">
        <v>22</v>
      </c>
      <c r="N102" s="753">
        <v>275227.70007101115</v>
      </c>
    </row>
    <row r="103" spans="1:14" ht="14.4" customHeight="1" x14ac:dyDescent="0.3">
      <c r="A103" s="747" t="s">
        <v>552</v>
      </c>
      <c r="B103" s="748" t="s">
        <v>553</v>
      </c>
      <c r="C103" s="749" t="s">
        <v>568</v>
      </c>
      <c r="D103" s="750" t="s">
        <v>569</v>
      </c>
      <c r="E103" s="751">
        <v>50113005</v>
      </c>
      <c r="F103" s="750" t="s">
        <v>677</v>
      </c>
      <c r="G103" s="749" t="s">
        <v>581</v>
      </c>
      <c r="H103" s="749">
        <v>13307</v>
      </c>
      <c r="I103" s="749">
        <v>0</v>
      </c>
      <c r="J103" s="749" t="s">
        <v>757</v>
      </c>
      <c r="K103" s="749" t="s">
        <v>758</v>
      </c>
      <c r="L103" s="752">
        <v>12547.083238022176</v>
      </c>
      <c r="M103" s="752">
        <v>36</v>
      </c>
      <c r="N103" s="753">
        <v>451694.99656879832</v>
      </c>
    </row>
    <row r="104" spans="1:14" ht="14.4" customHeight="1" x14ac:dyDescent="0.3">
      <c r="A104" s="747" t="s">
        <v>552</v>
      </c>
      <c r="B104" s="748" t="s">
        <v>553</v>
      </c>
      <c r="C104" s="749" t="s">
        <v>568</v>
      </c>
      <c r="D104" s="750" t="s">
        <v>569</v>
      </c>
      <c r="E104" s="751">
        <v>50113005</v>
      </c>
      <c r="F104" s="750" t="s">
        <v>677</v>
      </c>
      <c r="G104" s="749" t="s">
        <v>581</v>
      </c>
      <c r="H104" s="749">
        <v>13301</v>
      </c>
      <c r="I104" s="749">
        <v>0</v>
      </c>
      <c r="J104" s="749" t="s">
        <v>759</v>
      </c>
      <c r="K104" s="749" t="s">
        <v>760</v>
      </c>
      <c r="L104" s="752">
        <v>3030.9949999999999</v>
      </c>
      <c r="M104" s="752">
        <v>5</v>
      </c>
      <c r="N104" s="753">
        <v>15154.974999999999</v>
      </c>
    </row>
    <row r="105" spans="1:14" ht="14.4" customHeight="1" x14ac:dyDescent="0.3">
      <c r="A105" s="747" t="s">
        <v>552</v>
      </c>
      <c r="B105" s="748" t="s">
        <v>553</v>
      </c>
      <c r="C105" s="749" t="s">
        <v>568</v>
      </c>
      <c r="D105" s="750" t="s">
        <v>569</v>
      </c>
      <c r="E105" s="751">
        <v>50113005</v>
      </c>
      <c r="F105" s="750" t="s">
        <v>677</v>
      </c>
      <c r="G105" s="749" t="s">
        <v>581</v>
      </c>
      <c r="H105" s="749">
        <v>13302</v>
      </c>
      <c r="I105" s="749">
        <v>0</v>
      </c>
      <c r="J105" s="749" t="s">
        <v>761</v>
      </c>
      <c r="K105" s="749" t="s">
        <v>762</v>
      </c>
      <c r="L105" s="752">
        <v>3080.3981444817027</v>
      </c>
      <c r="M105" s="752">
        <v>15</v>
      </c>
      <c r="N105" s="753">
        <v>46205.97216722554</v>
      </c>
    </row>
    <row r="106" spans="1:14" ht="14.4" customHeight="1" x14ac:dyDescent="0.3">
      <c r="A106" s="747" t="s">
        <v>552</v>
      </c>
      <c r="B106" s="748" t="s">
        <v>553</v>
      </c>
      <c r="C106" s="749" t="s">
        <v>568</v>
      </c>
      <c r="D106" s="750" t="s">
        <v>569</v>
      </c>
      <c r="E106" s="751">
        <v>50113005</v>
      </c>
      <c r="F106" s="750" t="s">
        <v>677</v>
      </c>
      <c r="G106" s="749" t="s">
        <v>581</v>
      </c>
      <c r="H106" s="749">
        <v>66400</v>
      </c>
      <c r="I106" s="749">
        <v>0</v>
      </c>
      <c r="J106" s="749" t="s">
        <v>763</v>
      </c>
      <c r="K106" s="749" t="s">
        <v>764</v>
      </c>
      <c r="L106" s="752">
        <v>15989.6</v>
      </c>
      <c r="M106" s="752">
        <v>1</v>
      </c>
      <c r="N106" s="753">
        <v>15989.6</v>
      </c>
    </row>
    <row r="107" spans="1:14" ht="14.4" customHeight="1" x14ac:dyDescent="0.3">
      <c r="A107" s="747" t="s">
        <v>552</v>
      </c>
      <c r="B107" s="748" t="s">
        <v>553</v>
      </c>
      <c r="C107" s="749" t="s">
        <v>568</v>
      </c>
      <c r="D107" s="750" t="s">
        <v>569</v>
      </c>
      <c r="E107" s="751">
        <v>50113005</v>
      </c>
      <c r="F107" s="750" t="s">
        <v>677</v>
      </c>
      <c r="G107" s="749" t="s">
        <v>581</v>
      </c>
      <c r="H107" s="749">
        <v>66401</v>
      </c>
      <c r="I107" s="749">
        <v>0</v>
      </c>
      <c r="J107" s="749" t="s">
        <v>765</v>
      </c>
      <c r="K107" s="749" t="s">
        <v>766</v>
      </c>
      <c r="L107" s="752">
        <v>21439.137500000001</v>
      </c>
      <c r="M107" s="752">
        <v>8</v>
      </c>
      <c r="N107" s="753">
        <v>171513.1</v>
      </c>
    </row>
    <row r="108" spans="1:14" ht="14.4" customHeight="1" x14ac:dyDescent="0.3">
      <c r="A108" s="747" t="s">
        <v>552</v>
      </c>
      <c r="B108" s="748" t="s">
        <v>553</v>
      </c>
      <c r="C108" s="749" t="s">
        <v>568</v>
      </c>
      <c r="D108" s="750" t="s">
        <v>569</v>
      </c>
      <c r="E108" s="751">
        <v>50113005</v>
      </c>
      <c r="F108" s="750" t="s">
        <v>677</v>
      </c>
      <c r="G108" s="749" t="s">
        <v>581</v>
      </c>
      <c r="H108" s="749">
        <v>13304</v>
      </c>
      <c r="I108" s="749">
        <v>0</v>
      </c>
      <c r="J108" s="749" t="s">
        <v>767</v>
      </c>
      <c r="K108" s="749" t="s">
        <v>768</v>
      </c>
      <c r="L108" s="752">
        <v>4120.3348917106787</v>
      </c>
      <c r="M108" s="752">
        <v>48</v>
      </c>
      <c r="N108" s="753">
        <v>197776.07480211256</v>
      </c>
    </row>
    <row r="109" spans="1:14" ht="14.4" customHeight="1" x14ac:dyDescent="0.3">
      <c r="A109" s="747" t="s">
        <v>552</v>
      </c>
      <c r="B109" s="748" t="s">
        <v>553</v>
      </c>
      <c r="C109" s="749" t="s">
        <v>568</v>
      </c>
      <c r="D109" s="750" t="s">
        <v>569</v>
      </c>
      <c r="E109" s="751">
        <v>50113005</v>
      </c>
      <c r="F109" s="750" t="s">
        <v>677</v>
      </c>
      <c r="G109" s="749" t="s">
        <v>581</v>
      </c>
      <c r="H109" s="749">
        <v>142203</v>
      </c>
      <c r="I109" s="749">
        <v>0</v>
      </c>
      <c r="J109" s="749" t="s">
        <v>769</v>
      </c>
      <c r="K109" s="749" t="s">
        <v>770</v>
      </c>
      <c r="L109" s="752">
        <v>11784.299999999996</v>
      </c>
      <c r="M109" s="752">
        <v>19</v>
      </c>
      <c r="N109" s="753">
        <v>223901.69999999992</v>
      </c>
    </row>
    <row r="110" spans="1:14" ht="14.4" customHeight="1" x14ac:dyDescent="0.3">
      <c r="A110" s="747" t="s">
        <v>552</v>
      </c>
      <c r="B110" s="748" t="s">
        <v>553</v>
      </c>
      <c r="C110" s="749" t="s">
        <v>568</v>
      </c>
      <c r="D110" s="750" t="s">
        <v>569</v>
      </c>
      <c r="E110" s="751">
        <v>50113005</v>
      </c>
      <c r="F110" s="750" t="s">
        <v>677</v>
      </c>
      <c r="G110" s="749" t="s">
        <v>581</v>
      </c>
      <c r="H110" s="749">
        <v>137485</v>
      </c>
      <c r="I110" s="749">
        <v>0</v>
      </c>
      <c r="J110" s="749" t="s">
        <v>771</v>
      </c>
      <c r="K110" s="749" t="s">
        <v>772</v>
      </c>
      <c r="L110" s="752">
        <v>26840</v>
      </c>
      <c r="M110" s="752">
        <v>4</v>
      </c>
      <c r="N110" s="753">
        <v>107360</v>
      </c>
    </row>
    <row r="111" spans="1:14" ht="14.4" customHeight="1" x14ac:dyDescent="0.3">
      <c r="A111" s="747" t="s">
        <v>552</v>
      </c>
      <c r="B111" s="748" t="s">
        <v>553</v>
      </c>
      <c r="C111" s="749" t="s">
        <v>568</v>
      </c>
      <c r="D111" s="750" t="s">
        <v>569</v>
      </c>
      <c r="E111" s="751">
        <v>50113005</v>
      </c>
      <c r="F111" s="750" t="s">
        <v>677</v>
      </c>
      <c r="G111" s="749" t="s">
        <v>581</v>
      </c>
      <c r="H111" s="749">
        <v>498281</v>
      </c>
      <c r="I111" s="749">
        <v>0</v>
      </c>
      <c r="J111" s="749" t="s">
        <v>773</v>
      </c>
      <c r="K111" s="749" t="s">
        <v>774</v>
      </c>
      <c r="L111" s="752">
        <v>4421.45</v>
      </c>
      <c r="M111" s="752">
        <v>2</v>
      </c>
      <c r="N111" s="753">
        <v>8842.9</v>
      </c>
    </row>
    <row r="112" spans="1:14" ht="14.4" customHeight="1" x14ac:dyDescent="0.3">
      <c r="A112" s="747" t="s">
        <v>552</v>
      </c>
      <c r="B112" s="748" t="s">
        <v>553</v>
      </c>
      <c r="C112" s="749" t="s">
        <v>568</v>
      </c>
      <c r="D112" s="750" t="s">
        <v>569</v>
      </c>
      <c r="E112" s="751">
        <v>50113005</v>
      </c>
      <c r="F112" s="750" t="s">
        <v>677</v>
      </c>
      <c r="G112" s="749" t="s">
        <v>581</v>
      </c>
      <c r="H112" s="749">
        <v>66429</v>
      </c>
      <c r="I112" s="749">
        <v>0</v>
      </c>
      <c r="J112" s="749" t="s">
        <v>775</v>
      </c>
      <c r="K112" s="749" t="s">
        <v>776</v>
      </c>
      <c r="L112" s="752">
        <v>1527.0538461538458</v>
      </c>
      <c r="M112" s="752">
        <v>13</v>
      </c>
      <c r="N112" s="753">
        <v>19851.699999999997</v>
      </c>
    </row>
    <row r="113" spans="1:14" ht="14.4" customHeight="1" x14ac:dyDescent="0.3">
      <c r="A113" s="747" t="s">
        <v>552</v>
      </c>
      <c r="B113" s="748" t="s">
        <v>553</v>
      </c>
      <c r="C113" s="749" t="s">
        <v>568</v>
      </c>
      <c r="D113" s="750" t="s">
        <v>569</v>
      </c>
      <c r="E113" s="751">
        <v>50113005</v>
      </c>
      <c r="F113" s="750" t="s">
        <v>677</v>
      </c>
      <c r="G113" s="749" t="s">
        <v>581</v>
      </c>
      <c r="H113" s="749">
        <v>66427</v>
      </c>
      <c r="I113" s="749">
        <v>0</v>
      </c>
      <c r="J113" s="749" t="s">
        <v>777</v>
      </c>
      <c r="K113" s="749" t="s">
        <v>778</v>
      </c>
      <c r="L113" s="752">
        <v>1549.1142857142859</v>
      </c>
      <c r="M113" s="752">
        <v>7</v>
      </c>
      <c r="N113" s="753">
        <v>10843.800000000001</v>
      </c>
    </row>
    <row r="114" spans="1:14" ht="14.4" customHeight="1" x14ac:dyDescent="0.3">
      <c r="A114" s="747" t="s">
        <v>552</v>
      </c>
      <c r="B114" s="748" t="s">
        <v>553</v>
      </c>
      <c r="C114" s="749" t="s">
        <v>568</v>
      </c>
      <c r="D114" s="750" t="s">
        <v>569</v>
      </c>
      <c r="E114" s="751">
        <v>50113005</v>
      </c>
      <c r="F114" s="750" t="s">
        <v>677</v>
      </c>
      <c r="G114" s="749" t="s">
        <v>581</v>
      </c>
      <c r="H114" s="749">
        <v>66426</v>
      </c>
      <c r="I114" s="749">
        <v>0</v>
      </c>
      <c r="J114" s="749" t="s">
        <v>779</v>
      </c>
      <c r="K114" s="749" t="s">
        <v>780</v>
      </c>
      <c r="L114" s="752">
        <v>2653.5666666666666</v>
      </c>
      <c r="M114" s="752">
        <v>45</v>
      </c>
      <c r="N114" s="753">
        <v>119410.5</v>
      </c>
    </row>
    <row r="115" spans="1:14" ht="14.4" customHeight="1" x14ac:dyDescent="0.3">
      <c r="A115" s="747" t="s">
        <v>552</v>
      </c>
      <c r="B115" s="748" t="s">
        <v>553</v>
      </c>
      <c r="C115" s="749" t="s">
        <v>568</v>
      </c>
      <c r="D115" s="750" t="s">
        <v>569</v>
      </c>
      <c r="E115" s="751">
        <v>50113005</v>
      </c>
      <c r="F115" s="750" t="s">
        <v>677</v>
      </c>
      <c r="G115" s="749" t="s">
        <v>581</v>
      </c>
      <c r="H115" s="749">
        <v>94428</v>
      </c>
      <c r="I115" s="749">
        <v>0</v>
      </c>
      <c r="J115" s="749" t="s">
        <v>781</v>
      </c>
      <c r="K115" s="749" t="s">
        <v>782</v>
      </c>
      <c r="L115" s="752">
        <v>2464.169230769231</v>
      </c>
      <c r="M115" s="752">
        <v>13</v>
      </c>
      <c r="N115" s="753">
        <v>32034.2</v>
      </c>
    </row>
    <row r="116" spans="1:14" ht="14.4" customHeight="1" x14ac:dyDescent="0.3">
      <c r="A116" s="747" t="s">
        <v>552</v>
      </c>
      <c r="B116" s="748" t="s">
        <v>553</v>
      </c>
      <c r="C116" s="749" t="s">
        <v>568</v>
      </c>
      <c r="D116" s="750" t="s">
        <v>569</v>
      </c>
      <c r="E116" s="751">
        <v>50113005</v>
      </c>
      <c r="F116" s="750" t="s">
        <v>677</v>
      </c>
      <c r="G116" s="749" t="s">
        <v>581</v>
      </c>
      <c r="H116" s="749">
        <v>66430</v>
      </c>
      <c r="I116" s="749">
        <v>0</v>
      </c>
      <c r="J116" s="749" t="s">
        <v>783</v>
      </c>
      <c r="K116" s="749" t="s">
        <v>784</v>
      </c>
      <c r="L116" s="752">
        <v>3617.9</v>
      </c>
      <c r="M116" s="752">
        <v>1</v>
      </c>
      <c r="N116" s="753">
        <v>3617.9</v>
      </c>
    </row>
    <row r="117" spans="1:14" ht="14.4" customHeight="1" x14ac:dyDescent="0.3">
      <c r="A117" s="747" t="s">
        <v>552</v>
      </c>
      <c r="B117" s="748" t="s">
        <v>553</v>
      </c>
      <c r="C117" s="749" t="s">
        <v>568</v>
      </c>
      <c r="D117" s="750" t="s">
        <v>569</v>
      </c>
      <c r="E117" s="751">
        <v>50113005</v>
      </c>
      <c r="F117" s="750" t="s">
        <v>677</v>
      </c>
      <c r="G117" s="749" t="s">
        <v>581</v>
      </c>
      <c r="H117" s="749">
        <v>119867</v>
      </c>
      <c r="I117" s="749">
        <v>0</v>
      </c>
      <c r="J117" s="749" t="s">
        <v>785</v>
      </c>
      <c r="K117" s="749" t="s">
        <v>782</v>
      </c>
      <c r="L117" s="752">
        <v>14982.146666666666</v>
      </c>
      <c r="M117" s="752">
        <v>45</v>
      </c>
      <c r="N117" s="753">
        <v>674196.6</v>
      </c>
    </row>
    <row r="118" spans="1:14" ht="14.4" customHeight="1" x14ac:dyDescent="0.3">
      <c r="A118" s="747" t="s">
        <v>552</v>
      </c>
      <c r="B118" s="748" t="s">
        <v>553</v>
      </c>
      <c r="C118" s="749" t="s">
        <v>568</v>
      </c>
      <c r="D118" s="750" t="s">
        <v>569</v>
      </c>
      <c r="E118" s="751">
        <v>50113005</v>
      </c>
      <c r="F118" s="750" t="s">
        <v>677</v>
      </c>
      <c r="G118" s="749" t="s">
        <v>581</v>
      </c>
      <c r="H118" s="749">
        <v>115800</v>
      </c>
      <c r="I118" s="749">
        <v>0</v>
      </c>
      <c r="J118" s="749" t="s">
        <v>786</v>
      </c>
      <c r="K118" s="749" t="s">
        <v>787</v>
      </c>
      <c r="L118" s="752">
        <v>15329.331111111112</v>
      </c>
      <c r="M118" s="752">
        <v>45</v>
      </c>
      <c r="N118" s="753">
        <v>689819.9</v>
      </c>
    </row>
    <row r="119" spans="1:14" ht="14.4" customHeight="1" x14ac:dyDescent="0.3">
      <c r="A119" s="747" t="s">
        <v>552</v>
      </c>
      <c r="B119" s="748" t="s">
        <v>553</v>
      </c>
      <c r="C119" s="749" t="s">
        <v>568</v>
      </c>
      <c r="D119" s="750" t="s">
        <v>569</v>
      </c>
      <c r="E119" s="751">
        <v>50113005</v>
      </c>
      <c r="F119" s="750" t="s">
        <v>677</v>
      </c>
      <c r="G119" s="749" t="s">
        <v>581</v>
      </c>
      <c r="H119" s="749">
        <v>61196</v>
      </c>
      <c r="I119" s="749">
        <v>0</v>
      </c>
      <c r="J119" s="749" t="s">
        <v>788</v>
      </c>
      <c r="K119" s="749" t="s">
        <v>789</v>
      </c>
      <c r="L119" s="752">
        <v>20487.5</v>
      </c>
      <c r="M119" s="752">
        <v>1</v>
      </c>
      <c r="N119" s="753">
        <v>20487.5</v>
      </c>
    </row>
    <row r="120" spans="1:14" ht="14.4" customHeight="1" x14ac:dyDescent="0.3">
      <c r="A120" s="747" t="s">
        <v>552</v>
      </c>
      <c r="B120" s="748" t="s">
        <v>553</v>
      </c>
      <c r="C120" s="749" t="s">
        <v>568</v>
      </c>
      <c r="D120" s="750" t="s">
        <v>569</v>
      </c>
      <c r="E120" s="751">
        <v>50113005</v>
      </c>
      <c r="F120" s="750" t="s">
        <v>677</v>
      </c>
      <c r="G120" s="749" t="s">
        <v>581</v>
      </c>
      <c r="H120" s="749">
        <v>61197</v>
      </c>
      <c r="I120" s="749">
        <v>0</v>
      </c>
      <c r="J120" s="749" t="s">
        <v>790</v>
      </c>
      <c r="K120" s="749" t="s">
        <v>791</v>
      </c>
      <c r="L120" s="752">
        <v>22870.96976579044</v>
      </c>
      <c r="M120" s="752">
        <v>43</v>
      </c>
      <c r="N120" s="753">
        <v>983451.69992898894</v>
      </c>
    </row>
    <row r="121" spans="1:14" ht="14.4" customHeight="1" x14ac:dyDescent="0.3">
      <c r="A121" s="747" t="s">
        <v>552</v>
      </c>
      <c r="B121" s="748" t="s">
        <v>553</v>
      </c>
      <c r="C121" s="749" t="s">
        <v>568</v>
      </c>
      <c r="D121" s="750" t="s">
        <v>569</v>
      </c>
      <c r="E121" s="751">
        <v>50113005</v>
      </c>
      <c r="F121" s="750" t="s">
        <v>677</v>
      </c>
      <c r="G121" s="749" t="s">
        <v>581</v>
      </c>
      <c r="H121" s="749">
        <v>61198</v>
      </c>
      <c r="I121" s="749">
        <v>0</v>
      </c>
      <c r="J121" s="749" t="s">
        <v>792</v>
      </c>
      <c r="K121" s="749" t="s">
        <v>793</v>
      </c>
      <c r="L121" s="752">
        <v>25908.3</v>
      </c>
      <c r="M121" s="752">
        <v>1</v>
      </c>
      <c r="N121" s="753">
        <v>25908.3</v>
      </c>
    </row>
    <row r="122" spans="1:14" ht="14.4" customHeight="1" x14ac:dyDescent="0.3">
      <c r="A122" s="747" t="s">
        <v>552</v>
      </c>
      <c r="B122" s="748" t="s">
        <v>553</v>
      </c>
      <c r="C122" s="749" t="s">
        <v>568</v>
      </c>
      <c r="D122" s="750" t="s">
        <v>569</v>
      </c>
      <c r="E122" s="751">
        <v>50113005</v>
      </c>
      <c r="F122" s="750" t="s">
        <v>677</v>
      </c>
      <c r="G122" s="749" t="s">
        <v>581</v>
      </c>
      <c r="H122" s="749">
        <v>59192</v>
      </c>
      <c r="I122" s="749">
        <v>0</v>
      </c>
      <c r="J122" s="749" t="s">
        <v>794</v>
      </c>
      <c r="K122" s="749" t="s">
        <v>795</v>
      </c>
      <c r="L122" s="752">
        <v>5185.3999999999996</v>
      </c>
      <c r="M122" s="752">
        <v>1</v>
      </c>
      <c r="N122" s="753">
        <v>5185.3999999999996</v>
      </c>
    </row>
    <row r="123" spans="1:14" ht="14.4" customHeight="1" x14ac:dyDescent="0.3">
      <c r="A123" s="747" t="s">
        <v>552</v>
      </c>
      <c r="B123" s="748" t="s">
        <v>553</v>
      </c>
      <c r="C123" s="749" t="s">
        <v>568</v>
      </c>
      <c r="D123" s="750" t="s">
        <v>569</v>
      </c>
      <c r="E123" s="751">
        <v>50113005</v>
      </c>
      <c r="F123" s="750" t="s">
        <v>677</v>
      </c>
      <c r="G123" s="749" t="s">
        <v>581</v>
      </c>
      <c r="H123" s="749">
        <v>199390</v>
      </c>
      <c r="I123" s="749">
        <v>0</v>
      </c>
      <c r="J123" s="749" t="s">
        <v>796</v>
      </c>
      <c r="K123" s="749" t="s">
        <v>797</v>
      </c>
      <c r="L123" s="752">
        <v>6147.9</v>
      </c>
      <c r="M123" s="752">
        <v>1</v>
      </c>
      <c r="N123" s="753">
        <v>6147.9</v>
      </c>
    </row>
    <row r="124" spans="1:14" ht="14.4" customHeight="1" x14ac:dyDescent="0.3">
      <c r="A124" s="747" t="s">
        <v>552</v>
      </c>
      <c r="B124" s="748" t="s">
        <v>553</v>
      </c>
      <c r="C124" s="749" t="s">
        <v>568</v>
      </c>
      <c r="D124" s="750" t="s">
        <v>569</v>
      </c>
      <c r="E124" s="751">
        <v>50113005</v>
      </c>
      <c r="F124" s="750" t="s">
        <v>677</v>
      </c>
      <c r="G124" s="749" t="s">
        <v>581</v>
      </c>
      <c r="H124" s="749">
        <v>199393</v>
      </c>
      <c r="I124" s="749">
        <v>0</v>
      </c>
      <c r="J124" s="749" t="s">
        <v>798</v>
      </c>
      <c r="K124" s="749" t="s">
        <v>799</v>
      </c>
      <c r="L124" s="752">
        <v>6882.9750000000004</v>
      </c>
      <c r="M124" s="752">
        <v>4</v>
      </c>
      <c r="N124" s="753">
        <v>27531.9</v>
      </c>
    </row>
    <row r="125" spans="1:14" ht="14.4" customHeight="1" x14ac:dyDescent="0.3">
      <c r="A125" s="747" t="s">
        <v>552</v>
      </c>
      <c r="B125" s="748" t="s">
        <v>553</v>
      </c>
      <c r="C125" s="749" t="s">
        <v>568</v>
      </c>
      <c r="D125" s="750" t="s">
        <v>569</v>
      </c>
      <c r="E125" s="751">
        <v>50113009</v>
      </c>
      <c r="F125" s="750" t="s">
        <v>800</v>
      </c>
      <c r="G125" s="749" t="s">
        <v>581</v>
      </c>
      <c r="H125" s="749">
        <v>167779</v>
      </c>
      <c r="I125" s="749">
        <v>167779</v>
      </c>
      <c r="J125" s="749" t="s">
        <v>801</v>
      </c>
      <c r="K125" s="749" t="s">
        <v>802</v>
      </c>
      <c r="L125" s="752">
        <v>1914</v>
      </c>
      <c r="M125" s="752">
        <v>95</v>
      </c>
      <c r="N125" s="753">
        <v>181830</v>
      </c>
    </row>
    <row r="126" spans="1:14" ht="14.4" customHeight="1" x14ac:dyDescent="0.3">
      <c r="A126" s="747" t="s">
        <v>552</v>
      </c>
      <c r="B126" s="748" t="s">
        <v>553</v>
      </c>
      <c r="C126" s="749" t="s">
        <v>574</v>
      </c>
      <c r="D126" s="750" t="s">
        <v>575</v>
      </c>
      <c r="E126" s="751">
        <v>50113001</v>
      </c>
      <c r="F126" s="750" t="s">
        <v>580</v>
      </c>
      <c r="G126" s="749" t="s">
        <v>581</v>
      </c>
      <c r="H126" s="749">
        <v>196887</v>
      </c>
      <c r="I126" s="749">
        <v>96887</v>
      </c>
      <c r="J126" s="749" t="s">
        <v>803</v>
      </c>
      <c r="K126" s="749" t="s">
        <v>804</v>
      </c>
      <c r="L126" s="752">
        <v>69.378799999999984</v>
      </c>
      <c r="M126" s="752">
        <v>15</v>
      </c>
      <c r="N126" s="753">
        <v>1040.6819999999998</v>
      </c>
    </row>
    <row r="127" spans="1:14" ht="14.4" customHeight="1" x14ac:dyDescent="0.3">
      <c r="A127" s="747" t="s">
        <v>552</v>
      </c>
      <c r="B127" s="748" t="s">
        <v>553</v>
      </c>
      <c r="C127" s="749" t="s">
        <v>574</v>
      </c>
      <c r="D127" s="750" t="s">
        <v>575</v>
      </c>
      <c r="E127" s="751">
        <v>50113001</v>
      </c>
      <c r="F127" s="750" t="s">
        <v>580</v>
      </c>
      <c r="G127" s="749" t="s">
        <v>581</v>
      </c>
      <c r="H127" s="749">
        <v>196886</v>
      </c>
      <c r="I127" s="749">
        <v>96886</v>
      </c>
      <c r="J127" s="749" t="s">
        <v>803</v>
      </c>
      <c r="K127" s="749" t="s">
        <v>805</v>
      </c>
      <c r="L127" s="752">
        <v>50.16</v>
      </c>
      <c r="M127" s="752">
        <v>15</v>
      </c>
      <c r="N127" s="753">
        <v>752.4</v>
      </c>
    </row>
    <row r="128" spans="1:14" ht="14.4" customHeight="1" x14ac:dyDescent="0.3">
      <c r="A128" s="747" t="s">
        <v>552</v>
      </c>
      <c r="B128" s="748" t="s">
        <v>553</v>
      </c>
      <c r="C128" s="749" t="s">
        <v>574</v>
      </c>
      <c r="D128" s="750" t="s">
        <v>575</v>
      </c>
      <c r="E128" s="751">
        <v>50113001</v>
      </c>
      <c r="F128" s="750" t="s">
        <v>580</v>
      </c>
      <c r="G128" s="749" t="s">
        <v>581</v>
      </c>
      <c r="H128" s="749">
        <v>100362</v>
      </c>
      <c r="I128" s="749">
        <v>362</v>
      </c>
      <c r="J128" s="749" t="s">
        <v>582</v>
      </c>
      <c r="K128" s="749" t="s">
        <v>583</v>
      </c>
      <c r="L128" s="752">
        <v>86.431818181818187</v>
      </c>
      <c r="M128" s="752">
        <v>11</v>
      </c>
      <c r="N128" s="753">
        <v>950.75</v>
      </c>
    </row>
    <row r="129" spans="1:14" ht="14.4" customHeight="1" x14ac:dyDescent="0.3">
      <c r="A129" s="747" t="s">
        <v>552</v>
      </c>
      <c r="B129" s="748" t="s">
        <v>553</v>
      </c>
      <c r="C129" s="749" t="s">
        <v>574</v>
      </c>
      <c r="D129" s="750" t="s">
        <v>575</v>
      </c>
      <c r="E129" s="751">
        <v>50113001</v>
      </c>
      <c r="F129" s="750" t="s">
        <v>580</v>
      </c>
      <c r="G129" s="749" t="s">
        <v>581</v>
      </c>
      <c r="H129" s="749">
        <v>196610</v>
      </c>
      <c r="I129" s="749">
        <v>96610</v>
      </c>
      <c r="J129" s="749" t="s">
        <v>806</v>
      </c>
      <c r="K129" s="749" t="s">
        <v>807</v>
      </c>
      <c r="L129" s="752">
        <v>46.38</v>
      </c>
      <c r="M129" s="752">
        <v>3</v>
      </c>
      <c r="N129" s="753">
        <v>139.14000000000001</v>
      </c>
    </row>
    <row r="130" spans="1:14" ht="14.4" customHeight="1" x14ac:dyDescent="0.3">
      <c r="A130" s="747" t="s">
        <v>552</v>
      </c>
      <c r="B130" s="748" t="s">
        <v>553</v>
      </c>
      <c r="C130" s="749" t="s">
        <v>574</v>
      </c>
      <c r="D130" s="750" t="s">
        <v>575</v>
      </c>
      <c r="E130" s="751">
        <v>50113001</v>
      </c>
      <c r="F130" s="750" t="s">
        <v>580</v>
      </c>
      <c r="G130" s="749" t="s">
        <v>581</v>
      </c>
      <c r="H130" s="749">
        <v>847713</v>
      </c>
      <c r="I130" s="749">
        <v>125526</v>
      </c>
      <c r="J130" s="749" t="s">
        <v>587</v>
      </c>
      <c r="K130" s="749" t="s">
        <v>588</v>
      </c>
      <c r="L130" s="752">
        <v>109.37999999999995</v>
      </c>
      <c r="M130" s="752">
        <v>2</v>
      </c>
      <c r="N130" s="753">
        <v>218.75999999999991</v>
      </c>
    </row>
    <row r="131" spans="1:14" ht="14.4" customHeight="1" x14ac:dyDescent="0.3">
      <c r="A131" s="747" t="s">
        <v>552</v>
      </c>
      <c r="B131" s="748" t="s">
        <v>553</v>
      </c>
      <c r="C131" s="749" t="s">
        <v>574</v>
      </c>
      <c r="D131" s="750" t="s">
        <v>575</v>
      </c>
      <c r="E131" s="751">
        <v>50113001</v>
      </c>
      <c r="F131" s="750" t="s">
        <v>580</v>
      </c>
      <c r="G131" s="749" t="s">
        <v>581</v>
      </c>
      <c r="H131" s="749">
        <v>156926</v>
      </c>
      <c r="I131" s="749">
        <v>56926</v>
      </c>
      <c r="J131" s="749" t="s">
        <v>589</v>
      </c>
      <c r="K131" s="749" t="s">
        <v>590</v>
      </c>
      <c r="L131" s="752">
        <v>48.4</v>
      </c>
      <c r="M131" s="752">
        <v>1</v>
      </c>
      <c r="N131" s="753">
        <v>48.4</v>
      </c>
    </row>
    <row r="132" spans="1:14" ht="14.4" customHeight="1" x14ac:dyDescent="0.3">
      <c r="A132" s="747" t="s">
        <v>552</v>
      </c>
      <c r="B132" s="748" t="s">
        <v>553</v>
      </c>
      <c r="C132" s="749" t="s">
        <v>574</v>
      </c>
      <c r="D132" s="750" t="s">
        <v>575</v>
      </c>
      <c r="E132" s="751">
        <v>50113001</v>
      </c>
      <c r="F132" s="750" t="s">
        <v>580</v>
      </c>
      <c r="G132" s="749" t="s">
        <v>581</v>
      </c>
      <c r="H132" s="749">
        <v>208456</v>
      </c>
      <c r="I132" s="749">
        <v>208456</v>
      </c>
      <c r="J132" s="749" t="s">
        <v>591</v>
      </c>
      <c r="K132" s="749" t="s">
        <v>592</v>
      </c>
      <c r="L132" s="752">
        <v>738.53999999999974</v>
      </c>
      <c r="M132" s="752">
        <v>0.15000000000000002</v>
      </c>
      <c r="N132" s="753">
        <v>110.78099999999998</v>
      </c>
    </row>
    <row r="133" spans="1:14" ht="14.4" customHeight="1" x14ac:dyDescent="0.3">
      <c r="A133" s="747" t="s">
        <v>552</v>
      </c>
      <c r="B133" s="748" t="s">
        <v>553</v>
      </c>
      <c r="C133" s="749" t="s">
        <v>574</v>
      </c>
      <c r="D133" s="750" t="s">
        <v>575</v>
      </c>
      <c r="E133" s="751">
        <v>50113001</v>
      </c>
      <c r="F133" s="750" t="s">
        <v>580</v>
      </c>
      <c r="G133" s="749" t="s">
        <v>581</v>
      </c>
      <c r="H133" s="749">
        <v>173394</v>
      </c>
      <c r="I133" s="749">
        <v>173394</v>
      </c>
      <c r="J133" s="749" t="s">
        <v>808</v>
      </c>
      <c r="K133" s="749" t="s">
        <v>809</v>
      </c>
      <c r="L133" s="752">
        <v>390.76400000000001</v>
      </c>
      <c r="M133" s="752">
        <v>20</v>
      </c>
      <c r="N133" s="753">
        <v>7815.2800000000007</v>
      </c>
    </row>
    <row r="134" spans="1:14" ht="14.4" customHeight="1" x14ac:dyDescent="0.3">
      <c r="A134" s="747" t="s">
        <v>552</v>
      </c>
      <c r="B134" s="748" t="s">
        <v>553</v>
      </c>
      <c r="C134" s="749" t="s">
        <v>574</v>
      </c>
      <c r="D134" s="750" t="s">
        <v>575</v>
      </c>
      <c r="E134" s="751">
        <v>50113001</v>
      </c>
      <c r="F134" s="750" t="s">
        <v>580</v>
      </c>
      <c r="G134" s="749" t="s">
        <v>581</v>
      </c>
      <c r="H134" s="749">
        <v>225150</v>
      </c>
      <c r="I134" s="749">
        <v>225150</v>
      </c>
      <c r="J134" s="749" t="s">
        <v>810</v>
      </c>
      <c r="K134" s="749" t="s">
        <v>811</v>
      </c>
      <c r="L134" s="752">
        <v>88.256470588235288</v>
      </c>
      <c r="M134" s="752">
        <v>170</v>
      </c>
      <c r="N134" s="753">
        <v>15003.599999999999</v>
      </c>
    </row>
    <row r="135" spans="1:14" ht="14.4" customHeight="1" x14ac:dyDescent="0.3">
      <c r="A135" s="747" t="s">
        <v>552</v>
      </c>
      <c r="B135" s="748" t="s">
        <v>553</v>
      </c>
      <c r="C135" s="749" t="s">
        <v>574</v>
      </c>
      <c r="D135" s="750" t="s">
        <v>575</v>
      </c>
      <c r="E135" s="751">
        <v>50113001</v>
      </c>
      <c r="F135" s="750" t="s">
        <v>580</v>
      </c>
      <c r="G135" s="749" t="s">
        <v>581</v>
      </c>
      <c r="H135" s="749">
        <v>198169</v>
      </c>
      <c r="I135" s="749">
        <v>98169</v>
      </c>
      <c r="J135" s="749" t="s">
        <v>812</v>
      </c>
      <c r="K135" s="749" t="s">
        <v>811</v>
      </c>
      <c r="L135" s="752">
        <v>88.22</v>
      </c>
      <c r="M135" s="752">
        <v>20</v>
      </c>
      <c r="N135" s="753">
        <v>1764.4</v>
      </c>
    </row>
    <row r="136" spans="1:14" ht="14.4" customHeight="1" x14ac:dyDescent="0.3">
      <c r="A136" s="747" t="s">
        <v>552</v>
      </c>
      <c r="B136" s="748" t="s">
        <v>553</v>
      </c>
      <c r="C136" s="749" t="s">
        <v>574</v>
      </c>
      <c r="D136" s="750" t="s">
        <v>575</v>
      </c>
      <c r="E136" s="751">
        <v>50113001</v>
      </c>
      <c r="F136" s="750" t="s">
        <v>580</v>
      </c>
      <c r="G136" s="749" t="s">
        <v>581</v>
      </c>
      <c r="H136" s="749">
        <v>841498</v>
      </c>
      <c r="I136" s="749">
        <v>0</v>
      </c>
      <c r="J136" s="749" t="s">
        <v>602</v>
      </c>
      <c r="K136" s="749" t="s">
        <v>554</v>
      </c>
      <c r="L136" s="752">
        <v>46.099999999999994</v>
      </c>
      <c r="M136" s="752">
        <v>1</v>
      </c>
      <c r="N136" s="753">
        <v>46.099999999999994</v>
      </c>
    </row>
    <row r="137" spans="1:14" ht="14.4" customHeight="1" x14ac:dyDescent="0.3">
      <c r="A137" s="747" t="s">
        <v>552</v>
      </c>
      <c r="B137" s="748" t="s">
        <v>553</v>
      </c>
      <c r="C137" s="749" t="s">
        <v>574</v>
      </c>
      <c r="D137" s="750" t="s">
        <v>575</v>
      </c>
      <c r="E137" s="751">
        <v>50113001</v>
      </c>
      <c r="F137" s="750" t="s">
        <v>580</v>
      </c>
      <c r="G137" s="749" t="s">
        <v>581</v>
      </c>
      <c r="H137" s="749">
        <v>156993</v>
      </c>
      <c r="I137" s="749">
        <v>56993</v>
      </c>
      <c r="J137" s="749" t="s">
        <v>603</v>
      </c>
      <c r="K137" s="749" t="s">
        <v>604</v>
      </c>
      <c r="L137" s="752">
        <v>73.149999999999991</v>
      </c>
      <c r="M137" s="752">
        <v>2</v>
      </c>
      <c r="N137" s="753">
        <v>146.29999999999998</v>
      </c>
    </row>
    <row r="138" spans="1:14" ht="14.4" customHeight="1" x14ac:dyDescent="0.3">
      <c r="A138" s="747" t="s">
        <v>552</v>
      </c>
      <c r="B138" s="748" t="s">
        <v>553</v>
      </c>
      <c r="C138" s="749" t="s">
        <v>574</v>
      </c>
      <c r="D138" s="750" t="s">
        <v>575</v>
      </c>
      <c r="E138" s="751">
        <v>50113001</v>
      </c>
      <c r="F138" s="750" t="s">
        <v>580</v>
      </c>
      <c r="G138" s="749" t="s">
        <v>581</v>
      </c>
      <c r="H138" s="749">
        <v>184090</v>
      </c>
      <c r="I138" s="749">
        <v>84090</v>
      </c>
      <c r="J138" s="749" t="s">
        <v>813</v>
      </c>
      <c r="K138" s="749" t="s">
        <v>814</v>
      </c>
      <c r="L138" s="752">
        <v>60.14</v>
      </c>
      <c r="M138" s="752">
        <v>5</v>
      </c>
      <c r="N138" s="753">
        <v>300.7</v>
      </c>
    </row>
    <row r="139" spans="1:14" ht="14.4" customHeight="1" x14ac:dyDescent="0.3">
      <c r="A139" s="747" t="s">
        <v>552</v>
      </c>
      <c r="B139" s="748" t="s">
        <v>553</v>
      </c>
      <c r="C139" s="749" t="s">
        <v>574</v>
      </c>
      <c r="D139" s="750" t="s">
        <v>575</v>
      </c>
      <c r="E139" s="751">
        <v>50113001</v>
      </c>
      <c r="F139" s="750" t="s">
        <v>580</v>
      </c>
      <c r="G139" s="749" t="s">
        <v>581</v>
      </c>
      <c r="H139" s="749">
        <v>208694</v>
      </c>
      <c r="I139" s="749">
        <v>208694</v>
      </c>
      <c r="J139" s="749" t="s">
        <v>712</v>
      </c>
      <c r="K139" s="749" t="s">
        <v>713</v>
      </c>
      <c r="L139" s="752">
        <v>39.900000000000006</v>
      </c>
      <c r="M139" s="752">
        <v>1</v>
      </c>
      <c r="N139" s="753">
        <v>39.900000000000006</v>
      </c>
    </row>
    <row r="140" spans="1:14" ht="14.4" customHeight="1" x14ac:dyDescent="0.3">
      <c r="A140" s="747" t="s">
        <v>552</v>
      </c>
      <c r="B140" s="748" t="s">
        <v>553</v>
      </c>
      <c r="C140" s="749" t="s">
        <v>574</v>
      </c>
      <c r="D140" s="750" t="s">
        <v>575</v>
      </c>
      <c r="E140" s="751">
        <v>50113001</v>
      </c>
      <c r="F140" s="750" t="s">
        <v>580</v>
      </c>
      <c r="G140" s="749" t="s">
        <v>581</v>
      </c>
      <c r="H140" s="749">
        <v>102477</v>
      </c>
      <c r="I140" s="749">
        <v>2477</v>
      </c>
      <c r="J140" s="749" t="s">
        <v>712</v>
      </c>
      <c r="K140" s="749" t="s">
        <v>713</v>
      </c>
      <c r="L140" s="752">
        <v>40.25</v>
      </c>
      <c r="M140" s="752">
        <v>3</v>
      </c>
      <c r="N140" s="753">
        <v>120.75</v>
      </c>
    </row>
    <row r="141" spans="1:14" ht="14.4" customHeight="1" x14ac:dyDescent="0.3">
      <c r="A141" s="747" t="s">
        <v>552</v>
      </c>
      <c r="B141" s="748" t="s">
        <v>553</v>
      </c>
      <c r="C141" s="749" t="s">
        <v>574</v>
      </c>
      <c r="D141" s="750" t="s">
        <v>575</v>
      </c>
      <c r="E141" s="751">
        <v>50113001</v>
      </c>
      <c r="F141" s="750" t="s">
        <v>580</v>
      </c>
      <c r="G141" s="749" t="s">
        <v>581</v>
      </c>
      <c r="H141" s="749">
        <v>102479</v>
      </c>
      <c r="I141" s="749">
        <v>2479</v>
      </c>
      <c r="J141" s="749" t="s">
        <v>714</v>
      </c>
      <c r="K141" s="749" t="s">
        <v>815</v>
      </c>
      <c r="L141" s="752">
        <v>65.570000000000022</v>
      </c>
      <c r="M141" s="752">
        <v>4</v>
      </c>
      <c r="N141" s="753">
        <v>262.28000000000009</v>
      </c>
    </row>
    <row r="142" spans="1:14" ht="14.4" customHeight="1" x14ac:dyDescent="0.3">
      <c r="A142" s="747" t="s">
        <v>552</v>
      </c>
      <c r="B142" s="748" t="s">
        <v>553</v>
      </c>
      <c r="C142" s="749" t="s">
        <v>574</v>
      </c>
      <c r="D142" s="750" t="s">
        <v>575</v>
      </c>
      <c r="E142" s="751">
        <v>50113001</v>
      </c>
      <c r="F142" s="750" t="s">
        <v>580</v>
      </c>
      <c r="G142" s="749" t="s">
        <v>581</v>
      </c>
      <c r="H142" s="749">
        <v>104071</v>
      </c>
      <c r="I142" s="749">
        <v>4071</v>
      </c>
      <c r="J142" s="749" t="s">
        <v>714</v>
      </c>
      <c r="K142" s="749" t="s">
        <v>715</v>
      </c>
      <c r="L142" s="752">
        <v>152.97000000000003</v>
      </c>
      <c r="M142" s="752">
        <v>1</v>
      </c>
      <c r="N142" s="753">
        <v>152.97000000000003</v>
      </c>
    </row>
    <row r="143" spans="1:14" ht="14.4" customHeight="1" x14ac:dyDescent="0.3">
      <c r="A143" s="747" t="s">
        <v>552</v>
      </c>
      <c r="B143" s="748" t="s">
        <v>553</v>
      </c>
      <c r="C143" s="749" t="s">
        <v>574</v>
      </c>
      <c r="D143" s="750" t="s">
        <v>575</v>
      </c>
      <c r="E143" s="751">
        <v>50113001</v>
      </c>
      <c r="F143" s="750" t="s">
        <v>580</v>
      </c>
      <c r="G143" s="749" t="s">
        <v>581</v>
      </c>
      <c r="H143" s="749">
        <v>229191</v>
      </c>
      <c r="I143" s="749">
        <v>229191</v>
      </c>
      <c r="J143" s="749" t="s">
        <v>718</v>
      </c>
      <c r="K143" s="749" t="s">
        <v>816</v>
      </c>
      <c r="L143" s="752">
        <v>121.63</v>
      </c>
      <c r="M143" s="752">
        <v>1</v>
      </c>
      <c r="N143" s="753">
        <v>121.63</v>
      </c>
    </row>
    <row r="144" spans="1:14" ht="14.4" customHeight="1" x14ac:dyDescent="0.3">
      <c r="A144" s="747" t="s">
        <v>552</v>
      </c>
      <c r="B144" s="748" t="s">
        <v>553</v>
      </c>
      <c r="C144" s="749" t="s">
        <v>574</v>
      </c>
      <c r="D144" s="750" t="s">
        <v>575</v>
      </c>
      <c r="E144" s="751">
        <v>50113001</v>
      </c>
      <c r="F144" s="750" t="s">
        <v>580</v>
      </c>
      <c r="G144" s="749" t="s">
        <v>581</v>
      </c>
      <c r="H144" s="749">
        <v>193746</v>
      </c>
      <c r="I144" s="749">
        <v>93746</v>
      </c>
      <c r="J144" s="749" t="s">
        <v>724</v>
      </c>
      <c r="K144" s="749" t="s">
        <v>725</v>
      </c>
      <c r="L144" s="752">
        <v>366.22000000000008</v>
      </c>
      <c r="M144" s="752">
        <v>1</v>
      </c>
      <c r="N144" s="753">
        <v>366.22000000000008</v>
      </c>
    </row>
    <row r="145" spans="1:14" ht="14.4" customHeight="1" x14ac:dyDescent="0.3">
      <c r="A145" s="747" t="s">
        <v>552</v>
      </c>
      <c r="B145" s="748" t="s">
        <v>553</v>
      </c>
      <c r="C145" s="749" t="s">
        <v>574</v>
      </c>
      <c r="D145" s="750" t="s">
        <v>575</v>
      </c>
      <c r="E145" s="751">
        <v>50113001</v>
      </c>
      <c r="F145" s="750" t="s">
        <v>580</v>
      </c>
      <c r="G145" s="749" t="s">
        <v>554</v>
      </c>
      <c r="H145" s="749">
        <v>216572</v>
      </c>
      <c r="I145" s="749">
        <v>216572</v>
      </c>
      <c r="J145" s="749" t="s">
        <v>726</v>
      </c>
      <c r="K145" s="749" t="s">
        <v>727</v>
      </c>
      <c r="L145" s="752">
        <v>36.289999999999992</v>
      </c>
      <c r="M145" s="752">
        <v>1</v>
      </c>
      <c r="N145" s="753">
        <v>36.289999999999992</v>
      </c>
    </row>
    <row r="146" spans="1:14" ht="14.4" customHeight="1" x14ac:dyDescent="0.3">
      <c r="A146" s="747" t="s">
        <v>552</v>
      </c>
      <c r="B146" s="748" t="s">
        <v>553</v>
      </c>
      <c r="C146" s="749" t="s">
        <v>574</v>
      </c>
      <c r="D146" s="750" t="s">
        <v>575</v>
      </c>
      <c r="E146" s="751">
        <v>50113001</v>
      </c>
      <c r="F146" s="750" t="s">
        <v>580</v>
      </c>
      <c r="G146" s="749" t="s">
        <v>581</v>
      </c>
      <c r="H146" s="749">
        <v>51367</v>
      </c>
      <c r="I146" s="749">
        <v>51367</v>
      </c>
      <c r="J146" s="749" t="s">
        <v>728</v>
      </c>
      <c r="K146" s="749" t="s">
        <v>730</v>
      </c>
      <c r="L146" s="752">
        <v>92.95</v>
      </c>
      <c r="M146" s="752">
        <v>28</v>
      </c>
      <c r="N146" s="753">
        <v>2602.6</v>
      </c>
    </row>
    <row r="147" spans="1:14" ht="14.4" customHeight="1" x14ac:dyDescent="0.3">
      <c r="A147" s="747" t="s">
        <v>552</v>
      </c>
      <c r="B147" s="748" t="s">
        <v>553</v>
      </c>
      <c r="C147" s="749" t="s">
        <v>574</v>
      </c>
      <c r="D147" s="750" t="s">
        <v>575</v>
      </c>
      <c r="E147" s="751">
        <v>50113001</v>
      </c>
      <c r="F147" s="750" t="s">
        <v>580</v>
      </c>
      <c r="G147" s="749" t="s">
        <v>581</v>
      </c>
      <c r="H147" s="749">
        <v>51384</v>
      </c>
      <c r="I147" s="749">
        <v>51384</v>
      </c>
      <c r="J147" s="749" t="s">
        <v>728</v>
      </c>
      <c r="K147" s="749" t="s">
        <v>817</v>
      </c>
      <c r="L147" s="752">
        <v>192.5</v>
      </c>
      <c r="M147" s="752">
        <v>55</v>
      </c>
      <c r="N147" s="753">
        <v>10587.5</v>
      </c>
    </row>
    <row r="148" spans="1:14" ht="14.4" customHeight="1" x14ac:dyDescent="0.3">
      <c r="A148" s="747" t="s">
        <v>552</v>
      </c>
      <c r="B148" s="748" t="s">
        <v>553</v>
      </c>
      <c r="C148" s="749" t="s">
        <v>574</v>
      </c>
      <c r="D148" s="750" t="s">
        <v>575</v>
      </c>
      <c r="E148" s="751">
        <v>50113001</v>
      </c>
      <c r="F148" s="750" t="s">
        <v>580</v>
      </c>
      <c r="G148" s="749" t="s">
        <v>581</v>
      </c>
      <c r="H148" s="749">
        <v>51383</v>
      </c>
      <c r="I148" s="749">
        <v>51383</v>
      </c>
      <c r="J148" s="749" t="s">
        <v>728</v>
      </c>
      <c r="K148" s="749" t="s">
        <v>818</v>
      </c>
      <c r="L148" s="752">
        <v>93.5</v>
      </c>
      <c r="M148" s="752">
        <v>40</v>
      </c>
      <c r="N148" s="753">
        <v>3740</v>
      </c>
    </row>
    <row r="149" spans="1:14" ht="14.4" customHeight="1" x14ac:dyDescent="0.3">
      <c r="A149" s="747" t="s">
        <v>552</v>
      </c>
      <c r="B149" s="748" t="s">
        <v>553</v>
      </c>
      <c r="C149" s="749" t="s">
        <v>574</v>
      </c>
      <c r="D149" s="750" t="s">
        <v>575</v>
      </c>
      <c r="E149" s="751">
        <v>50113001</v>
      </c>
      <c r="F149" s="750" t="s">
        <v>580</v>
      </c>
      <c r="G149" s="749" t="s">
        <v>581</v>
      </c>
      <c r="H149" s="749">
        <v>207893</v>
      </c>
      <c r="I149" s="749">
        <v>207893</v>
      </c>
      <c r="J149" s="749" t="s">
        <v>819</v>
      </c>
      <c r="K149" s="749" t="s">
        <v>820</v>
      </c>
      <c r="L149" s="752">
        <v>82.147983627075419</v>
      </c>
      <c r="M149" s="752">
        <v>1</v>
      </c>
      <c r="N149" s="753">
        <v>82.147983627075419</v>
      </c>
    </row>
    <row r="150" spans="1:14" ht="14.4" customHeight="1" x14ac:dyDescent="0.3">
      <c r="A150" s="747" t="s">
        <v>552</v>
      </c>
      <c r="B150" s="748" t="s">
        <v>553</v>
      </c>
      <c r="C150" s="749" t="s">
        <v>574</v>
      </c>
      <c r="D150" s="750" t="s">
        <v>575</v>
      </c>
      <c r="E150" s="751">
        <v>50113001</v>
      </c>
      <c r="F150" s="750" t="s">
        <v>580</v>
      </c>
      <c r="G150" s="749" t="s">
        <v>581</v>
      </c>
      <c r="H150" s="749">
        <v>193724</v>
      </c>
      <c r="I150" s="749">
        <v>93724</v>
      </c>
      <c r="J150" s="749" t="s">
        <v>821</v>
      </c>
      <c r="K150" s="749" t="s">
        <v>822</v>
      </c>
      <c r="L150" s="752">
        <v>68.319999999999993</v>
      </c>
      <c r="M150" s="752">
        <v>1</v>
      </c>
      <c r="N150" s="753">
        <v>68.319999999999993</v>
      </c>
    </row>
    <row r="151" spans="1:14" ht="14.4" customHeight="1" x14ac:dyDescent="0.3">
      <c r="A151" s="747" t="s">
        <v>552</v>
      </c>
      <c r="B151" s="748" t="s">
        <v>553</v>
      </c>
      <c r="C151" s="749" t="s">
        <v>574</v>
      </c>
      <c r="D151" s="750" t="s">
        <v>575</v>
      </c>
      <c r="E151" s="751">
        <v>50113001</v>
      </c>
      <c r="F151" s="750" t="s">
        <v>580</v>
      </c>
      <c r="G151" s="749" t="s">
        <v>581</v>
      </c>
      <c r="H151" s="749">
        <v>100802</v>
      </c>
      <c r="I151" s="749">
        <v>0</v>
      </c>
      <c r="J151" s="749" t="s">
        <v>823</v>
      </c>
      <c r="K151" s="749" t="s">
        <v>824</v>
      </c>
      <c r="L151" s="752">
        <v>97.047604051193758</v>
      </c>
      <c r="M151" s="752">
        <v>1</v>
      </c>
      <c r="N151" s="753">
        <v>97.047604051193758</v>
      </c>
    </row>
    <row r="152" spans="1:14" ht="14.4" customHeight="1" x14ac:dyDescent="0.3">
      <c r="A152" s="747" t="s">
        <v>552</v>
      </c>
      <c r="B152" s="748" t="s">
        <v>553</v>
      </c>
      <c r="C152" s="749" t="s">
        <v>574</v>
      </c>
      <c r="D152" s="750" t="s">
        <v>575</v>
      </c>
      <c r="E152" s="751">
        <v>50113001</v>
      </c>
      <c r="F152" s="750" t="s">
        <v>580</v>
      </c>
      <c r="G152" s="749" t="s">
        <v>581</v>
      </c>
      <c r="H152" s="749">
        <v>394627</v>
      </c>
      <c r="I152" s="749">
        <v>0</v>
      </c>
      <c r="J152" s="749" t="s">
        <v>731</v>
      </c>
      <c r="K152" s="749" t="s">
        <v>554</v>
      </c>
      <c r="L152" s="752">
        <v>86.531171630543298</v>
      </c>
      <c r="M152" s="752">
        <v>2</v>
      </c>
      <c r="N152" s="753">
        <v>173.0623432610866</v>
      </c>
    </row>
    <row r="153" spans="1:14" ht="14.4" customHeight="1" x14ac:dyDescent="0.3">
      <c r="A153" s="747" t="s">
        <v>552</v>
      </c>
      <c r="B153" s="748" t="s">
        <v>553</v>
      </c>
      <c r="C153" s="749" t="s">
        <v>574</v>
      </c>
      <c r="D153" s="750" t="s">
        <v>575</v>
      </c>
      <c r="E153" s="751">
        <v>50113001</v>
      </c>
      <c r="F153" s="750" t="s">
        <v>580</v>
      </c>
      <c r="G153" s="749" t="s">
        <v>581</v>
      </c>
      <c r="H153" s="749">
        <v>67558</v>
      </c>
      <c r="I153" s="749">
        <v>67558</v>
      </c>
      <c r="J153" s="749" t="s">
        <v>825</v>
      </c>
      <c r="K153" s="749" t="s">
        <v>826</v>
      </c>
      <c r="L153" s="752">
        <v>27.49</v>
      </c>
      <c r="M153" s="752">
        <v>2</v>
      </c>
      <c r="N153" s="753">
        <v>54.98</v>
      </c>
    </row>
    <row r="154" spans="1:14" ht="14.4" customHeight="1" x14ac:dyDescent="0.3">
      <c r="A154" s="747" t="s">
        <v>552</v>
      </c>
      <c r="B154" s="748" t="s">
        <v>553</v>
      </c>
      <c r="C154" s="749" t="s">
        <v>574</v>
      </c>
      <c r="D154" s="750" t="s">
        <v>575</v>
      </c>
      <c r="E154" s="751">
        <v>50113001</v>
      </c>
      <c r="F154" s="750" t="s">
        <v>580</v>
      </c>
      <c r="G154" s="749" t="s">
        <v>581</v>
      </c>
      <c r="H154" s="749">
        <v>100516</v>
      </c>
      <c r="I154" s="749">
        <v>516</v>
      </c>
      <c r="J154" s="749" t="s">
        <v>827</v>
      </c>
      <c r="K154" s="749" t="s">
        <v>828</v>
      </c>
      <c r="L154" s="752">
        <v>98.64500000000001</v>
      </c>
      <c r="M154" s="752">
        <v>40</v>
      </c>
      <c r="N154" s="753">
        <v>3945.8000000000006</v>
      </c>
    </row>
    <row r="155" spans="1:14" ht="14.4" customHeight="1" x14ac:dyDescent="0.3">
      <c r="A155" s="747" t="s">
        <v>552</v>
      </c>
      <c r="B155" s="748" t="s">
        <v>553</v>
      </c>
      <c r="C155" s="749" t="s">
        <v>574</v>
      </c>
      <c r="D155" s="750" t="s">
        <v>575</v>
      </c>
      <c r="E155" s="751">
        <v>50113001</v>
      </c>
      <c r="F155" s="750" t="s">
        <v>580</v>
      </c>
      <c r="G155" s="749" t="s">
        <v>581</v>
      </c>
      <c r="H155" s="749">
        <v>100231</v>
      </c>
      <c r="I155" s="749">
        <v>231</v>
      </c>
      <c r="J155" s="749" t="s">
        <v>647</v>
      </c>
      <c r="K155" s="749" t="s">
        <v>648</v>
      </c>
      <c r="L155" s="752">
        <v>32.894999999999996</v>
      </c>
      <c r="M155" s="752">
        <v>2</v>
      </c>
      <c r="N155" s="753">
        <v>65.789999999999992</v>
      </c>
    </row>
    <row r="156" spans="1:14" ht="14.4" customHeight="1" x14ac:dyDescent="0.3">
      <c r="A156" s="747" t="s">
        <v>552</v>
      </c>
      <c r="B156" s="748" t="s">
        <v>553</v>
      </c>
      <c r="C156" s="749" t="s">
        <v>574</v>
      </c>
      <c r="D156" s="750" t="s">
        <v>575</v>
      </c>
      <c r="E156" s="751">
        <v>50113001</v>
      </c>
      <c r="F156" s="750" t="s">
        <v>580</v>
      </c>
      <c r="G156" s="749" t="s">
        <v>581</v>
      </c>
      <c r="H156" s="749">
        <v>100536</v>
      </c>
      <c r="I156" s="749">
        <v>536</v>
      </c>
      <c r="J156" s="749" t="s">
        <v>735</v>
      </c>
      <c r="K156" s="749" t="s">
        <v>583</v>
      </c>
      <c r="L156" s="752">
        <v>140.23999999999998</v>
      </c>
      <c r="M156" s="752">
        <v>2</v>
      </c>
      <c r="N156" s="753">
        <v>280.47999999999996</v>
      </c>
    </row>
    <row r="157" spans="1:14" ht="14.4" customHeight="1" x14ac:dyDescent="0.3">
      <c r="A157" s="747" t="s">
        <v>552</v>
      </c>
      <c r="B157" s="748" t="s">
        <v>553</v>
      </c>
      <c r="C157" s="749" t="s">
        <v>574</v>
      </c>
      <c r="D157" s="750" t="s">
        <v>575</v>
      </c>
      <c r="E157" s="751">
        <v>50113001</v>
      </c>
      <c r="F157" s="750" t="s">
        <v>580</v>
      </c>
      <c r="G157" s="749" t="s">
        <v>581</v>
      </c>
      <c r="H157" s="749">
        <v>200863</v>
      </c>
      <c r="I157" s="749">
        <v>200863</v>
      </c>
      <c r="J157" s="749" t="s">
        <v>829</v>
      </c>
      <c r="K157" s="749" t="s">
        <v>830</v>
      </c>
      <c r="L157" s="752">
        <v>86.309999999999988</v>
      </c>
      <c r="M157" s="752">
        <v>1</v>
      </c>
      <c r="N157" s="753">
        <v>86.309999999999988</v>
      </c>
    </row>
    <row r="158" spans="1:14" ht="14.4" customHeight="1" x14ac:dyDescent="0.3">
      <c r="A158" s="747" t="s">
        <v>552</v>
      </c>
      <c r="B158" s="748" t="s">
        <v>553</v>
      </c>
      <c r="C158" s="749" t="s">
        <v>574</v>
      </c>
      <c r="D158" s="750" t="s">
        <v>575</v>
      </c>
      <c r="E158" s="751">
        <v>50113001</v>
      </c>
      <c r="F158" s="750" t="s">
        <v>580</v>
      </c>
      <c r="G158" s="749" t="s">
        <v>581</v>
      </c>
      <c r="H158" s="749">
        <v>102963</v>
      </c>
      <c r="I158" s="749">
        <v>2963</v>
      </c>
      <c r="J158" s="749" t="s">
        <v>653</v>
      </c>
      <c r="K158" s="749" t="s">
        <v>654</v>
      </c>
      <c r="L158" s="752">
        <v>97.11</v>
      </c>
      <c r="M158" s="752">
        <v>1</v>
      </c>
      <c r="N158" s="753">
        <v>97.11</v>
      </c>
    </row>
    <row r="159" spans="1:14" ht="14.4" customHeight="1" x14ac:dyDescent="0.3">
      <c r="A159" s="747" t="s">
        <v>552</v>
      </c>
      <c r="B159" s="748" t="s">
        <v>553</v>
      </c>
      <c r="C159" s="749" t="s">
        <v>574</v>
      </c>
      <c r="D159" s="750" t="s">
        <v>575</v>
      </c>
      <c r="E159" s="751">
        <v>50113001</v>
      </c>
      <c r="F159" s="750" t="s">
        <v>580</v>
      </c>
      <c r="G159" s="749" t="s">
        <v>581</v>
      </c>
      <c r="H159" s="749">
        <v>100610</v>
      </c>
      <c r="I159" s="749">
        <v>610</v>
      </c>
      <c r="J159" s="749" t="s">
        <v>831</v>
      </c>
      <c r="K159" s="749" t="s">
        <v>832</v>
      </c>
      <c r="L159" s="752">
        <v>72.5</v>
      </c>
      <c r="M159" s="752">
        <v>2</v>
      </c>
      <c r="N159" s="753">
        <v>145</v>
      </c>
    </row>
    <row r="160" spans="1:14" ht="14.4" customHeight="1" x14ac:dyDescent="0.3">
      <c r="A160" s="747" t="s">
        <v>552</v>
      </c>
      <c r="B160" s="748" t="s">
        <v>553</v>
      </c>
      <c r="C160" s="749" t="s">
        <v>574</v>
      </c>
      <c r="D160" s="750" t="s">
        <v>575</v>
      </c>
      <c r="E160" s="751">
        <v>50113001</v>
      </c>
      <c r="F160" s="750" t="s">
        <v>580</v>
      </c>
      <c r="G160" s="749" t="s">
        <v>581</v>
      </c>
      <c r="H160" s="749">
        <v>104380</v>
      </c>
      <c r="I160" s="749">
        <v>4380</v>
      </c>
      <c r="J160" s="749" t="s">
        <v>833</v>
      </c>
      <c r="K160" s="749" t="s">
        <v>834</v>
      </c>
      <c r="L160" s="752">
        <v>359.37999999999994</v>
      </c>
      <c r="M160" s="752">
        <v>1</v>
      </c>
      <c r="N160" s="753">
        <v>359.37999999999994</v>
      </c>
    </row>
    <row r="161" spans="1:14" ht="14.4" customHeight="1" x14ac:dyDescent="0.3">
      <c r="A161" s="747" t="s">
        <v>552</v>
      </c>
      <c r="B161" s="748" t="s">
        <v>553</v>
      </c>
      <c r="C161" s="749" t="s">
        <v>574</v>
      </c>
      <c r="D161" s="750" t="s">
        <v>575</v>
      </c>
      <c r="E161" s="751">
        <v>50113001</v>
      </c>
      <c r="F161" s="750" t="s">
        <v>580</v>
      </c>
      <c r="G161" s="749" t="s">
        <v>581</v>
      </c>
      <c r="H161" s="749">
        <v>191836</v>
      </c>
      <c r="I161" s="749">
        <v>91836</v>
      </c>
      <c r="J161" s="749" t="s">
        <v>835</v>
      </c>
      <c r="K161" s="749" t="s">
        <v>836</v>
      </c>
      <c r="L161" s="752">
        <v>44.445000000000007</v>
      </c>
      <c r="M161" s="752">
        <v>2</v>
      </c>
      <c r="N161" s="753">
        <v>88.890000000000015</v>
      </c>
    </row>
    <row r="162" spans="1:14" ht="14.4" customHeight="1" x14ac:dyDescent="0.3">
      <c r="A162" s="747" t="s">
        <v>552</v>
      </c>
      <c r="B162" s="748" t="s">
        <v>553</v>
      </c>
      <c r="C162" s="749" t="s">
        <v>574</v>
      </c>
      <c r="D162" s="750" t="s">
        <v>575</v>
      </c>
      <c r="E162" s="751">
        <v>50113001</v>
      </c>
      <c r="F162" s="750" t="s">
        <v>580</v>
      </c>
      <c r="G162" s="749" t="s">
        <v>581</v>
      </c>
      <c r="H162" s="749">
        <v>132087</v>
      </c>
      <c r="I162" s="749">
        <v>32087</v>
      </c>
      <c r="J162" s="749" t="s">
        <v>837</v>
      </c>
      <c r="K162" s="749" t="s">
        <v>838</v>
      </c>
      <c r="L162" s="752">
        <v>29.170000000000005</v>
      </c>
      <c r="M162" s="752">
        <v>2</v>
      </c>
      <c r="N162" s="753">
        <v>58.340000000000011</v>
      </c>
    </row>
    <row r="163" spans="1:14" ht="14.4" customHeight="1" x14ac:dyDescent="0.3">
      <c r="A163" s="747" t="s">
        <v>552</v>
      </c>
      <c r="B163" s="748" t="s">
        <v>553</v>
      </c>
      <c r="C163" s="749" t="s">
        <v>574</v>
      </c>
      <c r="D163" s="750" t="s">
        <v>575</v>
      </c>
      <c r="E163" s="751">
        <v>50113001</v>
      </c>
      <c r="F163" s="750" t="s">
        <v>580</v>
      </c>
      <c r="G163" s="749" t="s">
        <v>596</v>
      </c>
      <c r="H163" s="749">
        <v>131934</v>
      </c>
      <c r="I163" s="749">
        <v>31934</v>
      </c>
      <c r="J163" s="749" t="s">
        <v>740</v>
      </c>
      <c r="K163" s="749" t="s">
        <v>741</v>
      </c>
      <c r="L163" s="752">
        <v>49.820000000000014</v>
      </c>
      <c r="M163" s="752">
        <v>2</v>
      </c>
      <c r="N163" s="753">
        <v>99.640000000000029</v>
      </c>
    </row>
    <row r="164" spans="1:14" ht="14.4" customHeight="1" x14ac:dyDescent="0.3">
      <c r="A164" s="747" t="s">
        <v>552</v>
      </c>
      <c r="B164" s="748" t="s">
        <v>553</v>
      </c>
      <c r="C164" s="749" t="s">
        <v>574</v>
      </c>
      <c r="D164" s="750" t="s">
        <v>575</v>
      </c>
      <c r="E164" s="751">
        <v>50113005</v>
      </c>
      <c r="F164" s="750" t="s">
        <v>677</v>
      </c>
      <c r="G164" s="749" t="s">
        <v>581</v>
      </c>
      <c r="H164" s="749">
        <v>142249</v>
      </c>
      <c r="I164" s="749">
        <v>0</v>
      </c>
      <c r="J164" s="749" t="s">
        <v>839</v>
      </c>
      <c r="K164" s="749" t="s">
        <v>840</v>
      </c>
      <c r="L164" s="752">
        <v>48225.1</v>
      </c>
      <c r="M164" s="752">
        <v>1</v>
      </c>
      <c r="N164" s="753">
        <v>48225.1</v>
      </c>
    </row>
    <row r="165" spans="1:14" ht="14.4" customHeight="1" x14ac:dyDescent="0.3">
      <c r="A165" s="747" t="s">
        <v>552</v>
      </c>
      <c r="B165" s="748" t="s">
        <v>553</v>
      </c>
      <c r="C165" s="749" t="s">
        <v>574</v>
      </c>
      <c r="D165" s="750" t="s">
        <v>575</v>
      </c>
      <c r="E165" s="751">
        <v>50113005</v>
      </c>
      <c r="F165" s="750" t="s">
        <v>677</v>
      </c>
      <c r="G165" s="749" t="s">
        <v>581</v>
      </c>
      <c r="H165" s="749">
        <v>142251</v>
      </c>
      <c r="I165" s="749">
        <v>0</v>
      </c>
      <c r="J165" s="749" t="s">
        <v>841</v>
      </c>
      <c r="K165" s="749" t="s">
        <v>842</v>
      </c>
      <c r="L165" s="752">
        <v>84340.3</v>
      </c>
      <c r="M165" s="752">
        <v>3</v>
      </c>
      <c r="N165" s="753">
        <v>253020.90000000002</v>
      </c>
    </row>
    <row r="166" spans="1:14" ht="14.4" customHeight="1" x14ac:dyDescent="0.3">
      <c r="A166" s="747" t="s">
        <v>552</v>
      </c>
      <c r="B166" s="748" t="s">
        <v>553</v>
      </c>
      <c r="C166" s="749" t="s">
        <v>574</v>
      </c>
      <c r="D166" s="750" t="s">
        <v>575</v>
      </c>
      <c r="E166" s="751">
        <v>50113005</v>
      </c>
      <c r="F166" s="750" t="s">
        <v>677</v>
      </c>
      <c r="G166" s="749" t="s">
        <v>581</v>
      </c>
      <c r="H166" s="749">
        <v>142255</v>
      </c>
      <c r="I166" s="749">
        <v>0</v>
      </c>
      <c r="J166" s="749" t="s">
        <v>843</v>
      </c>
      <c r="K166" s="749" t="s">
        <v>844</v>
      </c>
      <c r="L166" s="752">
        <v>101454.1</v>
      </c>
      <c r="M166" s="752">
        <v>1</v>
      </c>
      <c r="N166" s="753">
        <v>101454.1</v>
      </c>
    </row>
    <row r="167" spans="1:14" ht="14.4" customHeight="1" x14ac:dyDescent="0.3">
      <c r="A167" s="747" t="s">
        <v>552</v>
      </c>
      <c r="B167" s="748" t="s">
        <v>553</v>
      </c>
      <c r="C167" s="749" t="s">
        <v>574</v>
      </c>
      <c r="D167" s="750" t="s">
        <v>575</v>
      </c>
      <c r="E167" s="751">
        <v>50113005</v>
      </c>
      <c r="F167" s="750" t="s">
        <v>677</v>
      </c>
      <c r="G167" s="749" t="s">
        <v>581</v>
      </c>
      <c r="H167" s="749">
        <v>14006</v>
      </c>
      <c r="I167" s="749">
        <v>0</v>
      </c>
      <c r="J167" s="749" t="s">
        <v>749</v>
      </c>
      <c r="K167" s="749" t="s">
        <v>750</v>
      </c>
      <c r="L167" s="752">
        <v>27764</v>
      </c>
      <c r="M167" s="752">
        <v>1</v>
      </c>
      <c r="N167" s="753">
        <v>27764</v>
      </c>
    </row>
    <row r="168" spans="1:14" ht="14.4" customHeight="1" x14ac:dyDescent="0.3">
      <c r="A168" s="747" t="s">
        <v>552</v>
      </c>
      <c r="B168" s="748" t="s">
        <v>553</v>
      </c>
      <c r="C168" s="749" t="s">
        <v>574</v>
      </c>
      <c r="D168" s="750" t="s">
        <v>575</v>
      </c>
      <c r="E168" s="751">
        <v>50113005</v>
      </c>
      <c r="F168" s="750" t="s">
        <v>677</v>
      </c>
      <c r="G168" s="749" t="s">
        <v>581</v>
      </c>
      <c r="H168" s="749">
        <v>208352</v>
      </c>
      <c r="I168" s="749">
        <v>0</v>
      </c>
      <c r="J168" s="749" t="s">
        <v>845</v>
      </c>
      <c r="K168" s="749" t="s">
        <v>846</v>
      </c>
      <c r="L168" s="752">
        <v>32670</v>
      </c>
      <c r="M168" s="752">
        <v>6</v>
      </c>
      <c r="N168" s="753">
        <v>196020</v>
      </c>
    </row>
    <row r="169" spans="1:14" ht="14.4" customHeight="1" x14ac:dyDescent="0.3">
      <c r="A169" s="747" t="s">
        <v>552</v>
      </c>
      <c r="B169" s="748" t="s">
        <v>553</v>
      </c>
      <c r="C169" s="749" t="s">
        <v>574</v>
      </c>
      <c r="D169" s="750" t="s">
        <v>575</v>
      </c>
      <c r="E169" s="751">
        <v>50113005</v>
      </c>
      <c r="F169" s="750" t="s">
        <v>677</v>
      </c>
      <c r="G169" s="749" t="s">
        <v>581</v>
      </c>
      <c r="H169" s="749">
        <v>31555</v>
      </c>
      <c r="I169" s="749">
        <v>0</v>
      </c>
      <c r="J169" s="749" t="s">
        <v>847</v>
      </c>
      <c r="K169" s="749" t="s">
        <v>848</v>
      </c>
      <c r="L169" s="752">
        <v>6534</v>
      </c>
      <c r="M169" s="752">
        <v>35</v>
      </c>
      <c r="N169" s="753">
        <v>228690</v>
      </c>
    </row>
    <row r="170" spans="1:14" ht="14.4" customHeight="1" x14ac:dyDescent="0.3">
      <c r="A170" s="747" t="s">
        <v>552</v>
      </c>
      <c r="B170" s="748" t="s">
        <v>553</v>
      </c>
      <c r="C170" s="749" t="s">
        <v>574</v>
      </c>
      <c r="D170" s="750" t="s">
        <v>575</v>
      </c>
      <c r="E170" s="751">
        <v>50113005</v>
      </c>
      <c r="F170" s="750" t="s">
        <v>677</v>
      </c>
      <c r="G170" s="749" t="s">
        <v>581</v>
      </c>
      <c r="H170" s="749">
        <v>31557</v>
      </c>
      <c r="I170" s="749">
        <v>0</v>
      </c>
      <c r="J170" s="749" t="s">
        <v>849</v>
      </c>
      <c r="K170" s="749" t="s">
        <v>850</v>
      </c>
      <c r="L170" s="752">
        <v>19602</v>
      </c>
      <c r="M170" s="752">
        <v>7</v>
      </c>
      <c r="N170" s="753">
        <v>137214</v>
      </c>
    </row>
    <row r="171" spans="1:14" ht="14.4" customHeight="1" x14ac:dyDescent="0.3">
      <c r="A171" s="747" t="s">
        <v>552</v>
      </c>
      <c r="B171" s="748" t="s">
        <v>553</v>
      </c>
      <c r="C171" s="749" t="s">
        <v>574</v>
      </c>
      <c r="D171" s="750" t="s">
        <v>575</v>
      </c>
      <c r="E171" s="751">
        <v>50113005</v>
      </c>
      <c r="F171" s="750" t="s">
        <v>677</v>
      </c>
      <c r="G171" s="749" t="s">
        <v>581</v>
      </c>
      <c r="H171" s="749">
        <v>31558</v>
      </c>
      <c r="I171" s="749">
        <v>0</v>
      </c>
      <c r="J171" s="749" t="s">
        <v>851</v>
      </c>
      <c r="K171" s="749" t="s">
        <v>852</v>
      </c>
      <c r="L171" s="752">
        <v>26136</v>
      </c>
      <c r="M171" s="752">
        <v>181</v>
      </c>
      <c r="N171" s="753">
        <v>4730616</v>
      </c>
    </row>
    <row r="172" spans="1:14" ht="14.4" customHeight="1" x14ac:dyDescent="0.3">
      <c r="A172" s="747" t="s">
        <v>552</v>
      </c>
      <c r="B172" s="748" t="s">
        <v>553</v>
      </c>
      <c r="C172" s="749" t="s">
        <v>574</v>
      </c>
      <c r="D172" s="750" t="s">
        <v>575</v>
      </c>
      <c r="E172" s="751">
        <v>50113005</v>
      </c>
      <c r="F172" s="750" t="s">
        <v>677</v>
      </c>
      <c r="G172" s="749" t="s">
        <v>581</v>
      </c>
      <c r="H172" s="749">
        <v>31559</v>
      </c>
      <c r="I172" s="749">
        <v>0</v>
      </c>
      <c r="J172" s="749" t="s">
        <v>853</v>
      </c>
      <c r="K172" s="749" t="s">
        <v>854</v>
      </c>
      <c r="L172" s="752">
        <v>32636.145077720208</v>
      </c>
      <c r="M172" s="752">
        <v>193</v>
      </c>
      <c r="N172" s="753">
        <v>6298776</v>
      </c>
    </row>
    <row r="173" spans="1:14" ht="14.4" customHeight="1" x14ac:dyDescent="0.3">
      <c r="A173" s="747" t="s">
        <v>552</v>
      </c>
      <c r="B173" s="748" t="s">
        <v>553</v>
      </c>
      <c r="C173" s="749" t="s">
        <v>574</v>
      </c>
      <c r="D173" s="750" t="s">
        <v>575</v>
      </c>
      <c r="E173" s="751">
        <v>50113005</v>
      </c>
      <c r="F173" s="750" t="s">
        <v>677</v>
      </c>
      <c r="G173" s="749" t="s">
        <v>581</v>
      </c>
      <c r="H173" s="749">
        <v>31560</v>
      </c>
      <c r="I173" s="749">
        <v>0</v>
      </c>
      <c r="J173" s="749" t="s">
        <v>855</v>
      </c>
      <c r="K173" s="749" t="s">
        <v>856</v>
      </c>
      <c r="L173" s="752">
        <v>39204</v>
      </c>
      <c r="M173" s="752">
        <v>2</v>
      </c>
      <c r="N173" s="753">
        <v>78408</v>
      </c>
    </row>
    <row r="174" spans="1:14" ht="14.4" customHeight="1" x14ac:dyDescent="0.3">
      <c r="A174" s="747" t="s">
        <v>552</v>
      </c>
      <c r="B174" s="748" t="s">
        <v>553</v>
      </c>
      <c r="C174" s="749" t="s">
        <v>574</v>
      </c>
      <c r="D174" s="750" t="s">
        <v>575</v>
      </c>
      <c r="E174" s="751">
        <v>50113005</v>
      </c>
      <c r="F174" s="750" t="s">
        <v>677</v>
      </c>
      <c r="G174" s="749" t="s">
        <v>581</v>
      </c>
      <c r="H174" s="749">
        <v>31561</v>
      </c>
      <c r="I174" s="749">
        <v>0</v>
      </c>
      <c r="J174" s="749" t="s">
        <v>857</v>
      </c>
      <c r="K174" s="749" t="s">
        <v>858</v>
      </c>
      <c r="L174" s="752">
        <v>45738</v>
      </c>
      <c r="M174" s="752">
        <v>1</v>
      </c>
      <c r="N174" s="753">
        <v>45738</v>
      </c>
    </row>
    <row r="175" spans="1:14" ht="14.4" customHeight="1" x14ac:dyDescent="0.3">
      <c r="A175" s="747" t="s">
        <v>552</v>
      </c>
      <c r="B175" s="748" t="s">
        <v>553</v>
      </c>
      <c r="C175" s="749" t="s">
        <v>574</v>
      </c>
      <c r="D175" s="750" t="s">
        <v>575</v>
      </c>
      <c r="E175" s="751">
        <v>50113005</v>
      </c>
      <c r="F175" s="750" t="s">
        <v>677</v>
      </c>
      <c r="G175" s="749" t="s">
        <v>581</v>
      </c>
      <c r="H175" s="749">
        <v>498247</v>
      </c>
      <c r="I175" s="749">
        <v>0</v>
      </c>
      <c r="J175" s="749" t="s">
        <v>859</v>
      </c>
      <c r="K175" s="749" t="s">
        <v>860</v>
      </c>
      <c r="L175" s="752">
        <v>86401.7</v>
      </c>
      <c r="M175" s="752">
        <v>1</v>
      </c>
      <c r="N175" s="753">
        <v>86401.7</v>
      </c>
    </row>
    <row r="176" spans="1:14" ht="14.4" customHeight="1" x14ac:dyDescent="0.3">
      <c r="A176" s="747" t="s">
        <v>552</v>
      </c>
      <c r="B176" s="748" t="s">
        <v>553</v>
      </c>
      <c r="C176" s="749" t="s">
        <v>574</v>
      </c>
      <c r="D176" s="750" t="s">
        <v>575</v>
      </c>
      <c r="E176" s="751">
        <v>50113005</v>
      </c>
      <c r="F176" s="750" t="s">
        <v>677</v>
      </c>
      <c r="G176" s="749" t="s">
        <v>581</v>
      </c>
      <c r="H176" s="749">
        <v>498248</v>
      </c>
      <c r="I176" s="749">
        <v>0</v>
      </c>
      <c r="J176" s="749" t="s">
        <v>861</v>
      </c>
      <c r="K176" s="749" t="s">
        <v>862</v>
      </c>
      <c r="L176" s="752">
        <v>93463.7</v>
      </c>
      <c r="M176" s="752">
        <v>1</v>
      </c>
      <c r="N176" s="753">
        <v>93463.7</v>
      </c>
    </row>
    <row r="177" spans="1:14" ht="14.4" customHeight="1" x14ac:dyDescent="0.3">
      <c r="A177" s="747" t="s">
        <v>552</v>
      </c>
      <c r="B177" s="748" t="s">
        <v>553</v>
      </c>
      <c r="C177" s="749" t="s">
        <v>574</v>
      </c>
      <c r="D177" s="750" t="s">
        <v>575</v>
      </c>
      <c r="E177" s="751">
        <v>50113005</v>
      </c>
      <c r="F177" s="750" t="s">
        <v>677</v>
      </c>
      <c r="G177" s="749" t="s">
        <v>581</v>
      </c>
      <c r="H177" s="749">
        <v>498246</v>
      </c>
      <c r="I177" s="749">
        <v>0</v>
      </c>
      <c r="J177" s="749" t="s">
        <v>863</v>
      </c>
      <c r="K177" s="749" t="s">
        <v>864</v>
      </c>
      <c r="L177" s="752">
        <v>76397.2</v>
      </c>
      <c r="M177" s="752">
        <v>1</v>
      </c>
      <c r="N177" s="753">
        <v>76397.2</v>
      </c>
    </row>
    <row r="178" spans="1:14" ht="14.4" customHeight="1" x14ac:dyDescent="0.3">
      <c r="A178" s="747" t="s">
        <v>552</v>
      </c>
      <c r="B178" s="748" t="s">
        <v>553</v>
      </c>
      <c r="C178" s="749" t="s">
        <v>574</v>
      </c>
      <c r="D178" s="750" t="s">
        <v>575</v>
      </c>
      <c r="E178" s="751">
        <v>50113005</v>
      </c>
      <c r="F178" s="750" t="s">
        <v>677</v>
      </c>
      <c r="G178" s="749" t="s">
        <v>581</v>
      </c>
      <c r="H178" s="749">
        <v>182695</v>
      </c>
      <c r="I178" s="749">
        <v>0</v>
      </c>
      <c r="J178" s="749" t="s">
        <v>865</v>
      </c>
      <c r="K178" s="749" t="s">
        <v>866</v>
      </c>
      <c r="L178" s="752">
        <v>97451.037037037036</v>
      </c>
      <c r="M178" s="752">
        <v>27</v>
      </c>
      <c r="N178" s="753">
        <v>2631178</v>
      </c>
    </row>
    <row r="179" spans="1:14" ht="14.4" customHeight="1" x14ac:dyDescent="0.3">
      <c r="A179" s="747" t="s">
        <v>552</v>
      </c>
      <c r="B179" s="748" t="s">
        <v>553</v>
      </c>
      <c r="C179" s="749" t="s">
        <v>574</v>
      </c>
      <c r="D179" s="750" t="s">
        <v>575</v>
      </c>
      <c r="E179" s="751">
        <v>50113005</v>
      </c>
      <c r="F179" s="750" t="s">
        <v>677</v>
      </c>
      <c r="G179" s="749" t="s">
        <v>581</v>
      </c>
      <c r="H179" s="749">
        <v>210120</v>
      </c>
      <c r="I179" s="749">
        <v>0</v>
      </c>
      <c r="J179" s="749" t="s">
        <v>867</v>
      </c>
      <c r="K179" s="749" t="s">
        <v>868</v>
      </c>
      <c r="L179" s="752">
        <v>42768</v>
      </c>
      <c r="M179" s="752">
        <v>3</v>
      </c>
      <c r="N179" s="753">
        <v>128304</v>
      </c>
    </row>
    <row r="180" spans="1:14" ht="14.4" customHeight="1" x14ac:dyDescent="0.3">
      <c r="A180" s="747" t="s">
        <v>552</v>
      </c>
      <c r="B180" s="748" t="s">
        <v>553</v>
      </c>
      <c r="C180" s="749" t="s">
        <v>574</v>
      </c>
      <c r="D180" s="750" t="s">
        <v>575</v>
      </c>
      <c r="E180" s="751">
        <v>50113009</v>
      </c>
      <c r="F180" s="750" t="s">
        <v>800</v>
      </c>
      <c r="G180" s="749" t="s">
        <v>581</v>
      </c>
      <c r="H180" s="749">
        <v>167779</v>
      </c>
      <c r="I180" s="749">
        <v>167779</v>
      </c>
      <c r="J180" s="749" t="s">
        <v>801</v>
      </c>
      <c r="K180" s="749" t="s">
        <v>802</v>
      </c>
      <c r="L180" s="752">
        <v>1914</v>
      </c>
      <c r="M180" s="752">
        <v>150</v>
      </c>
      <c r="N180" s="753">
        <v>287100</v>
      </c>
    </row>
    <row r="181" spans="1:14" ht="14.4" customHeight="1" x14ac:dyDescent="0.3">
      <c r="A181" s="747" t="s">
        <v>552</v>
      </c>
      <c r="B181" s="748" t="s">
        <v>553</v>
      </c>
      <c r="C181" s="749" t="s">
        <v>574</v>
      </c>
      <c r="D181" s="750" t="s">
        <v>575</v>
      </c>
      <c r="E181" s="751">
        <v>50113009</v>
      </c>
      <c r="F181" s="750" t="s">
        <v>800</v>
      </c>
      <c r="G181" s="749" t="s">
        <v>581</v>
      </c>
      <c r="H181" s="749">
        <v>224707</v>
      </c>
      <c r="I181" s="749">
        <v>224707</v>
      </c>
      <c r="J181" s="749" t="s">
        <v>869</v>
      </c>
      <c r="K181" s="749" t="s">
        <v>870</v>
      </c>
      <c r="L181" s="752">
        <v>655.52299399120238</v>
      </c>
      <c r="M181" s="752">
        <v>195</v>
      </c>
      <c r="N181" s="753">
        <v>127826.98382828447</v>
      </c>
    </row>
    <row r="182" spans="1:14" ht="14.4" customHeight="1" x14ac:dyDescent="0.3">
      <c r="A182" s="747" t="s">
        <v>552</v>
      </c>
      <c r="B182" s="748" t="s">
        <v>553</v>
      </c>
      <c r="C182" s="749" t="s">
        <v>574</v>
      </c>
      <c r="D182" s="750" t="s">
        <v>575</v>
      </c>
      <c r="E182" s="751">
        <v>50113009</v>
      </c>
      <c r="F182" s="750" t="s">
        <v>800</v>
      </c>
      <c r="G182" s="749" t="s">
        <v>596</v>
      </c>
      <c r="H182" s="749">
        <v>151208</v>
      </c>
      <c r="I182" s="749">
        <v>151208</v>
      </c>
      <c r="J182" s="749" t="s">
        <v>869</v>
      </c>
      <c r="K182" s="749" t="s">
        <v>871</v>
      </c>
      <c r="L182" s="752">
        <v>13111.615054702974</v>
      </c>
      <c r="M182" s="752">
        <v>25</v>
      </c>
      <c r="N182" s="753">
        <v>327790.37636757432</v>
      </c>
    </row>
    <row r="183" spans="1:14" ht="14.4" customHeight="1" x14ac:dyDescent="0.3">
      <c r="A183" s="747" t="s">
        <v>552</v>
      </c>
      <c r="B183" s="748" t="s">
        <v>553</v>
      </c>
      <c r="C183" s="749" t="s">
        <v>574</v>
      </c>
      <c r="D183" s="750" t="s">
        <v>575</v>
      </c>
      <c r="E183" s="751">
        <v>50113009</v>
      </c>
      <c r="F183" s="750" t="s">
        <v>800</v>
      </c>
      <c r="G183" s="749" t="s">
        <v>596</v>
      </c>
      <c r="H183" s="749">
        <v>177019</v>
      </c>
      <c r="I183" s="749">
        <v>77019</v>
      </c>
      <c r="J183" s="749" t="s">
        <v>869</v>
      </c>
      <c r="K183" s="749" t="s">
        <v>872</v>
      </c>
      <c r="L183" s="752">
        <v>3275.9212499999999</v>
      </c>
      <c r="M183" s="752">
        <v>4</v>
      </c>
      <c r="N183" s="753">
        <v>13103.684999999999</v>
      </c>
    </row>
    <row r="184" spans="1:14" ht="14.4" customHeight="1" x14ac:dyDescent="0.3">
      <c r="A184" s="747" t="s">
        <v>552</v>
      </c>
      <c r="B184" s="748" t="s">
        <v>553</v>
      </c>
      <c r="C184" s="749" t="s">
        <v>574</v>
      </c>
      <c r="D184" s="750" t="s">
        <v>575</v>
      </c>
      <c r="E184" s="751">
        <v>50113009</v>
      </c>
      <c r="F184" s="750" t="s">
        <v>800</v>
      </c>
      <c r="G184" s="749" t="s">
        <v>596</v>
      </c>
      <c r="H184" s="749">
        <v>177018</v>
      </c>
      <c r="I184" s="749">
        <v>77018</v>
      </c>
      <c r="J184" s="749" t="s">
        <v>869</v>
      </c>
      <c r="K184" s="749" t="s">
        <v>873</v>
      </c>
      <c r="L184" s="752">
        <v>1639.4508915149879</v>
      </c>
      <c r="M184" s="752">
        <v>16</v>
      </c>
      <c r="N184" s="753">
        <v>26231.214264239807</v>
      </c>
    </row>
    <row r="185" spans="1:14" ht="14.4" customHeight="1" x14ac:dyDescent="0.3">
      <c r="A185" s="747" t="s">
        <v>552</v>
      </c>
      <c r="B185" s="748" t="s">
        <v>553</v>
      </c>
      <c r="C185" s="749" t="s">
        <v>574</v>
      </c>
      <c r="D185" s="750" t="s">
        <v>575</v>
      </c>
      <c r="E185" s="751">
        <v>50113009</v>
      </c>
      <c r="F185" s="750" t="s">
        <v>800</v>
      </c>
      <c r="G185" s="749" t="s">
        <v>581</v>
      </c>
      <c r="H185" s="749">
        <v>224716</v>
      </c>
      <c r="I185" s="749">
        <v>224716</v>
      </c>
      <c r="J185" s="749" t="s">
        <v>869</v>
      </c>
      <c r="K185" s="749" t="s">
        <v>871</v>
      </c>
      <c r="L185" s="752">
        <v>13111.614956095233</v>
      </c>
      <c r="M185" s="752">
        <v>44</v>
      </c>
      <c r="N185" s="753">
        <v>576911.05806819024</v>
      </c>
    </row>
    <row r="186" spans="1:14" ht="14.4" customHeight="1" x14ac:dyDescent="0.3">
      <c r="A186" s="747" t="s">
        <v>552</v>
      </c>
      <c r="B186" s="748" t="s">
        <v>553</v>
      </c>
      <c r="C186" s="749" t="s">
        <v>574</v>
      </c>
      <c r="D186" s="750" t="s">
        <v>575</v>
      </c>
      <c r="E186" s="751">
        <v>50113009</v>
      </c>
      <c r="F186" s="750" t="s">
        <v>800</v>
      </c>
      <c r="G186" s="749" t="s">
        <v>874</v>
      </c>
      <c r="H186" s="749">
        <v>193626</v>
      </c>
      <c r="I186" s="749">
        <v>93626</v>
      </c>
      <c r="J186" s="749" t="s">
        <v>869</v>
      </c>
      <c r="K186" s="749" t="s">
        <v>870</v>
      </c>
      <c r="L186" s="752">
        <v>655.5230007813368</v>
      </c>
      <c r="M186" s="752">
        <v>85</v>
      </c>
      <c r="N186" s="753">
        <v>55719.455066413633</v>
      </c>
    </row>
    <row r="187" spans="1:14" ht="14.4" customHeight="1" x14ac:dyDescent="0.3">
      <c r="A187" s="747" t="s">
        <v>552</v>
      </c>
      <c r="B187" s="748" t="s">
        <v>553</v>
      </c>
      <c r="C187" s="749" t="s">
        <v>574</v>
      </c>
      <c r="D187" s="750" t="s">
        <v>575</v>
      </c>
      <c r="E187" s="751">
        <v>50113009</v>
      </c>
      <c r="F187" s="750" t="s">
        <v>800</v>
      </c>
      <c r="G187" s="749" t="s">
        <v>581</v>
      </c>
      <c r="H187" s="749">
        <v>224708</v>
      </c>
      <c r="I187" s="749">
        <v>224708</v>
      </c>
      <c r="J187" s="749" t="s">
        <v>869</v>
      </c>
      <c r="K187" s="749" t="s">
        <v>872</v>
      </c>
      <c r="L187" s="752">
        <v>3275.9209200649893</v>
      </c>
      <c r="M187" s="752">
        <v>3</v>
      </c>
      <c r="N187" s="753">
        <v>9827.762760194968</v>
      </c>
    </row>
    <row r="188" spans="1:14" ht="14.4" customHeight="1" x14ac:dyDescent="0.3">
      <c r="A188" s="747" t="s">
        <v>552</v>
      </c>
      <c r="B188" s="748" t="s">
        <v>553</v>
      </c>
      <c r="C188" s="749" t="s">
        <v>577</v>
      </c>
      <c r="D188" s="750" t="s">
        <v>578</v>
      </c>
      <c r="E188" s="751">
        <v>50113016</v>
      </c>
      <c r="F188" s="750" t="s">
        <v>875</v>
      </c>
      <c r="G188" s="749" t="s">
        <v>581</v>
      </c>
      <c r="H188" s="749">
        <v>27720</v>
      </c>
      <c r="I188" s="749">
        <v>27720</v>
      </c>
      <c r="J188" s="749" t="s">
        <v>876</v>
      </c>
      <c r="K188" s="749" t="s">
        <v>877</v>
      </c>
      <c r="L188" s="752">
        <v>19022.895000000004</v>
      </c>
      <c r="M188" s="752">
        <v>30</v>
      </c>
      <c r="N188" s="753">
        <v>570686.85000000009</v>
      </c>
    </row>
    <row r="189" spans="1:14" ht="14.4" customHeight="1" thickBot="1" x14ac:dyDescent="0.35">
      <c r="A189" s="754" t="s">
        <v>552</v>
      </c>
      <c r="B189" s="755" t="s">
        <v>553</v>
      </c>
      <c r="C189" s="756" t="s">
        <v>577</v>
      </c>
      <c r="D189" s="757" t="s">
        <v>578</v>
      </c>
      <c r="E189" s="758">
        <v>50113016</v>
      </c>
      <c r="F189" s="757" t="s">
        <v>875</v>
      </c>
      <c r="G189" s="756" t="s">
        <v>581</v>
      </c>
      <c r="H189" s="756">
        <v>194562</v>
      </c>
      <c r="I189" s="756">
        <v>0</v>
      </c>
      <c r="J189" s="756" t="s">
        <v>878</v>
      </c>
      <c r="K189" s="756" t="s">
        <v>879</v>
      </c>
      <c r="L189" s="759">
        <v>108556.8</v>
      </c>
      <c r="M189" s="759">
        <v>23</v>
      </c>
      <c r="N189" s="760">
        <v>2496806.4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880</v>
      </c>
      <c r="B5" s="745"/>
      <c r="C5" s="765">
        <v>0</v>
      </c>
      <c r="D5" s="745">
        <v>1717.3400000000001</v>
      </c>
      <c r="E5" s="765">
        <v>1</v>
      </c>
      <c r="F5" s="746">
        <v>1717.3400000000001</v>
      </c>
    </row>
    <row r="6" spans="1:6" ht="14.4" customHeight="1" x14ac:dyDescent="0.3">
      <c r="A6" s="776" t="s">
        <v>881</v>
      </c>
      <c r="B6" s="752">
        <v>72.56</v>
      </c>
      <c r="C6" s="766">
        <v>0.27750793590086814</v>
      </c>
      <c r="D6" s="752">
        <v>188.91000000000003</v>
      </c>
      <c r="E6" s="766">
        <v>0.7224920640991318</v>
      </c>
      <c r="F6" s="753">
        <v>261.47000000000003</v>
      </c>
    </row>
    <row r="7" spans="1:6" ht="14.4" customHeight="1" thickBot="1" x14ac:dyDescent="0.35">
      <c r="A7" s="777" t="s">
        <v>882</v>
      </c>
      <c r="B7" s="768">
        <v>36.289999999999992</v>
      </c>
      <c r="C7" s="769">
        <v>8.5795884710414223E-5</v>
      </c>
      <c r="D7" s="768">
        <v>422944.37069822784</v>
      </c>
      <c r="E7" s="769">
        <v>0.99991420411528964</v>
      </c>
      <c r="F7" s="770">
        <v>422980.66069822782</v>
      </c>
    </row>
    <row r="8" spans="1:6" ht="14.4" customHeight="1" thickBot="1" x14ac:dyDescent="0.35">
      <c r="A8" s="771" t="s">
        <v>3</v>
      </c>
      <c r="B8" s="772">
        <v>108.85</v>
      </c>
      <c r="C8" s="773">
        <v>2.5614207355151888E-4</v>
      </c>
      <c r="D8" s="772">
        <v>424850.62069822784</v>
      </c>
      <c r="E8" s="773">
        <v>0.99974385792644849</v>
      </c>
      <c r="F8" s="774">
        <v>424959.47069822781</v>
      </c>
    </row>
    <row r="9" spans="1:6" ht="14.4" customHeight="1" thickBot="1" x14ac:dyDescent="0.35"/>
    <row r="10" spans="1:6" ht="14.4" customHeight="1" x14ac:dyDescent="0.3">
      <c r="A10" s="775" t="s">
        <v>883</v>
      </c>
      <c r="B10" s="745"/>
      <c r="C10" s="765">
        <v>0</v>
      </c>
      <c r="D10" s="745">
        <v>88.449999999999989</v>
      </c>
      <c r="E10" s="765">
        <v>1</v>
      </c>
      <c r="F10" s="746">
        <v>88.449999999999989</v>
      </c>
    </row>
    <row r="11" spans="1:6" ht="14.4" customHeight="1" x14ac:dyDescent="0.3">
      <c r="A11" s="776" t="s">
        <v>884</v>
      </c>
      <c r="B11" s="752">
        <v>108.85</v>
      </c>
      <c r="C11" s="766">
        <v>1</v>
      </c>
      <c r="D11" s="752"/>
      <c r="E11" s="766">
        <v>0</v>
      </c>
      <c r="F11" s="753">
        <v>108.85</v>
      </c>
    </row>
    <row r="12" spans="1:6" ht="14.4" customHeight="1" x14ac:dyDescent="0.3">
      <c r="A12" s="776" t="s">
        <v>885</v>
      </c>
      <c r="B12" s="752"/>
      <c r="C12" s="766">
        <v>0</v>
      </c>
      <c r="D12" s="752">
        <v>116.66000000000003</v>
      </c>
      <c r="E12" s="766">
        <v>1</v>
      </c>
      <c r="F12" s="753">
        <v>116.66000000000003</v>
      </c>
    </row>
    <row r="13" spans="1:6" ht="14.4" customHeight="1" x14ac:dyDescent="0.3">
      <c r="A13" s="776" t="s">
        <v>886</v>
      </c>
      <c r="B13" s="752"/>
      <c r="C13" s="766">
        <v>0</v>
      </c>
      <c r="D13" s="752">
        <v>50.64</v>
      </c>
      <c r="E13" s="766">
        <v>1</v>
      </c>
      <c r="F13" s="753">
        <v>50.64</v>
      </c>
    </row>
    <row r="14" spans="1:6" ht="14.4" customHeight="1" x14ac:dyDescent="0.3">
      <c r="A14" s="776" t="s">
        <v>887</v>
      </c>
      <c r="B14" s="752"/>
      <c r="C14" s="766">
        <v>0</v>
      </c>
      <c r="D14" s="752">
        <v>199.21</v>
      </c>
      <c r="E14" s="766">
        <v>1</v>
      </c>
      <c r="F14" s="753">
        <v>199.21</v>
      </c>
    </row>
    <row r="15" spans="1:6" ht="14.4" customHeight="1" x14ac:dyDescent="0.3">
      <c r="A15" s="776" t="s">
        <v>888</v>
      </c>
      <c r="B15" s="752"/>
      <c r="C15" s="766">
        <v>0</v>
      </c>
      <c r="D15" s="752">
        <v>149.46000000000006</v>
      </c>
      <c r="E15" s="766">
        <v>1</v>
      </c>
      <c r="F15" s="753">
        <v>149.46000000000006</v>
      </c>
    </row>
    <row r="16" spans="1:6" ht="14.4" customHeight="1" x14ac:dyDescent="0.3">
      <c r="A16" s="776" t="s">
        <v>889</v>
      </c>
      <c r="B16" s="752"/>
      <c r="C16" s="766">
        <v>0</v>
      </c>
      <c r="D16" s="752">
        <v>422844.73069822782</v>
      </c>
      <c r="E16" s="766">
        <v>1</v>
      </c>
      <c r="F16" s="753">
        <v>422844.73069822782</v>
      </c>
    </row>
    <row r="17" spans="1:6" ht="14.4" customHeight="1" x14ac:dyDescent="0.3">
      <c r="A17" s="776" t="s">
        <v>890</v>
      </c>
      <c r="B17" s="752"/>
      <c r="C17" s="766">
        <v>0</v>
      </c>
      <c r="D17" s="752">
        <v>66.340000000000018</v>
      </c>
      <c r="E17" s="766">
        <v>1</v>
      </c>
      <c r="F17" s="753">
        <v>66.340000000000018</v>
      </c>
    </row>
    <row r="18" spans="1:6" ht="14.4" customHeight="1" thickBot="1" x14ac:dyDescent="0.35">
      <c r="A18" s="777" t="s">
        <v>891</v>
      </c>
      <c r="B18" s="768"/>
      <c r="C18" s="769">
        <v>0</v>
      </c>
      <c r="D18" s="768">
        <v>1335.13</v>
      </c>
      <c r="E18" s="769">
        <v>1</v>
      </c>
      <c r="F18" s="770">
        <v>1335.13</v>
      </c>
    </row>
    <row r="19" spans="1:6" ht="14.4" customHeight="1" thickBot="1" x14ac:dyDescent="0.35">
      <c r="A19" s="771" t="s">
        <v>3</v>
      </c>
      <c r="B19" s="772">
        <v>108.85</v>
      </c>
      <c r="C19" s="773">
        <v>2.5614207355151883E-4</v>
      </c>
      <c r="D19" s="772">
        <v>424850.62069822784</v>
      </c>
      <c r="E19" s="773">
        <v>0.99974385792644838</v>
      </c>
      <c r="F19" s="774">
        <v>424959.47069822787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2018-11-27T13:54:26Z</dcterms:modified>
</cp:coreProperties>
</file>