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4" i="371" l="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21" i="431"/>
  <c r="J15" i="431"/>
  <c r="K13" i="431"/>
  <c r="L11" i="431"/>
  <c r="M9" i="431"/>
  <c r="M17" i="431"/>
  <c r="N15" i="431"/>
  <c r="O9" i="431"/>
  <c r="O21" i="431"/>
  <c r="P15" i="431"/>
  <c r="Q13" i="431"/>
  <c r="Q21" i="431"/>
  <c r="C14" i="431"/>
  <c r="C18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20" i="431"/>
  <c r="M14" i="431"/>
  <c r="N12" i="431"/>
  <c r="N20" i="431"/>
  <c r="O14" i="431"/>
  <c r="P12" i="431"/>
  <c r="P20" i="431"/>
  <c r="Q18" i="431"/>
  <c r="C15" i="431"/>
  <c r="D13" i="431"/>
  <c r="E11" i="431"/>
  <c r="F9" i="431"/>
  <c r="F21" i="431"/>
  <c r="G19" i="431"/>
  <c r="H17" i="431"/>
  <c r="I11" i="431"/>
  <c r="J9" i="431"/>
  <c r="J21" i="431"/>
  <c r="K19" i="431"/>
  <c r="M22" i="431"/>
  <c r="Q10" i="431"/>
  <c r="C19" i="431"/>
  <c r="D17" i="431"/>
  <c r="E15" i="431"/>
  <c r="F13" i="431"/>
  <c r="G11" i="431"/>
  <c r="H9" i="431"/>
  <c r="H21" i="431"/>
  <c r="I19" i="431"/>
  <c r="J17" i="431"/>
  <c r="K15" i="431"/>
  <c r="L9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I17" i="431"/>
  <c r="J11" i="431"/>
  <c r="J19" i="431"/>
  <c r="K9" i="431"/>
  <c r="K17" i="431"/>
  <c r="K21" i="431"/>
  <c r="L15" i="431"/>
  <c r="L19" i="431"/>
  <c r="M13" i="431"/>
  <c r="M21" i="431"/>
  <c r="N11" i="431"/>
  <c r="N19" i="431"/>
  <c r="O13" i="431"/>
  <c r="O17" i="431"/>
  <c r="P11" i="431"/>
  <c r="P19" i="431"/>
  <c r="Q9" i="431"/>
  <c r="Q17" i="431"/>
  <c r="C10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16" i="431"/>
  <c r="M10" i="431"/>
  <c r="M18" i="431"/>
  <c r="N16" i="431"/>
  <c r="O10" i="431"/>
  <c r="O18" i="431"/>
  <c r="O22" i="431"/>
  <c r="P16" i="431"/>
  <c r="Q14" i="431"/>
  <c r="Q22" i="431"/>
  <c r="C11" i="431"/>
  <c r="D9" i="431"/>
  <c r="D21" i="431"/>
  <c r="E19" i="431"/>
  <c r="F17" i="431"/>
  <c r="G15" i="431"/>
  <c r="H13" i="431"/>
  <c r="I15" i="431"/>
  <c r="J13" i="431"/>
  <c r="K11" i="431"/>
  <c r="L17" i="431"/>
  <c r="M19" i="431"/>
  <c r="N21" i="431"/>
  <c r="P9" i="431"/>
  <c r="Q11" i="431"/>
  <c r="P21" i="431"/>
  <c r="L21" i="431"/>
  <c r="N9" i="431"/>
  <c r="O11" i="431"/>
  <c r="P13" i="431"/>
  <c r="Q15" i="431"/>
  <c r="L13" i="431"/>
  <c r="O19" i="431"/>
  <c r="M11" i="431"/>
  <c r="N13" i="431"/>
  <c r="O15" i="431"/>
  <c r="P17" i="431"/>
  <c r="Q19" i="431"/>
  <c r="M15" i="431"/>
  <c r="N17" i="431"/>
  <c r="O8" i="431"/>
  <c r="J8" i="431"/>
  <c r="G8" i="431"/>
  <c r="P8" i="431"/>
  <c r="E8" i="431"/>
  <c r="I8" i="431"/>
  <c r="H8" i="431"/>
  <c r="F8" i="431"/>
  <c r="M8" i="431"/>
  <c r="N8" i="431"/>
  <c r="Q8" i="431"/>
  <c r="C8" i="431"/>
  <c r="L8" i="431"/>
  <c r="K8" i="431"/>
  <c r="D8" i="431"/>
  <c r="R19" i="431" l="1"/>
  <c r="S19" i="431"/>
  <c r="R15" i="431"/>
  <c r="S15" i="431"/>
  <c r="R11" i="431"/>
  <c r="S11" i="431"/>
  <c r="S22" i="431"/>
  <c r="R22" i="431"/>
  <c r="R14" i="431"/>
  <c r="S14" i="431"/>
  <c r="S17" i="431"/>
  <c r="R17" i="431"/>
  <c r="S9" i="431"/>
  <c r="R9" i="431"/>
  <c r="S20" i="431"/>
  <c r="R20" i="431"/>
  <c r="R16" i="431"/>
  <c r="S16" i="431"/>
  <c r="R12" i="431"/>
  <c r="S12" i="431"/>
  <c r="S10" i="431"/>
  <c r="R10" i="431"/>
  <c r="S18" i="431"/>
  <c r="R18" i="431"/>
  <c r="S21" i="431"/>
  <c r="R21" i="431"/>
  <c r="S13" i="431"/>
  <c r="R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23" i="414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J12" i="339"/>
  <c r="Q3" i="345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<sst xmlns="http://schemas.openxmlformats.org/spreadsheetml/2006/main" count="19092" uniqueCount="2380">
  <si>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</si>
  <si>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</si>
  <si>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</si>
  <si>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</si>
  <si>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</si>
  <si>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</si>
  <si>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</si>
  <si>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</si>
  <si>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</si>
  <si>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</si>
  <si>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</si>
  <si>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</si>
  <si>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</si>
  <si>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</si>
  <si>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</si>
  <si>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</si>
  <si>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</si>
  <si>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</si>
  <si>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</si>
  <si>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</si>
  <si>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</si>
  <si>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</si>
  <si>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</si>
  <si>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</si>
  <si>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</si>
  <si>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</si>
  <si>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</si>
  <si>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</si>
  <si>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</si>
  <si>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</si>
  <si>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</si>
  <si>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</si>
  <si>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</si>
  <si>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</si>
  <si>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</si>
  <si>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</si>
  <si>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</si>
  <si>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</si>
  <si>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</si>
  <si>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</si>
  <si>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</si>
  <si>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</si>
  <si>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</si>
  <si>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</si>
  <si>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</si>
  <si>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</si>
  <si>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</si>
  <si>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</si>
  <si>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</si>
  <si>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</si>
  <si>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</si>
  <si>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</si>
  <si>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</si>
  <si>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</si>
  <si>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</si>
  <si>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</si>
  <si>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</si>
  <si>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</si>
  <si>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</si>
  <si>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</si>
  <si>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</si>
  <si>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</si>
  <si>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</si>
  <si>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</si>
  <si>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</si>
  <si>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</si>
  <si>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</si>
  <si>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</si>
  <si>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</si>
  <si>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</si>
  <si>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</si>
  <si>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</si>
  <si>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</si>
  <si>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</si>
  <si>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</si>
  <si>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</si>
  <si>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</si>
  <si>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</si>
  <si>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</si>
  <si>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</si>
  <si>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</si>
  <si>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</si>
  <si>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</si>
  <si>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</si>
  <si>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</si>
  <si>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</si>
  <si>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</si>
  <si>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</si>
  <si>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</si>
  <si>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</si>
  <si>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</si>
  <si>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</si>
  <si>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</si>
  <si>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</si>
  <si>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</si>
  <si>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</si>
  <si>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</si>
  <si>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</si>
  <si>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</si>
  <si>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</si>
  <si>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</si>
  <si>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</si>
  <si>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</si>
  <si>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</si>
  <si>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</si>
  <si>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</si>
  <si>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</si>
  <si>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</si>
  <si>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</si>
  <si>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</si>
  <si>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</si>
  <si>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</si>
  <si>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</si>
  <si>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</si>
  <si>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</si>
  <si>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</si>
  <si>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</si>
  <si>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</si>
  <si>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</si>
  <si>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</si>
  <si>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</si>
  <si>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</si>
  <si>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</si>
  <si>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</si>
  <si>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</si>
  <si>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</si>
  <si>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</si>
  <si>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</si>
  <si>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</si>
  <si>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</si>
  <si>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</si>
  <si>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</si>
  <si>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</si>
  <si>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</si>
  <si>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</si>
  <si>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</si>
  <si>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</si>
  <si>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</si>
  <si>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</si>
  <si>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</si>
  <si>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</si>
  <si>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</si>
  <si>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</si>
  <si>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</si>
  <si>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</si>
  <si>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</si>
  <si>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</si>
  <si>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</si>
  <si>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</si>
  <si>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</si>
  <si>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</si>
  <si>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</si>
  <si>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</si>
  <si>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</si>
  <si>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</si>
  <si>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</si>
  <si>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</si>
  <si>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</si>
  <si>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</si>
  <si>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</si>
  <si>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</si>
  <si>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</si>
  <si>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</si>
  <si>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</si>
  <si>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</si>
  <si>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</si>
  <si>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</si>
  <si>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</si>
  <si>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</si>
  <si>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</si>
  <si>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</si>
  <si>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</si>
  <si>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</si>
  <si>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</si>
  <si>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</si>
  <si>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</si>
  <si>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</si>
  <si>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</si>
  <si>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</si>
  <si>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</si>
  <si>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</si>
  <si>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</si>
  <si>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</si>
  <si>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</si>
  <si>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</si>
  <si>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</si>
  <si>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</si>
  <si>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</si>
  <si>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</si>
  <si>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</si>
  <si>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</si>
  <si>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</si>
  <si>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</si>
  <si>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</si>
  <si>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</si>
  <si>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</si>
  <si>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</si>
  <si>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</si>
  <si>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</si>
  <si>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</si>
  <si>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</si>
  <si>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</si>
  <si>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</si>
  <si>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</si>
  <si>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</si>
  <si>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</si>
  <si>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</si>
  <si>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</si>
  <si>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</si>
  <si>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</si>
  <si>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</si>
  <si>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</si>
  <si>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</si>
  <si>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</si>
  <si>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</si>
  <si>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</si>
  <si>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</si>
  <si>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</si>
  <si>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</si>
  <si>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</si>
  <si>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</si>
  <si>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</si>
  <si>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</si>
  <si>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</si>
  <si>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</si>
  <si>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</si>
  <si>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</si>
  <si>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</si>
  <si>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</si>
  <si>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</si>
  <si>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</si>
  <si>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</si>
  <si>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</si>
  <si>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</si>
  <si>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</si>
  <si>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</si>
  <si>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</si>
  <si>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</si>
  <si>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</si>
  <si>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</si>
  <si>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</si>
  <si>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</si>
  <si>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</si>
  <si>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</si>
  <si>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</si>
  <si>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</si>
  <si>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</si>
  <si>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</si>
  <si>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</si>
  <si>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</si>
  <si>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</si>
  <si>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</si>
  <si>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</si>
  <si>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</si>
  <si>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</si>
  <si>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</si>
  <si>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</si>
  <si>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</si>
  <si>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</si>
  <si>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</si>
  <si>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</si>
  <si>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</si>
  <si>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</si>
  <si>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</si>
  <si>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</si>
  <si>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</si>
  <si>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</si>
  <si>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</si>
  <si>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</si>
  <si>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</si>
  <si>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</si>
  <si>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</si>
  <si>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</si>
  <si>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</si>
  <si>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</si>
  <si>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</si>
  <si>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</si>
  <si>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</si>
  <si>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</si>
  <si>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</si>
  <si>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</si>
  <si>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</si>
  <si>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</si>
  <si>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</si>
  <si>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</si>
  <si>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</si>
  <si>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</si>
  <si>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</si>
  <si>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</si>
  <si>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</si>
  <si>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</si>
  <si>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</si>
  <si>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</si>
  <si>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</si>
  <si>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</si>
  <si>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</si>
  <si>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</si>
  <si>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</si>
  <si>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</si>
  <si>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</si>
  <si>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</si>
  <si>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</si>
  <si>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</si>
  <si>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</si>
  <si>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</si>
  <si>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</si>
  <si>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</si>
  <si>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</si>
  <si>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</si>
  <si>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</si>
  <si>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</si>
  <si>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</si>
  <si>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</si>
  <si>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</si>
  <si>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</si>
  <si>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</si>
  <si>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</si>
  <si>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</si>
  <si>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</si>
  <si>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</si>
  <si>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</si>
  <si>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</si>
  <si>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</si>
  <si>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</si>
  <si>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</si>
  <si>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</si>
  <si>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</si>
  <si>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</si>
  <si>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</si>
  <si>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</si>
  <si>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</si>
  <si>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</si>
  <si>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</si>
  <si>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</si>
  <si>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</si>
  <si>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</si>
  <si>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</si>
  <si>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</si>
  <si>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</si>
  <si>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</si>
  <si>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</si>
  <si>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</si>
  <si>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</si>
  <si>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</si>
  <si>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</si>
  <si>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</si>
  <si>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</si>
  <si>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</si>
  <si>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</si>
  <si>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</si>
  <si>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</si>
  <si>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</si>
  <si>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</si>
  <si>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</si>
  <si>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</si>
  <si>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</si>
  <si>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</si>
  <si>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</si>
  <si>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</si>
  <si>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</si>
  <si>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</si>
  <si>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</si>
  <si>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</si>
  <si>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</si>
  <si>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</si>
  <si>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</si>
  <si>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</si>
  <si>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</si>
  <si>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</si>
  <si>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</si>
  <si>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</si>
  <si>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</si>
  <si>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</si>
  <si>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</si>
  <si>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</si>
  <si>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</si>
  <si>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</si>
  <si>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</si>
  <si>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</si>
  <si>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</si>
  <si>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</si>
  <si>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</si>
  <si>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</si>
  <si>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</si>
  <si>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</si>
  <si>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</si>
  <si>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</si>
  <si>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</si>
  <si>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</si>
  <si>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</si>
  <si>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</si>
  <si>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</si>
  <si>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</si>
  <si>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</si>
  <si>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</si>
  <si>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</si>
  <si>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</si>
  <si>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</si>
  <si>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</si>
  <si>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</si>
  <si>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</si>
  <si>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</si>
  <si>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</si>
  <si>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</si>
  <si>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</si>
  <si>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</si>
  <si>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</si>
  <si>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</si>
  <si>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</si>
  <si>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</si>
  <si>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</si>
  <si>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</si>
  <si>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</si>
  <si>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</si>
  <si>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</si>
  <si>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</si>
  <si>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</si>
  <si>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</si>
  <si>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</si>
  <si>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</si>
  <si>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</si>
  <si>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</si>
  <si>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</si>
  <si>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</si>
  <si>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</si>
  <si>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</si>
  <si>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</si>
  <si>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</si>
  <si>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</si>
  <si>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</si>
  <si>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</si>
  <si>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</si>
  <si>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</si>
  <si>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</si>
  <si>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</si>
  <si>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</si>
  <si>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</si>
  <si>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</si>
  <si>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</si>
  <si>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</si>
  <si>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</si>
  <si>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</si>
  <si>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</si>
  <si>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</si>
  <si>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</si>
  <si>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</si>
  <si>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</si>
  <si>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</si>
  <si>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</si>
  <si>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</si>
  <si>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</si>
  <si>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</si>
  <si>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</si>
  <si>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</si>
  <si>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</si>
  <si>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</si>
  <si>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</si>
  <si>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</si>
  <si>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</si>
  <si>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</si>
  <si>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</si>
  <si>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</si>
  <si>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</si>
  <si>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</si>
  <si>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</si>
  <si>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</si>
  <si>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</si>
  <si>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</si>
  <si>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</si>
  <si>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</si>
  <si>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</si>
  <si>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</si>
  <si>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</si>
  <si>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</si>
  <si>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</si>
  <si>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</si>
  <si>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</si>
  <si>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</si>
  <si>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</si>
  <si>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</si>
  <si>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</si>
  <si>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</si>
  <si>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</si>
  <si>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</si>
  <si>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</si>
  <si>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</si>
  <si>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</si>
  <si>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</si>
  <si>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</si>
  <si>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</si>
  <si>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</si>
  <si>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</si>
  <si>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</si>
  <si>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</si>
  <si>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</si>
  <si>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</si>
  <si>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</si>
  <si>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</si>
  <si>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</si>
  <si>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</si>
  <si>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</si>
  <si>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</si>
  <si>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</si>
  <si>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</si>
  <si>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</si>
  <si>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</si>
  <si>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</si>
  <si>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</si>
  <si>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</si>
  <si>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</si>
  <si>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</si>
  <si>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</si>
  <si>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</si>
  <si>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</si>
  <si>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</si>
  <si>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</si>
  <si>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</si>
  <si>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</si>
  <si>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</si>
  <si>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</si>
  <si>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</si>
  <si>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</si>
  <si>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</si>
  <si>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</si>
  <si>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</si>
  <si>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</si>
  <si>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</si>
  <si>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</si>
  <si>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</si>
  <si>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</si>
  <si>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</si>
  <si>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</si>
  <si>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</si>
  <si>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</si>
  <si>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</si>
  <si>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</si>
  <si>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</si>
  <si>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</si>
  <si>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</si>
  <si>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</si>
  <si>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</si>
  <si>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</si>
  <si>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</si>
  <si>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</si>
  <si>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</si>
  <si>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</si>
  <si>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</si>
  <si>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</si>
  <si>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</si>
  <si>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</si>
  <si>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</si>
  <si>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</si>
  <si>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</si>
  <si>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</si>
  <si>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</si>
  <si>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</si>
  <si>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</si>
  <si>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</si>
  <si>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</si>
  <si>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</si>
  <si>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</si>
  <si>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</si>
  <si>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</si>
  <si>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</si>
  <si>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</si>
  <si>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</si>
  <si>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</si>
  <si>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</si>
  <si>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</si>
  <si>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</si>
  <si>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</si>
  <si>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</si>
  <si>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</si>
  <si>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</si>
  <si>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</si>
  <si>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</si>
  <si>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</si>
  <si>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</si>
  <si>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</si>
  <si>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</si>
  <si>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</si>
  <si>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</si>
  <si>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</si>
  <si>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</si>
  <si>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</si>
  <si>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</si>
  <si>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</si>
  <si>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</si>
  <si>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</si>
  <si>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</si>
  <si>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APO-IBUPROFEN 400 MG</t>
  </si>
  <si>
    <t>POR TBL FLM 100X400MG</t>
  </si>
  <si>
    <t>AQUA PRO INJECTIONE BRAUN</t>
  </si>
  <si>
    <t>INJ SOL 20X10ML-PLA</t>
  </si>
  <si>
    <t>ARDEANUTRISOL G 40</t>
  </si>
  <si>
    <t>400G/L INF SOL 20X80ML</t>
  </si>
  <si>
    <t>ATARALGIN</t>
  </si>
  <si>
    <t>POR TBL NOB 20</t>
  </si>
  <si>
    <t>POR TBL NOB 50</t>
  </si>
  <si>
    <t>P</t>
  </si>
  <si>
    <t>AULIN</t>
  </si>
  <si>
    <t>TBL 15X100MG</t>
  </si>
  <si>
    <t>BETALOC ZOK 25 MG</t>
  </si>
  <si>
    <t>TBL RET 28X25MG</t>
  </si>
  <si>
    <t>CALCII CARBONICI 0,5 TBL. MEDICAMENTA</t>
  </si>
  <si>
    <t>0,5G TBL NOB 50</t>
  </si>
  <si>
    <t>POR TBL NOB 100X0.5GM</t>
  </si>
  <si>
    <t>Carbosorb tbl.20-blistr</t>
  </si>
  <si>
    <t>CODEIN SLOVAKOFARMA 30MG</t>
  </si>
  <si>
    <t>TBL 10X30MG-BLISTR</t>
  </si>
  <si>
    <t>ČAJOVÁ SMĚS PŘI NACHLAZENÍ</t>
  </si>
  <si>
    <t>SPC 20 I</t>
  </si>
  <si>
    <t>DEGAN</t>
  </si>
  <si>
    <t>TBL 40X10MG</t>
  </si>
  <si>
    <t>DUPHALAC</t>
  </si>
  <si>
    <t>667MG/ML POR SOL 1X500ML IV</t>
  </si>
  <si>
    <t>ESPUMISAN</t>
  </si>
  <si>
    <t>PORCPSMOL50X40MG-BL</t>
  </si>
  <si>
    <t>Espumisan cps.100x40mg-blistr</t>
  </si>
  <si>
    <t>0057585</t>
  </si>
  <si>
    <t>EUTHYROX 112 MIKROGRAMŮ</t>
  </si>
  <si>
    <t>POR TBL NOB 100X112RG II</t>
  </si>
  <si>
    <t>EUTHYROX 50</t>
  </si>
  <si>
    <t>TBL 100X50RG</t>
  </si>
  <si>
    <t>FLECTOR EP GEL</t>
  </si>
  <si>
    <t>DRM GEL 1X100GM</t>
  </si>
  <si>
    <t>DRM GEL 1X60GM</t>
  </si>
  <si>
    <t>HELICID 20 ZENTIVA</t>
  </si>
  <si>
    <t>POR CPS ETD 90X20MG</t>
  </si>
  <si>
    <t>POR CPS ETD 28X20MG</t>
  </si>
  <si>
    <t>HEŘMÁNKOVÝ ČAJ LEROS</t>
  </si>
  <si>
    <t>SPC 20X1.5GM(SÁČKY)</t>
  </si>
  <si>
    <t>IBALGIN GEL 100G</t>
  </si>
  <si>
    <t>JANUMET 50 MG/1000 MG</t>
  </si>
  <si>
    <t>POR TBL FLM 56X50MG/1000MG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</si>
  <si>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</si>
  <si>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</si>
  <si>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</si>
  <si>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</si>
  <si>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</si>
  <si>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</si>
  <si>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</si>
  <si>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</si>
  <si>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</si>
  <si>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LEXAURIN 3</t>
  </si>
  <si>
    <t>3MG TBL NOB 30</t>
  </si>
  <si>
    <t>MAALOX</t>
  </si>
  <si>
    <t>CTB 40</t>
  </si>
  <si>
    <t>MAGNESII LACTICI 0,5 TBL. MEDICAMENTA</t>
  </si>
  <si>
    <t>TBL NOB 100X0,5GM</t>
  </si>
  <si>
    <t>MAGNESIUM SULFURICUM BIOTIKA</t>
  </si>
  <si>
    <t>INJ 5X10ML 10%</t>
  </si>
  <si>
    <t>MÁTOVÝ ČAJ LEROS</t>
  </si>
  <si>
    <t>SPC 20X2.0GM(SÁČKY)</t>
  </si>
  <si>
    <t>MUCOSOLVAN</t>
  </si>
  <si>
    <t>POR GTT SOL+INH SOL 60ML</t>
  </si>
  <si>
    <t>NITROGLYCERIN-SLOVAKOFARMA</t>
  </si>
  <si>
    <t>0,5MG TBL SLG 20</t>
  </si>
  <si>
    <t>PANCREOLAN FORTE</t>
  </si>
  <si>
    <t>TBL ENT 30X220MG</t>
  </si>
  <si>
    <t>PARALEN 500</t>
  </si>
  <si>
    <t>POR TBL NOB 24X500MG</t>
  </si>
  <si>
    <t>PREDNISON 20 LECIVA</t>
  </si>
  <si>
    <t>TBL 20X20MG(BLISTR)</t>
  </si>
  <si>
    <t>PROPYCIL 50</t>
  </si>
  <si>
    <t>POR TBLNOB100X50MG</t>
  </si>
  <si>
    <t>SEPTILEN 5 MG</t>
  </si>
  <si>
    <t>ORM PAS 20X5MG</t>
  </si>
  <si>
    <t>SMECTA</t>
  </si>
  <si>
    <t>PLV POR 1X30SACKU</t>
  </si>
  <si>
    <t>SPECIES UROLOGICAE PLANTA LEROS</t>
  </si>
  <si>
    <t>SPC 1X100GM</t>
  </si>
  <si>
    <t>Suppositoria Glyc.Sanova Classic 2g</t>
  </si>
  <si>
    <t>SUPPOSITORIA GLYCERINI LECIVA</t>
  </si>
  <si>
    <t>SUP 10X2.35GM</t>
  </si>
  <si>
    <t>TANTUM VERDE</t>
  </si>
  <si>
    <t>1,5MG/ML GGR 120ML</t>
  </si>
  <si>
    <t>TANTUM VERDE LEMON</t>
  </si>
  <si>
    <t>3MG PAS 20</t>
  </si>
  <si>
    <t>TENSIOMIN</t>
  </si>
  <si>
    <t>TBL 30X12.5MG</t>
  </si>
  <si>
    <t>THYROZOL 10</t>
  </si>
  <si>
    <t>TBL OBD 50X10MG</t>
  </si>
  <si>
    <t>Vitar Soda tbl.150</t>
  </si>
  <si>
    <t>neleč.</t>
  </si>
  <si>
    <t>ZOLPIDEM MYLAN</t>
  </si>
  <si>
    <t>POR TBL FLM 50X10MG</t>
  </si>
  <si>
    <t>POR TBL FLM 20X10MG</t>
  </si>
  <si>
    <t>ZULBEX 20 MG</t>
  </si>
  <si>
    <t>POR TBL ENT 28X20MG</t>
  </si>
  <si>
    <t>léky - radiofarmaka (KNM)</t>
  </si>
  <si>
    <t>NATRIUMJODID (131I) DIAGNOSTIKKAPSELN 3,7MBQ</t>
  </si>
  <si>
    <t>3,7MBQ CPS DUR 10</t>
  </si>
  <si>
    <t>SODIUM IODIDE (131I) INJECTION 2035MBQ</t>
  </si>
  <si>
    <t>37-1110MBQ/ML INJ SOL 2035MBQ</t>
  </si>
  <si>
    <t>SODIUM IODIDE (131I) INJECTION 259MBQ</t>
  </si>
  <si>
    <t>37-1110MBQ/ML INJ SOL 259MBQ</t>
  </si>
  <si>
    <t>SODIUM IODIDE (I 131) INJECTION 37MBQ</t>
  </si>
  <si>
    <t>37-370MBQ/ML INJ SOL 37MBQ</t>
  </si>
  <si>
    <t>THERACAP 131 1000MBQ</t>
  </si>
  <si>
    <t>1000MBQ CPS DUR 1</t>
  </si>
  <si>
    <t>THERACAP 131 1100MBQ</t>
  </si>
  <si>
    <t>1100MBQ CPS DUR 1</t>
  </si>
  <si>
    <t>THERACAP 131 1500MBQ</t>
  </si>
  <si>
    <t>1500MBQ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</si>
  <si>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</si>
  <si>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</si>
  <si>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</si>
  <si>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</si>
  <si>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</si>
  <si>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</si>
  <si>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</si>
  <si>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</si>
  <si>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</si>
  <si>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</si>
  <si>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</si>
  <si>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</si>
  <si>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</si>
  <si>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</si>
  <si>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</si>
  <si>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</si>
  <si>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ANALGIN</t>
  </si>
  <si>
    <t>INJ SOL 5X5ML</t>
  </si>
  <si>
    <t>ANOPYRIN 100MG</t>
  </si>
  <si>
    <t>TBL 20X100MG</t>
  </si>
  <si>
    <t>PAR LQF 20X100ML-PE</t>
  </si>
  <si>
    <t>BETALOC</t>
  </si>
  <si>
    <t>INJ 5X5ML/5MG</t>
  </si>
  <si>
    <t>DIAZEPAM SLOVAKOFARMA</t>
  </si>
  <si>
    <t>TBL 20X5MG</t>
  </si>
  <si>
    <t>DITHIADEN</t>
  </si>
  <si>
    <t>INJ 10X2ML</t>
  </si>
  <si>
    <t>ECOLAV Výplach očí 100ml</t>
  </si>
  <si>
    <t>100 ml</t>
  </si>
  <si>
    <t>ENDIARON</t>
  </si>
  <si>
    <t>POR TBL FLM 10X250MG</t>
  </si>
  <si>
    <t>FUROSEMID ACCORD</t>
  </si>
  <si>
    <t>10MG/ML INJ/INF SOL 10X2ML</t>
  </si>
  <si>
    <t>GLUKÓZA 20 BRAUN</t>
  </si>
  <si>
    <t>INF SOL 10X500ML-PE</t>
  </si>
  <si>
    <t>GLUKÓZA 5 BRAUN</t>
  </si>
  <si>
    <t>INF SOL 10X250ML-PE</t>
  </si>
  <si>
    <t>HEPARIN LECIVA</t>
  </si>
  <si>
    <t>INJ 1X10ML/50KU</t>
  </si>
  <si>
    <t>HYDROCORTISON VUAB 100 MG</t>
  </si>
  <si>
    <t>INJ PLV SOL 1X100MG</t>
  </si>
  <si>
    <t>CHLORID SODNÝ 0,9% BRAUN</t>
  </si>
  <si>
    <t>INF SOL 20X100MLPELAH</t>
  </si>
  <si>
    <t>INF SOL 10X250MLPELAH</t>
  </si>
  <si>
    <t>IBALGIN 400 TBL 36</t>
  </si>
  <si>
    <t>POR TBL FLM 36X400MG</t>
  </si>
  <si>
    <t>KL BARVA NA  DETI 20 g</t>
  </si>
  <si>
    <t>KL KAPSLE</t>
  </si>
  <si>
    <t>MESOCAIN</t>
  </si>
  <si>
    <t>INJ 10X10ML 1%</t>
  </si>
  <si>
    <t>NORADRENALIN LECIVA</t>
  </si>
  <si>
    <t>NOVALGIN</t>
  </si>
  <si>
    <t>INJ 10X2ML/1000MG</t>
  </si>
  <si>
    <t>PRESTARIUM NEO</t>
  </si>
  <si>
    <t>POR TBL FLM 90X5MG</t>
  </si>
  <si>
    <t>STADALAX</t>
  </si>
  <si>
    <t>POR TBL OBD 20X5MG</t>
  </si>
  <si>
    <t>VENTOLIN INHALER N</t>
  </si>
  <si>
    <t>INHSUSPSS200X100RG</t>
  </si>
  <si>
    <t>BRAIN-SPECT KIT 3</t>
  </si>
  <si>
    <t>0,3MG RAD KIT 3</t>
  </si>
  <si>
    <t>C-Thru rectangular Co-57 flood</t>
  </si>
  <si>
    <t>555Mbq-ETALON</t>
  </si>
  <si>
    <t>DATSCAN 74MBQ</t>
  </si>
  <si>
    <t>74MBQ/ML INJ SOL 1X2,5ML</t>
  </si>
  <si>
    <t>74MBQ/ML INJ SOL 1X5ML</t>
  </si>
  <si>
    <t>DRYTEC 10GBQ</t>
  </si>
  <si>
    <t>2,5-100GBQ RAD GEN 10GBQ</t>
  </si>
  <si>
    <t>DRYTEC 9GBQ</t>
  </si>
  <si>
    <t>2,5-100GBQ RAD GEN 9GBQ</t>
  </si>
  <si>
    <t>Evacuated vials</t>
  </si>
  <si>
    <t>25x11ml</t>
  </si>
  <si>
    <t xml:space="preserve">Chromat. papíry Whatman 3 </t>
  </si>
  <si>
    <t>1 ks 580x680mm</t>
  </si>
  <si>
    <t>KRYPTOSCAN 74MBQ</t>
  </si>
  <si>
    <t>74-2735MBQ RAD GEN 74MBQ</t>
  </si>
  <si>
    <t>LEUCO-SCINT KIT 3</t>
  </si>
  <si>
    <t>0,18MG RAD KIT 3+3+3+MAT</t>
  </si>
  <si>
    <t>MACRO-ALBUMON KIT 3</t>
  </si>
  <si>
    <t>2MG RAD KIT 3</t>
  </si>
  <si>
    <t>MACRO-ALBUMON KIT 6</t>
  </si>
  <si>
    <t>2MG RAD KIT 6</t>
  </si>
  <si>
    <t>MIBG(I123)INJECTION 1X3ML</t>
  </si>
  <si>
    <t>74MBQ/ML INJ SOL 1X3ML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</si>
  <si>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</si>
  <si>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</si>
  <si>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</si>
  <si>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</si>
  <si>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</si>
  <si>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</si>
  <si>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Saline vials</t>
  </si>
  <si>
    <t>20x10ml</t>
  </si>
  <si>
    <t>SCINTIMUN 2+2</t>
  </si>
  <si>
    <t>1MG RAD KIT 2+2</t>
  </si>
  <si>
    <t>SODIUM CHROMATE(51CR) SOLUTION 37MBQ</t>
  </si>
  <si>
    <t>37MBQ/ML INJ SOL 37MBQ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</si>
  <si>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</si>
  <si>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</si>
  <si>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</si>
  <si>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</si>
  <si>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</si>
  <si>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</si>
  <si>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</si>
  <si>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</si>
  <si>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</si>
  <si>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</si>
  <si>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</si>
  <si>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</si>
  <si>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</si>
  <si>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</si>
  <si>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</si>
  <si>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4,3GBQ</t>
  </si>
  <si>
    <t>2,15-43,00GBQ RAD GEN 4,3GBQ</t>
  </si>
  <si>
    <t>ULTRA TECHNEKOW FM 6,45GBQ</t>
  </si>
  <si>
    <t>2,15-43,00GBQ RAD GEN 6,45GBQ</t>
  </si>
  <si>
    <t>ULTRA TECHNEKOW FM 8,6GBQ</t>
  </si>
  <si>
    <t>2,15-43,00GBQ RAD GEN 8,6GBQ</t>
  </si>
  <si>
    <t>YTTRIUM (90Y) COLLOID SUSPENSION 111MBQ</t>
  </si>
  <si>
    <t>37-370MBQ/ML INJ SUS 111MBQ</t>
  </si>
  <si>
    <t>YTTRIUM (90Y) COLLOID SUSPENSION 296MBQ</t>
  </si>
  <si>
    <t>37-370MBQ/ML INJ SUS 296MBQ</t>
  </si>
  <si>
    <t>YTTRIUM (90Y) COLLOID SUSPENSION 444MBQ</t>
  </si>
  <si>
    <t>37-370MBQ/ML INJ SUS 444MBQ</t>
  </si>
  <si>
    <t>léky - RTG diagnostika ZUL (LEK)</t>
  </si>
  <si>
    <t>RAPISCAN 400 MCG</t>
  </si>
  <si>
    <t>INJ SOL 1X5ML</t>
  </si>
  <si>
    <t>0.9% W/V SODIUM CHLORIDE I.V.</t>
  </si>
  <si>
    <t>INJ 20X10ML</t>
  </si>
  <si>
    <t>INJ 20X20ML</t>
  </si>
  <si>
    <t>APAURIN</t>
  </si>
  <si>
    <t>INJ 10X2ML/10MG</t>
  </si>
  <si>
    <t>ARDEAOSMOSOL MA 20</t>
  </si>
  <si>
    <t>200G/L INF SOL 10X200ML</t>
  </si>
  <si>
    <t xml:space="preserve">BUSCOPAN </t>
  </si>
  <si>
    <t>INJ 5X1ML/20MG</t>
  </si>
  <si>
    <t>BUSCOPAN</t>
  </si>
  <si>
    <t>DEXAMED</t>
  </si>
  <si>
    <t>INJ 10X2ML/8MG</t>
  </si>
  <si>
    <t>TBL 20X2MG</t>
  </si>
  <si>
    <t>250MG TBL FLM 20</t>
  </si>
  <si>
    <t>INF SOL 10X500MLPELAH</t>
  </si>
  <si>
    <t>INF SOL 10X1000MLPLAH</t>
  </si>
  <si>
    <t>IBALGIN 400</t>
  </si>
  <si>
    <t>400MG TBL FLM 100</t>
  </si>
  <si>
    <t>INDOMETACIN 100 BERLIN-CHEMIE</t>
  </si>
  <si>
    <t>SUP 10X100MG</t>
  </si>
  <si>
    <t>IR OG. OPHTHALMO-SEPTONEX</t>
  </si>
  <si>
    <t>GTT OPH 1X10ML</t>
  </si>
  <si>
    <t>MABRON</t>
  </si>
  <si>
    <t>INJ SOL 5X2ML</t>
  </si>
  <si>
    <t>NATRIUM CHLORATUM BIOTIKA ISOT.</t>
  </si>
  <si>
    <t>INJ 10X10ML</t>
  </si>
  <si>
    <t>OPHTHALMO-SEPTONEX</t>
  </si>
  <si>
    <t>OPH GTT SOL 1X10ML PLAST</t>
  </si>
  <si>
    <t>SYNTOPHYLLIN</t>
  </si>
  <si>
    <t>INJ 5X10ML/240MG</t>
  </si>
  <si>
    <t>TENSAMIN</t>
  </si>
  <si>
    <t>INJ 10X5ML</t>
  </si>
  <si>
    <t>TORECAN</t>
  </si>
  <si>
    <t>INJ 5X1ML/6.5MG</t>
  </si>
  <si>
    <t>TRALGIT 100 INJ</t>
  </si>
  <si>
    <t>INJ SOL 5X2ML/100MG</t>
  </si>
  <si>
    <t>3-[18F] FLT, INJ 1GBQ</t>
  </si>
  <si>
    <t>1-8GBQ INJ SOL 2,25GBQ</t>
  </si>
  <si>
    <t>3-[18F] FLT, INJ 3,5GBQ</t>
  </si>
  <si>
    <t>1-8GBQ INJ SOL 3GBQ</t>
  </si>
  <si>
    <t>3-[18F] FLT, INJ 4GBQ</t>
  </si>
  <si>
    <t>1-8GBQ INJ SOL 5GBQ</t>
  </si>
  <si>
    <t>FLUDEOXYGLUCOSE (18F) BIONT 2200MBQ</t>
  </si>
  <si>
    <t>200-2200MBQ/ML INJ SOL 0,2-10ML</t>
  </si>
  <si>
    <t>FLUDEOXYGLUKOSA INJ. 0,5 GBQ</t>
  </si>
  <si>
    <t>100-1500MBQ/ML INJ SOL 0,5GBQ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</si>
  <si>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</si>
  <si>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</si>
  <si>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</si>
  <si>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</si>
  <si>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</si>
  <si>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</si>
  <si>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</si>
  <si>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</si>
  <si>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</si>
  <si>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</si>
  <si>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</si>
  <si>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</si>
  <si>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Ge-68 Phantom</t>
  </si>
  <si>
    <t>92,5MBq-ETALON</t>
  </si>
  <si>
    <t xml:space="preserve">IASOdopa (18F) 1,2GBQ </t>
  </si>
  <si>
    <t>1,2GBQ INJ SOL</t>
  </si>
  <si>
    <t xml:space="preserve">IASOdopa (18F) 1,4GBQ </t>
  </si>
  <si>
    <t>1,4GBQ INJ SOL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</si>
  <si>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</si>
  <si>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</si>
  <si>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</si>
  <si>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</si>
  <si>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</si>
  <si>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</si>
  <si>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ULTRAVIST 370 MG/ML</t>
  </si>
  <si>
    <t>INJ SOL 1X200ML</t>
  </si>
  <si>
    <t>INJ SOL 8X500ML</t>
  </si>
  <si>
    <t>V</t>
  </si>
  <si>
    <t>INJ SOL 10X100ML</t>
  </si>
  <si>
    <t>INJ SOL 10X50ML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</si>
  <si>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</si>
  <si>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</si>
  <si>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</si>
  <si>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</si>
  <si>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</si>
  <si>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</si>
  <si>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</si>
  <si>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</si>
  <si>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C03CA01 - FUROSEMID</t>
  </si>
  <si>
    <t>C07AB02 - METOPROLOL</t>
  </si>
  <si>
    <t>C09AA04 - PERINDOPRIL</t>
  </si>
  <si>
    <t>H02AB09 - HYDROKORTISON</t>
  </si>
  <si>
    <t>M01AX17 - NIMESULID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</si>
  <si>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</si>
  <si>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</si>
  <si>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</si>
  <si>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</si>
  <si>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</si>
  <si>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</si>
  <si>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A06AD11</t>
  </si>
  <si>
    <t>215715</t>
  </si>
  <si>
    <t>667MG/ML POR SOL 1X500ML II</t>
  </si>
  <si>
    <t>C07AB02</t>
  </si>
  <si>
    <t>32225</t>
  </si>
  <si>
    <t>BETALOC ZOK</t>
  </si>
  <si>
    <t>25MG TBL PRO 28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</si>
  <si>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</si>
  <si>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</si>
  <si>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</si>
  <si>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</si>
  <si>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</si>
  <si>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</si>
  <si>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</si>
  <si>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</si>
  <si>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</si>
  <si>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</si>
  <si>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</si>
  <si>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</si>
  <si>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50MCG TBL NOB 100 II</t>
  </si>
  <si>
    <t>M01AX17</t>
  </si>
  <si>
    <t>12891</t>
  </si>
  <si>
    <t>100MG TBL NOB 15</t>
  </si>
  <si>
    <t>N05CF02</t>
  </si>
  <si>
    <t>146893</t>
  </si>
  <si>
    <t>10MG TBL FLM 20</t>
  </si>
  <si>
    <t>146894</t>
  </si>
  <si>
    <t>146899</t>
  </si>
  <si>
    <t>10MG TBL FLM 50</t>
  </si>
  <si>
    <t>C03CA01</t>
  </si>
  <si>
    <t>214036</t>
  </si>
  <si>
    <t>83974</t>
  </si>
  <si>
    <t>1MG/ML INJ SOL 5X5ML</t>
  </si>
  <si>
    <t>C09AA04</t>
  </si>
  <si>
    <t>101211</t>
  </si>
  <si>
    <t>5MG TBL FLM 90(3X30)</t>
  </si>
  <si>
    <t>H02AB09</t>
  </si>
  <si>
    <t>216572</t>
  </si>
  <si>
    <t>HYDROCORTISON VUAB</t>
  </si>
  <si>
    <t>100MG INJ PLV SOL 1 II</t>
  </si>
  <si>
    <t>N02BB02</t>
  </si>
  <si>
    <t>7981</t>
  </si>
  <si>
    <t>500MG/ML INJ SOL 10X2ML</t>
  </si>
  <si>
    <t>R03AC02</t>
  </si>
  <si>
    <t>31934</t>
  </si>
  <si>
    <t>100MCG/DÁV INH SUS PSS 200DÁV</t>
  </si>
  <si>
    <t>V08AB05</t>
  </si>
  <si>
    <t>151208</t>
  </si>
  <si>
    <t>ULTRAVIST 370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</si>
  <si>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</si>
  <si>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</si>
  <si>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</si>
  <si>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</si>
  <si>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</si>
  <si>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</si>
  <si>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</si>
  <si>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</si>
  <si>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</si>
  <si>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</si>
  <si>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</si>
  <si>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</si>
  <si>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</si>
  <si>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</si>
  <si>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</si>
  <si>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</si>
  <si>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</si>
  <si>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</si>
  <si>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</si>
  <si>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</si>
  <si>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</si>
  <si>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</si>
  <si>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</si>
  <si>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</si>
  <si>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</si>
  <si>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</si>
  <si>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</si>
  <si>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</si>
  <si>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</si>
  <si>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</si>
  <si>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</si>
  <si>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</si>
  <si>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</si>
  <si>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OMEPRAZOL</t>
  </si>
  <si>
    <t>215605</t>
  </si>
  <si>
    <t>20MG CPS ETD 28</t>
  </si>
  <si>
    <t>SODNÁ SŮL LEVOTHYROXINU</t>
  </si>
  <si>
    <t>46694</t>
  </si>
  <si>
    <t>125MCG TBL NOB 100 II</t>
  </si>
  <si>
    <t>147466</t>
  </si>
  <si>
    <t>137MCG TBL NOB 100 II</t>
  </si>
  <si>
    <t>172044</t>
  </si>
  <si>
    <t>150MCG TBL NOB 100</t>
  </si>
  <si>
    <t>97186</t>
  </si>
  <si>
    <t>100MCG TBL NOB 100 I</t>
  </si>
  <si>
    <t>ALPRAZOLAM</t>
  </si>
  <si>
    <t>6618</t>
  </si>
  <si>
    <t>NEUROL</t>
  </si>
  <si>
    <t>0,5MG TBL NOB 30</t>
  </si>
  <si>
    <t>AZITHROMYCIN</t>
  </si>
  <si>
    <t>45010</t>
  </si>
  <si>
    <t>AZITROMYCIN SANDOZ</t>
  </si>
  <si>
    <t>500MG TBL FLM 3</t>
  </si>
  <si>
    <t>BETAMETHASON A ANTIBIOTIKA</t>
  </si>
  <si>
    <t>17171</t>
  </si>
  <si>
    <t>BELOGENT</t>
  </si>
  <si>
    <t>0,5MG/G+1MG/G UNG 30G</t>
  </si>
  <si>
    <t>BISOPROLOL</t>
  </si>
  <si>
    <t>158697</t>
  </si>
  <si>
    <t>BISOPROLOL MYLAN</t>
  </si>
  <si>
    <t>5MG TBL FLM 100</t>
  </si>
  <si>
    <t>DESLORATADIN</t>
  </si>
  <si>
    <t>27899</t>
  </si>
  <si>
    <t>AERIUS</t>
  </si>
  <si>
    <t>5MG TBL FLM 90</t>
  </si>
  <si>
    <t>DIOSMIN, KOMBINACE</t>
  </si>
  <si>
    <t>201992</t>
  </si>
  <si>
    <t>DETRALEX</t>
  </si>
  <si>
    <t>500MG TBL FLM 120</t>
  </si>
  <si>
    <t>132908</t>
  </si>
  <si>
    <t>INDOMETACIN</t>
  </si>
  <si>
    <t>93723</t>
  </si>
  <si>
    <t>INDOMETACIN BERLIN-CHEMIE</t>
  </si>
  <si>
    <t>50MG SUP 10</t>
  </si>
  <si>
    <t>KLARITHROMYCIN</t>
  </si>
  <si>
    <t>53853</t>
  </si>
  <si>
    <t>KLACID 500</t>
  </si>
  <si>
    <t>500MG TBL FLM 14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</si>
  <si>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</si>
  <si>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</si>
  <si>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</si>
  <si>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</si>
  <si>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</si>
  <si>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</si>
  <si>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</si>
  <si>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</si>
  <si>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LÉČIVA K TERAPII ONEMOCNĚNÍ JATER</t>
  </si>
  <si>
    <t>125752</t>
  </si>
  <si>
    <t>ESSENTIALE FORTE N</t>
  </si>
  <si>
    <t>300MG CPS DUR 50</t>
  </si>
  <si>
    <t>125753</t>
  </si>
  <si>
    <t>300MG CPS DUR 100</t>
  </si>
  <si>
    <t>181293</t>
  </si>
  <si>
    <t>ESSENTIALE FORTE</t>
  </si>
  <si>
    <t>600MG CPS DUR 30</t>
  </si>
  <si>
    <t>MIRTAZAPIN</t>
  </si>
  <si>
    <t>146079</t>
  </si>
  <si>
    <t>MIRTAZAPIN MYLAN</t>
  </si>
  <si>
    <t>45MG POR TBL DIS 30</t>
  </si>
  <si>
    <t>NIMESULID</t>
  </si>
  <si>
    <t>17187</t>
  </si>
  <si>
    <t>NIMESIL</t>
  </si>
  <si>
    <t>100MG POR GRA SUS 30</t>
  </si>
  <si>
    <t>25366</t>
  </si>
  <si>
    <t>20MG CPS ETD 90</t>
  </si>
  <si>
    <t>PERINDOPRIL</t>
  </si>
  <si>
    <t>PERINDOPRIL A DIURETIKA</t>
  </si>
  <si>
    <t>122690</t>
  </si>
  <si>
    <t>PRESTARIUM NEO COMBI</t>
  </si>
  <si>
    <t>5MG/1,25MG TBL FLM 90(3X30)</t>
  </si>
  <si>
    <t>SODNÁ SŮL METAMIZOLU</t>
  </si>
  <si>
    <t>55823</t>
  </si>
  <si>
    <t>500MG TBL FLM 20</t>
  </si>
  <si>
    <t>SPAZMOLYTIKA, PSYCHOLEPTIKA A ANALGETIKA V KOMBINACI</t>
  </si>
  <si>
    <t>91261</t>
  </si>
  <si>
    <t>SPASMOPAN</t>
  </si>
  <si>
    <t>500MG/19,2MG/10MG/0,1MG SUP 5</t>
  </si>
  <si>
    <t>TELMISARTAN</t>
  </si>
  <si>
    <t>167673</t>
  </si>
  <si>
    <t>TOLURA</t>
  </si>
  <si>
    <t>80MG TBL NOB 28</t>
  </si>
  <si>
    <t>ZOLPIDEM</t>
  </si>
  <si>
    <t>KOMBINACE MINERÁLNÍCH SOLÍ</t>
  </si>
  <si>
    <t>183550</t>
  </si>
  <si>
    <t>EZICLEN</t>
  </si>
  <si>
    <t>POR CNC SOL 2X176ML</t>
  </si>
  <si>
    <t>ITOPRIDUM</t>
  </si>
  <si>
    <t>166760</t>
  </si>
  <si>
    <t>KINITO</t>
  </si>
  <si>
    <t>50MG TBL FLM 100</t>
  </si>
  <si>
    <t>147454</t>
  </si>
  <si>
    <t>88MCG TBL NOB 100 II</t>
  </si>
  <si>
    <t>147462</t>
  </si>
  <si>
    <t>200MCG TBL NOB 100 II</t>
  </si>
  <si>
    <t>184245</t>
  </si>
  <si>
    <t>75MCG TBL NOB 100</t>
  </si>
  <si>
    <t>46692</t>
  </si>
  <si>
    <t>75MCG TBL NOB 100 II</t>
  </si>
  <si>
    <t>69191</t>
  </si>
  <si>
    <t>150MCG TBL NOB 100 II</t>
  </si>
  <si>
    <t>199576</t>
  </si>
  <si>
    <t>ELTROXIN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</si>
  <si>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</si>
  <si>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</si>
  <si>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</si>
  <si>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</si>
  <si>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</si>
  <si>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</si>
  <si>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</si>
  <si>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</si>
  <si>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BROMAZEPAM</t>
  </si>
  <si>
    <t>132676</t>
  </si>
  <si>
    <t>LEXAURIN</t>
  </si>
  <si>
    <t>1,5MG TBL NOB 30</t>
  </si>
  <si>
    <t>CETIRIZIN</t>
  </si>
  <si>
    <t>5496</t>
  </si>
  <si>
    <t>ZODAC</t>
  </si>
  <si>
    <t>10MG TBL FLM 60</t>
  </si>
  <si>
    <t>28839</t>
  </si>
  <si>
    <t>0,5MG/ML POR SOL 120ML+LŽ</t>
  </si>
  <si>
    <t>DEXAMETHASON A ANTIINFEKTIVA</t>
  </si>
  <si>
    <t>225168</t>
  </si>
  <si>
    <t>MAXITROL</t>
  </si>
  <si>
    <t>OPH GTT SUS 1X5ML</t>
  </si>
  <si>
    <t>DIKLOFENAK</t>
  </si>
  <si>
    <t>119672</t>
  </si>
  <si>
    <t>DICLOFENAC DUO PHARMASWISS</t>
  </si>
  <si>
    <t>75MG CPS RDR 30 I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</si>
  <si>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</si>
  <si>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</si>
  <si>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</si>
  <si>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</si>
  <si>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</si>
  <si>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</si>
  <si>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</si>
  <si>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199680</t>
  </si>
  <si>
    <t>300MG CPS DUR 60</t>
  </si>
  <si>
    <t>GESTODEN A ETHINYLESTRADIOL</t>
  </si>
  <si>
    <t>97556</t>
  </si>
  <si>
    <t>LINDYNETTE 20</t>
  </si>
  <si>
    <t>75MCG/20MCG TBL OBD 1X21</t>
  </si>
  <si>
    <t>115716</t>
  </si>
  <si>
    <t>75MCG/20MCG TBL OBD 3X21</t>
  </si>
  <si>
    <t>220207</t>
  </si>
  <si>
    <t>JINÁ ANTIBIOTIKA PRO LOKÁLNÍ APLIKACI</t>
  </si>
  <si>
    <t>201970</t>
  </si>
  <si>
    <t>PAMYCON NA PŘÍPRAVU KAPEK</t>
  </si>
  <si>
    <t>33000IU/2500IU DRM PLV SOL 1</t>
  </si>
  <si>
    <t>KETOPROFEN</t>
  </si>
  <si>
    <t>76653</t>
  </si>
  <si>
    <t>KETONAL FORTE</t>
  </si>
  <si>
    <t>100MG TBL FLM 20</t>
  </si>
  <si>
    <t>KYSELINA URSODEOXYCHOLOVÁ</t>
  </si>
  <si>
    <t>13808</t>
  </si>
  <si>
    <t>URSOSAN</t>
  </si>
  <si>
    <t>250MG CPS DUR 100</t>
  </si>
  <si>
    <t>PANTOPRAZOL</t>
  </si>
  <si>
    <t>109411</t>
  </si>
  <si>
    <t>NOLPAZA</t>
  </si>
  <si>
    <t>40MG TBL ENT 28</t>
  </si>
  <si>
    <t>49113</t>
  </si>
  <si>
    <t>CONTROLOC</t>
  </si>
  <si>
    <t>20MG TBL ENT 28 I</t>
  </si>
  <si>
    <t>214435</t>
  </si>
  <si>
    <t>20MG TBL ENT 100</t>
  </si>
  <si>
    <t>214433</t>
  </si>
  <si>
    <t>SILYMARIN</t>
  </si>
  <si>
    <t>19571</t>
  </si>
  <si>
    <t>LAGOSA</t>
  </si>
  <si>
    <t>TBL OBD 100</t>
  </si>
  <si>
    <t>TRIAMCINOLON A ANTISEPTIKA</t>
  </si>
  <si>
    <t>4178</t>
  </si>
  <si>
    <t>TRIAMCINOLON E LÉČIVA</t>
  </si>
  <si>
    <t>1MG/G+10MG/G UNG 1X20G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</si>
  <si>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</si>
  <si>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</si>
  <si>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</si>
  <si>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</si>
  <si>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</si>
  <si>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</si>
  <si>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</si>
  <si>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</si>
  <si>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91788</t>
  </si>
  <si>
    <t>0,25MG TBL NOB 30</t>
  </si>
  <si>
    <t>ANTIPROPULZIVA</t>
  </si>
  <si>
    <t>30652</t>
  </si>
  <si>
    <t>REASEC</t>
  </si>
  <si>
    <t>2,5MG/0,025MG TBL NOB 20</t>
  </si>
  <si>
    <t>155859</t>
  </si>
  <si>
    <t>SUMAMED</t>
  </si>
  <si>
    <t>176913</t>
  </si>
  <si>
    <t>RIVOCOR</t>
  </si>
  <si>
    <t>218835</t>
  </si>
  <si>
    <t>CONCOR 5</t>
  </si>
  <si>
    <t>CIKLESONID</t>
  </si>
  <si>
    <t>137279</t>
  </si>
  <si>
    <t>ALVESCO 160 INHALER</t>
  </si>
  <si>
    <t>160MCG/DÁV INH SOL PSS 60DÁV</t>
  </si>
  <si>
    <t>FLUTIKASON-FUROÁT</t>
  </si>
  <si>
    <t>29816</t>
  </si>
  <si>
    <t>AVAMYS</t>
  </si>
  <si>
    <t>27,5MCG/VSTŘIK NAS SPR SUS 1X120DÁV</t>
  </si>
  <si>
    <t>HOŘČÍK (RŮZNÉ SOLE V KOMBINACI)</t>
  </si>
  <si>
    <t>66555</t>
  </si>
  <si>
    <t>MAGNOSOLV</t>
  </si>
  <si>
    <t>365MG POR GRA SOL SCC 30</t>
  </si>
  <si>
    <t>HYDROCHLOROTHIAZID</t>
  </si>
  <si>
    <t>168</t>
  </si>
  <si>
    <t>HYDROCHLOROTHIAZID LÉČIVA</t>
  </si>
  <si>
    <t>25MG TBL NOB 20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</si>
  <si>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</si>
  <si>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</si>
  <si>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</si>
  <si>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</si>
  <si>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</si>
  <si>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</si>
  <si>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HYDROKORTISON-BUTYRÁT</t>
  </si>
  <si>
    <t>9305</t>
  </si>
  <si>
    <t>LOCOID 0,1%</t>
  </si>
  <si>
    <t>1MG/G CRM 30G</t>
  </si>
  <si>
    <t>CHOLEKALCIFEROL</t>
  </si>
  <si>
    <t>12023</t>
  </si>
  <si>
    <t>VIGANTOL</t>
  </si>
  <si>
    <t>0,5MG/ML POR GTT SOL 1X10ML</t>
  </si>
  <si>
    <t>Jiná</t>
  </si>
  <si>
    <t>199575</t>
  </si>
  <si>
    <t>Jiný</t>
  </si>
  <si>
    <t>1066</t>
  </si>
  <si>
    <t>FRAMYKOIN</t>
  </si>
  <si>
    <t>250IU/G+5,2MG/G UNG 10G</t>
  </si>
  <si>
    <t>KYSELINA VALPROOVÁ</t>
  </si>
  <si>
    <t>61183</t>
  </si>
  <si>
    <t>ORFIRIL</t>
  </si>
  <si>
    <t>150MG TBL ENT 50 I</t>
  </si>
  <si>
    <t>MAKROGOL</t>
  </si>
  <si>
    <t>58827</t>
  </si>
  <si>
    <t>FORTRANS</t>
  </si>
  <si>
    <t>POR PLV SOL 4</t>
  </si>
  <si>
    <t>MEDROXYPROGESTERON A ESTROGEN</t>
  </si>
  <si>
    <t>14628</t>
  </si>
  <si>
    <t>DIVINA</t>
  </si>
  <si>
    <t>2MG+2MG/10MG TBL NOB 3X21</t>
  </si>
  <si>
    <t>MEFENOXALON</t>
  </si>
  <si>
    <t>3645</t>
  </si>
  <si>
    <t>DIMEXOL</t>
  </si>
  <si>
    <t>200MG TBL NOB 30</t>
  </si>
  <si>
    <t>85656</t>
  </si>
  <si>
    <t>DORSIFLEX</t>
  </si>
  <si>
    <t>12892</t>
  </si>
  <si>
    <t>100MG TBL NOB 30</t>
  </si>
  <si>
    <t>NORETHISTERON A ESTROGEN</t>
  </si>
  <si>
    <t>96382</t>
  </si>
  <si>
    <t>TRISEQUENS</t>
  </si>
  <si>
    <t>2MG+2MG/1MG+1MG TBL FLM 1X28</t>
  </si>
  <si>
    <t>115318</t>
  </si>
  <si>
    <t>49115</t>
  </si>
  <si>
    <t>126035</t>
  </si>
  <si>
    <t>PRENEWEL</t>
  </si>
  <si>
    <t>4MG/1,25MG TBL NOB 90 II</t>
  </si>
  <si>
    <t>162012</t>
  </si>
  <si>
    <t>10MG/2,5MG TBL FLM 90(3X30)</t>
  </si>
  <si>
    <t>PREDNISON</t>
  </si>
  <si>
    <t>2963</t>
  </si>
  <si>
    <t>PREDNISON LÉČIVA</t>
  </si>
  <si>
    <t>20MG TBL NOB 20</t>
  </si>
  <si>
    <t>SERTRALIN</t>
  </si>
  <si>
    <t>164835</t>
  </si>
  <si>
    <t>SETALOFT</t>
  </si>
  <si>
    <t>50MG TBL FLM 30</t>
  </si>
  <si>
    <t>152959</t>
  </si>
  <si>
    <t>TEZEO</t>
  </si>
  <si>
    <t>80MG TBL NOB 90</t>
  </si>
  <si>
    <t>THIAMAZOL</t>
  </si>
  <si>
    <t>87149</t>
  </si>
  <si>
    <t>TRAMADOL</t>
  </si>
  <si>
    <t>59673</t>
  </si>
  <si>
    <t>TRALGIT SR 100</t>
  </si>
  <si>
    <t>100MG TBL PRO 50</t>
  </si>
  <si>
    <t>224767</t>
  </si>
  <si>
    <t>TRAMADOL RETARD ACTAVIS</t>
  </si>
  <si>
    <t>100MG TBL PRO 30 I</t>
  </si>
  <si>
    <t>VÁPNÍK, KOMBINACE S VITAMINEM D A/NEBO JINÝMI LÉČIVY</t>
  </si>
  <si>
    <t>189098</t>
  </si>
  <si>
    <t>CALCICHEW D3 LEMON</t>
  </si>
  <si>
    <t>1000MG/800IU TBL MND 60</t>
  </si>
  <si>
    <t>198058</t>
  </si>
  <si>
    <t>SANVAL</t>
  </si>
  <si>
    <t>10MG TBL FLM 100</t>
  </si>
  <si>
    <t>DIENOGEST A ETHINYLESTRADIOL</t>
  </si>
  <si>
    <t>132842</t>
  </si>
  <si>
    <t>BONADEA</t>
  </si>
  <si>
    <t>2MG/0,03MG TBL FLM 3X21</t>
  </si>
  <si>
    <t>132824</t>
  </si>
  <si>
    <t>TRAMADOL A PARACETAMOL</t>
  </si>
  <si>
    <t>132872</t>
  </si>
  <si>
    <t>ZALDIAR</t>
  </si>
  <si>
    <t>37,5MG/325MG TBL FLM 30</t>
  </si>
  <si>
    <t>CEFUROXIM</t>
  </si>
  <si>
    <t>18547</t>
  </si>
  <si>
    <t>XORIMAX</t>
  </si>
  <si>
    <t>500MG TBL FLM 10</t>
  </si>
  <si>
    <t>ATORVASTATIN A EZETIMIB</t>
  </si>
  <si>
    <t>204766</t>
  </si>
  <si>
    <t>ZOLETORV</t>
  </si>
  <si>
    <t>10MG/40MG TBL FLM 100</t>
  </si>
  <si>
    <t>204762</t>
  </si>
  <si>
    <t>10MG/40MG TBL FLM 30</t>
  </si>
  <si>
    <t>83212</t>
  </si>
  <si>
    <t>LOCOID CRELO 0,1%</t>
  </si>
  <si>
    <t>1MG/G DRM EML 1X30G</t>
  </si>
  <si>
    <t>132901</t>
  </si>
  <si>
    <t>STILNOX</t>
  </si>
  <si>
    <t>ATORVASTATIN</t>
  </si>
  <si>
    <t>93015</t>
  </si>
  <si>
    <t>SORTIS</t>
  </si>
  <si>
    <t>99600</t>
  </si>
  <si>
    <t>10MG TBL FLM 90</t>
  </si>
  <si>
    <t>15542</t>
  </si>
  <si>
    <t>OLFEN-50</t>
  </si>
  <si>
    <t>50MG TBL ENT 20</t>
  </si>
  <si>
    <t>ESCITALOPRAM</t>
  </si>
  <si>
    <t>135002</t>
  </si>
  <si>
    <t>ELICEA</t>
  </si>
  <si>
    <t>5MG TBL FLM 28</t>
  </si>
  <si>
    <t>EZETIMIB</t>
  </si>
  <si>
    <t>47997</t>
  </si>
  <si>
    <t>EZETROL</t>
  </si>
  <si>
    <t>10MG TBL NOB 98 II</t>
  </si>
  <si>
    <t>CHLORID DRASELNÝ</t>
  </si>
  <si>
    <t>17189</t>
  </si>
  <si>
    <t>KALIUM CHLORATUM BIOMEDICA</t>
  </si>
  <si>
    <t>500MG TBL ENT 100</t>
  </si>
  <si>
    <t>115317</t>
  </si>
  <si>
    <t>PITOFENON A ANALGETIKA</t>
  </si>
  <si>
    <t>50335</t>
  </si>
  <si>
    <t>500MG/ML+5MG/ML POR GTT SOL 1X25ML</t>
  </si>
  <si>
    <t>PSEUDOEFEDRIN, KOMBINACE</t>
  </si>
  <si>
    <t>216102</t>
  </si>
  <si>
    <t>CLARINASE REPETABS</t>
  </si>
  <si>
    <t>5MG/120MG TBL PRO 7 II</t>
  </si>
  <si>
    <t>SUMATRIPTAN</t>
  </si>
  <si>
    <t>119115</t>
  </si>
  <si>
    <t>SUMATRIPTAN ACTAVIS</t>
  </si>
  <si>
    <t>50MG TBL OBD 6 I</t>
  </si>
  <si>
    <t>4311</t>
  </si>
  <si>
    <t>TRAMAL KAPKY 100 MG/1 ML</t>
  </si>
  <si>
    <t>100MG/ML POR GTT SOL 1X10ML</t>
  </si>
  <si>
    <t>16286</t>
  </si>
  <si>
    <t>221061</t>
  </si>
  <si>
    <t>10MG TBL FLM 28</t>
  </si>
  <si>
    <t>147452</t>
  </si>
  <si>
    <t>88MCG TBL NOB 100 I</t>
  </si>
  <si>
    <t>147460</t>
  </si>
  <si>
    <t>200MCG TBL NOB 100 I</t>
  </si>
  <si>
    <t>BILASTIN</t>
  </si>
  <si>
    <t>148675</t>
  </si>
  <si>
    <t>XADOS</t>
  </si>
  <si>
    <t>20MG TBL NOB 50</t>
  </si>
  <si>
    <t>14075</t>
  </si>
  <si>
    <t>500MG TBL FLM 60</t>
  </si>
  <si>
    <t>132844</t>
  </si>
  <si>
    <t>0,5MG/ML POR GTT SOL 10ML</t>
  </si>
  <si>
    <t>METOPROLOL</t>
  </si>
  <si>
    <t>46980</t>
  </si>
  <si>
    <t>BETALOC SR</t>
  </si>
  <si>
    <t>200MG TBL PRO 100</t>
  </si>
  <si>
    <t>PŘÍPRAVKY PRO LÉČBU BRADAVIC A KUŘÍCH OK</t>
  </si>
  <si>
    <t>60890</t>
  </si>
  <si>
    <t>VERRUMAL</t>
  </si>
  <si>
    <t>5MG/G+100MG/G DRM SOL 13ML</t>
  </si>
  <si>
    <t>TELMISARTAN A DIURETIKA</t>
  </si>
  <si>
    <t>193884</t>
  </si>
  <si>
    <t>TOLUCOMBI</t>
  </si>
  <si>
    <t>80MG/12,5MG TBL NOB 28X1 II</t>
  </si>
  <si>
    <t>ALOPURINOL</t>
  </si>
  <si>
    <t>127263</t>
  </si>
  <si>
    <t>ALOPURINOL SANDOZ</t>
  </si>
  <si>
    <t>100MG TBL NOB 100</t>
  </si>
  <si>
    <t>45011</t>
  </si>
  <si>
    <t>500MG TBL FLM 6</t>
  </si>
  <si>
    <t>CILAZAPRIL</t>
  </si>
  <si>
    <t>125440</t>
  </si>
  <si>
    <t>INHIBACE</t>
  </si>
  <si>
    <t>2,5MG TBL FLM 100</t>
  </si>
  <si>
    <t>168838</t>
  </si>
  <si>
    <t>DASSELTA</t>
  </si>
  <si>
    <t>DEXAMETHASON</t>
  </si>
  <si>
    <t>84700</t>
  </si>
  <si>
    <t>OTOBACID N</t>
  </si>
  <si>
    <t>0,2MG/G+5MG/G+479,8MG/G AUR GTT SOL 1X5ML</t>
  </si>
  <si>
    <t>DOXYCYKLIN</t>
  </si>
  <si>
    <t>97654</t>
  </si>
  <si>
    <t>DOXYBENE</t>
  </si>
  <si>
    <t>100MG CPS MOL 10</t>
  </si>
  <si>
    <t>DROTAVERIN</t>
  </si>
  <si>
    <t>192729</t>
  </si>
  <si>
    <t>NO-SPA</t>
  </si>
  <si>
    <t>40MG TBL NOB 24</t>
  </si>
  <si>
    <t>KALCITRIOL</t>
  </si>
  <si>
    <t>14937</t>
  </si>
  <si>
    <t>ROCALTROL</t>
  </si>
  <si>
    <t>0,25MCG CPS MOL 30</t>
  </si>
  <si>
    <t>LEVOCETIRIZIN</t>
  </si>
  <si>
    <t>62806</t>
  </si>
  <si>
    <t>XYZAL</t>
  </si>
  <si>
    <t>0,5MG/ML POR SOL 1X200ML</t>
  </si>
  <si>
    <t>12895</t>
  </si>
  <si>
    <t>100MG POR GRA SUS 30 I</t>
  </si>
  <si>
    <t>215606</t>
  </si>
  <si>
    <t>176954</t>
  </si>
  <si>
    <t>500MG/ML+5MG/ML POR GTT SOL 1X50ML</t>
  </si>
  <si>
    <t>SULFAMETHOXAZOL A TRIMETHOPRIM</t>
  </si>
  <si>
    <t>203954</t>
  </si>
  <si>
    <t>BISEPTOL</t>
  </si>
  <si>
    <t>400MG/80MG TBL NOB 28</t>
  </si>
  <si>
    <t>TETRYZOLIN, KOMBINACE</t>
  </si>
  <si>
    <t>187418</t>
  </si>
  <si>
    <t>SPERSALLERG</t>
  </si>
  <si>
    <t>0,5MG/ML+0,4MG/ML OPH GTT SOL 10ML</t>
  </si>
  <si>
    <t>TRIAMCINOLON</t>
  </si>
  <si>
    <t>2829</t>
  </si>
  <si>
    <t>TRIAMCINOLON LÉČIVA UNG</t>
  </si>
  <si>
    <t>1MG/G UNG 10G</t>
  </si>
  <si>
    <t>UHLIČITAN VÁPENATÝ</t>
  </si>
  <si>
    <t>17994</t>
  </si>
  <si>
    <t>0,5G TBL NOB 100</t>
  </si>
  <si>
    <t>164888</t>
  </si>
  <si>
    <t>CALTRATE 600 MG/400 IU D3 POTAHOVANÁ TABLETA</t>
  </si>
  <si>
    <t>600MG/400IU TBL FLM 90</t>
  </si>
  <si>
    <t>164887</t>
  </si>
  <si>
    <t>600MG/400IU TBL FLM 60</t>
  </si>
  <si>
    <t>AMOXICILIN A  INHIBITOR BETA-LAKTAMASY</t>
  </si>
  <si>
    <t>203097</t>
  </si>
  <si>
    <t>AMOKSIKLAV 1 G</t>
  </si>
  <si>
    <t>875MG/125MG TBL FLM 21</t>
  </si>
  <si>
    <t>147456</t>
  </si>
  <si>
    <t>112MCG TBL NOB 100 I</t>
  </si>
  <si>
    <t>147464</t>
  </si>
  <si>
    <t>137MCG TBL NOB 100 I</t>
  </si>
  <si>
    <t>47133</t>
  </si>
  <si>
    <t>LETROX 150</t>
  </si>
  <si>
    <t>POR TBL NOB 100X150RG</t>
  </si>
  <si>
    <t>47144</t>
  </si>
  <si>
    <t>POR TBL NOB 100X100RG I</t>
  </si>
  <si>
    <t>69192</t>
  </si>
  <si>
    <t>150MCG TBL NOB 50 II</t>
  </si>
  <si>
    <t>BETAHISTIN</t>
  </si>
  <si>
    <t>126618</t>
  </si>
  <si>
    <t>BETAHISTIN-RATIOPHARM</t>
  </si>
  <si>
    <t>16MG TBL NOB 60</t>
  </si>
  <si>
    <t>148673</t>
  </si>
  <si>
    <t>20MG TBL NOB 30</t>
  </si>
  <si>
    <t>132810</t>
  </si>
  <si>
    <t>225549</t>
  </si>
  <si>
    <t>500MG TBL FLM 180(2X90)</t>
  </si>
  <si>
    <t>CHONDROITIN-SULFÁT</t>
  </si>
  <si>
    <t>176921</t>
  </si>
  <si>
    <t>CONDROSULF</t>
  </si>
  <si>
    <t>400MG CPS DUR 180</t>
  </si>
  <si>
    <t>202905</t>
  </si>
  <si>
    <t>KLACID 250</t>
  </si>
  <si>
    <t>250MG TBL FLM 14</t>
  </si>
  <si>
    <t>KLÍŠŤOVÁ ENCEFALITIDA, INAKTIVOVANÝ CELÝ VIRUS</t>
  </si>
  <si>
    <t>55106</t>
  </si>
  <si>
    <t>FSME-IMMUN</t>
  </si>
  <si>
    <t>0,25ML INJ SUS ISP 1X0,25ML+INTJ</t>
  </si>
  <si>
    <t>215956</t>
  </si>
  <si>
    <t>0,5ML INJ SUS ISP 1X0,5ML+J</t>
  </si>
  <si>
    <t>124346</t>
  </si>
  <si>
    <t>CEZERA</t>
  </si>
  <si>
    <t>5MG TBL FLM 90 I</t>
  </si>
  <si>
    <t>25365</t>
  </si>
  <si>
    <t>198054</t>
  </si>
  <si>
    <t>47995</t>
  </si>
  <si>
    <t>10MG TBL NOB 30 II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</si>
  <si>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</si>
  <si>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</si>
  <si>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</si>
  <si>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</si>
  <si>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</si>
  <si>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</si>
  <si>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2MG TBL NOB 20</t>
  </si>
  <si>
    <t>84895</t>
  </si>
  <si>
    <t>ZINNAT</t>
  </si>
  <si>
    <t>125MG TBL FLM 10</t>
  </si>
  <si>
    <t>31536</t>
  </si>
  <si>
    <t>25MG TBL PRO 100</t>
  </si>
  <si>
    <t>NIFUROXAZID</t>
  </si>
  <si>
    <t>214593</t>
  </si>
  <si>
    <t>ERCEFURYL 200 MG CPS.</t>
  </si>
  <si>
    <t>200MG CPS DUR 14</t>
  </si>
  <si>
    <t>RAMIPRIL A DIURETIKA</t>
  </si>
  <si>
    <t>125099</t>
  </si>
  <si>
    <t>TRITAZIDE</t>
  </si>
  <si>
    <t>5MG/25MG TBL NOB 28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</si>
  <si>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</si>
  <si>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</si>
  <si>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</si>
  <si>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</si>
  <si>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</si>
  <si>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</si>
  <si>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C09CA07 - TELMISARTAN</t>
  </si>
  <si>
    <t>J01FA09 - KLARITHROMYCIN</t>
  </si>
  <si>
    <t>R06AX27 - DESLORATADIN</t>
  </si>
  <si>
    <t>C07AB07 - BISOPROLOL</t>
  </si>
  <si>
    <t>N02CC01 - SUMATRIPTAN</t>
  </si>
  <si>
    <t>J01FA10 - AZITHROMYCIN</t>
  </si>
  <si>
    <t>N06AB06 - SERTRALIN</t>
  </si>
  <si>
    <t>N07CA01 - BETAHISTIN</t>
  </si>
  <si>
    <t>C09DA07 - TELMISARTAN A DIURETIKA</t>
  </si>
  <si>
    <t>C09BA05 - RAMIPRIL A DIURETIKA</t>
  </si>
  <si>
    <t>N03AG01 - KYSELINA VALPROOVÁ</t>
  </si>
  <si>
    <t>A02BC02 - PANTOPRAZOL</t>
  </si>
  <si>
    <t>N06AB10 - ESCITALOPRAM</t>
  </si>
  <si>
    <t>J01CR02 - AMOXICILIN A  INHIBITOR BETA-LAKTAMASY</t>
  </si>
  <si>
    <t>N06AX11 - MIRTAZAPIN</t>
  </si>
  <si>
    <t>A07DA - ANTIPROPULZIVA</t>
  </si>
  <si>
    <t>R06AE07 - CETIRIZIN</t>
  </si>
  <si>
    <t>R06AE09 - LEVOCETIRIZIN</t>
  </si>
  <si>
    <t>N05BA12 - ALPRAZOLAM</t>
  </si>
  <si>
    <t>A03FA07 - ITOPRIDUM</t>
  </si>
  <si>
    <t>C09BA04 - PERINDOPRIL A DIURETIKA</t>
  </si>
  <si>
    <t>J01DC02 - CEFUROXIM</t>
  </si>
  <si>
    <t>M04AA01 - ALOPURINOL</t>
  </si>
  <si>
    <t>C07AB07</t>
  </si>
  <si>
    <t>C09BA04</t>
  </si>
  <si>
    <t>C09CA07</t>
  </si>
  <si>
    <t>J01FA09</t>
  </si>
  <si>
    <t>J01FA10</t>
  </si>
  <si>
    <t>N05BA12</t>
  </si>
  <si>
    <t>N06AX11</t>
  </si>
  <si>
    <t>R06AX27</t>
  </si>
  <si>
    <t>A03FA07</t>
  </si>
  <si>
    <t>C09DA07</t>
  </si>
  <si>
    <t>A02BC02</t>
  </si>
  <si>
    <t>R06AE07</t>
  </si>
  <si>
    <t>A07DA</t>
  </si>
  <si>
    <t>N03AG01</t>
  </si>
  <si>
    <t>N06AB06</t>
  </si>
  <si>
    <t>C09BA05</t>
  </si>
  <si>
    <t>J01DC02</t>
  </si>
  <si>
    <t>C10AA05</t>
  </si>
  <si>
    <t>C10AX09</t>
  </si>
  <si>
    <t>N02CC01</t>
  </si>
  <si>
    <t>N06AB10</t>
  </si>
  <si>
    <t>J01CR02</t>
  </si>
  <si>
    <t>M04AA01</t>
  </si>
  <si>
    <t>N07CA01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</si>
  <si>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</si>
  <si>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</si>
  <si>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</si>
  <si>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</si>
  <si>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</si>
  <si>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</si>
  <si>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</si>
  <si>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</si>
  <si>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</si>
  <si>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</si>
  <si>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</si>
  <si>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</si>
  <si>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</si>
  <si>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</si>
  <si>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</si>
  <si>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</si>
  <si>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</si>
  <si>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</si>
  <si>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</si>
  <si>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</si>
  <si>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</si>
  <si>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</si>
  <si>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</si>
  <si>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</si>
  <si>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</si>
  <si>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</si>
  <si>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</si>
  <si>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</si>
  <si>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</si>
  <si>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</si>
  <si>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</si>
  <si>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</si>
  <si>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</si>
  <si>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</si>
  <si>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ZA450</t>
  </si>
  <si>
    <t>Náplast omniplast 1,25 cm x 9,1 m 9004520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</si>
  <si>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</si>
  <si>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</si>
  <si>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</si>
  <si>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</si>
  <si>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</si>
  <si>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</si>
  <si>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</si>
  <si>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</si>
  <si>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</si>
  <si>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</si>
  <si>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</si>
  <si>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</si>
  <si>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</si>
  <si>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</si>
  <si>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ZP212</t>
  </si>
  <si>
    <t>Obvaz elastický síťový pruban Tg-fix vel. C paže, noha, loket 25 m 24252</t>
  </si>
  <si>
    <t>ZL999</t>
  </si>
  <si>
    <t>Rychloobvaz 8 x 4 cm 001445510</t>
  </si>
  <si>
    <t>ZA083</t>
  </si>
  <si>
    <t>Šátek trojcípý NT 136 x 96 x 96 cm 14970</t>
  </si>
  <si>
    <t>ZC100</t>
  </si>
  <si>
    <t>Vata buničitá dělená 2 role / 500 ks 40 x 50 mm 1230200310</t>
  </si>
  <si>
    <t>ZA090</t>
  </si>
  <si>
    <t>Vata buničitá přířezy 37 x 57 cm 2730152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</si>
  <si>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</si>
  <si>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</si>
  <si>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</si>
  <si>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</si>
  <si>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</si>
  <si>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</si>
  <si>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ZK979</t>
  </si>
  <si>
    <t>Cévka odsávací CH18 s přerušovačem sání, délka 50 cm, P01177a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</si>
  <si>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</si>
  <si>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</si>
  <si>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</si>
  <si>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</si>
  <si>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</si>
  <si>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</si>
  <si>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ZL688</t>
  </si>
  <si>
    <t>Proužky Accu-Check Inform IIStrip 50 EU1 á 50 ks 05942861041</t>
  </si>
  <si>
    <t>ZA790</t>
  </si>
  <si>
    <t>Stříkačka injekční 2-dílná 5 ml L Inject Solo4606051V</t>
  </si>
  <si>
    <t>ZB893</t>
  </si>
  <si>
    <t>Stříkačka inzulinová omnican 0,5 ml 100j s jehlou 30 G bal. á 100 ks 9151125S</t>
  </si>
  <si>
    <t>ZB006</t>
  </si>
  <si>
    <t>Teploměr digitální thermoval basic 9250391</t>
  </si>
  <si>
    <t>ZC735</t>
  </si>
  <si>
    <t>Vzduchovod ústní guedell 100 mm 24107</t>
  </si>
  <si>
    <t>ZC734</t>
  </si>
  <si>
    <t>Vzduchovod ústní guedell 90 mm 24106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</si>
  <si>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</si>
  <si>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</si>
  <si>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</si>
  <si>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</si>
  <si>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</si>
  <si>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</si>
  <si>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</si>
  <si>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</si>
  <si>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</si>
  <si>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</si>
  <si>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</si>
  <si>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</si>
  <si>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ZA832</t>
  </si>
  <si>
    <t>Jehla injekční 0,9 x 40 mm žlutá 4657519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</si>
  <si>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</si>
  <si>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</si>
  <si>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</si>
  <si>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</si>
  <si>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</si>
  <si>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</si>
  <si>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</si>
  <si>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</si>
  <si>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ZE668</t>
  </si>
  <si>
    <t>Rukavice latex bez p. zdrsněné L 9421625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</si>
  <si>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</si>
  <si>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</si>
  <si>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</si>
  <si>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</si>
  <si>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</si>
  <si>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</si>
  <si>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ZM293</t>
  </si>
  <si>
    <t>Rukavice nitril sempercare bez p. L bal. á 200 ks 30804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</si>
  <si>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</si>
  <si>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</si>
  <si>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</si>
  <si>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ZA464</t>
  </si>
  <si>
    <t>Kompresa NT 10 x 10 cm/2 ks sterilní 26520</t>
  </si>
  <si>
    <t>ZQ490</t>
  </si>
  <si>
    <t>Elektroda EKG pěnová pr. 48 mm pro dospělé (ES GS48) H-108003</t>
  </si>
  <si>
    <t>ZC648</t>
  </si>
  <si>
    <t>Elektroda EKG pěnová pr. 55 mm pro dospělé H-108002</t>
  </si>
  <si>
    <t>Elektroda EKG pěnová pr. 55 mm pro dospělé H-108002 - nahrazena ZQ490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</si>
  <si>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</si>
  <si>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</si>
  <si>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</si>
  <si>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</si>
  <si>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</si>
  <si>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</si>
  <si>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ZN297</t>
  </si>
  <si>
    <t>Hadička spojovací Gamaplus HS 1,8 x 450 LL NO DOP 606301-ND</t>
  </si>
  <si>
    <t>ZD808</t>
  </si>
  <si>
    <t>Kanyla vasofix 22G modrá safety 4269098S-01</t>
  </si>
  <si>
    <t>ZD211</t>
  </si>
  <si>
    <t>Kohout trojcestný modrý bal. á 75 ks, RO 301- pouze pro KNM</t>
  </si>
  <si>
    <t>ZM513</t>
  </si>
  <si>
    <t>Konektor ventil jednocestný back check valve 8502802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</si>
  <si>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</si>
  <si>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</si>
  <si>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</si>
  <si>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</si>
  <si>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</si>
  <si>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</si>
  <si>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</si>
  <si>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</si>
  <si>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</si>
  <si>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</si>
  <si>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ZK798</t>
  </si>
  <si>
    <t>Zátka combi modrá 4495152</t>
  </si>
  <si>
    <t>ZG387</t>
  </si>
  <si>
    <t>Zkumavka 50 ml UH steril. jednotlivě balené bal. á 250 ks 30 x 115 mm 1003</t>
  </si>
  <si>
    <t>ZA835</t>
  </si>
  <si>
    <t>Jehla injekční 0,6 x 25 mm modrá 4657667</t>
  </si>
  <si>
    <t>ZA833</t>
  </si>
  <si>
    <t>Jehla injekční 0,8 x 40 mm zelená 4657527</t>
  </si>
  <si>
    <t>ZB556</t>
  </si>
  <si>
    <t>Jehla injekční 1,2 x 40 mm růžová 4665120</t>
  </si>
  <si>
    <t>ZP949</t>
  </si>
  <si>
    <t>Rukavice nitril basic bez p. modré XL bal. á 170 ks 44753</t>
  </si>
  <si>
    <t>ZM294</t>
  </si>
  <si>
    <t>Rukavice nitril sempercare bez p. XL bal. á 180 ks 30818</t>
  </si>
  <si>
    <t>Rukavice vyšetřovací latex bez pudru nesterilní zdrsněné L 9421625</t>
  </si>
  <si>
    <t>Rukavice vyšetřovací nitril basic bez pudru modré XL bal. á 170 ks 44753</t>
  </si>
  <si>
    <t>Rukavice vyšetřovací nitril bez pudru nesterilní basic modré M bal. á 200 ks 44751</t>
  </si>
  <si>
    <t>50115079</t>
  </si>
  <si>
    <t>ZPr - internzivní péče (Z542)</t>
  </si>
  <si>
    <t>ZB385</t>
  </si>
  <si>
    <t>Hadice silikon 6 x 10,0 mm á 25 m P00272</t>
  </si>
  <si>
    <t>ZF159</t>
  </si>
  <si>
    <t>Nádoba na kontaminovaný odpad 1 l 15-0002</t>
  </si>
  <si>
    <t>ZA746</t>
  </si>
  <si>
    <t>Stříkačka injekční 3-dílná 1 ml L tuberculin Omnifix Solo 9161406V</t>
  </si>
  <si>
    <t>ZB615</t>
  </si>
  <si>
    <t>Stříkačka injekční 3-dílná 3 ml LL Omnifix Solo se závitem bal. á 100 ks 4617022V</t>
  </si>
  <si>
    <t>ZA836</t>
  </si>
  <si>
    <t>Jehla injekční 0,9 x 70 mm žlutá 4665791</t>
  </si>
  <si>
    <t>50115020</t>
  </si>
  <si>
    <t>laboratorní diagnostika-LEK (Z501)</t>
  </si>
  <si>
    <t>DC342</t>
  </si>
  <si>
    <t>ACETON P.A.</t>
  </si>
  <si>
    <t>DH425</t>
  </si>
  <si>
    <t>BENZINUM., 1L</t>
  </si>
  <si>
    <t>804536</t>
  </si>
  <si>
    <t xml:space="preserve">-Diagnostikum připr. </t>
  </si>
  <si>
    <t>DB257</t>
  </si>
  <si>
    <t>CHLOROFORM P.A. - stab. methanolem</t>
  </si>
  <si>
    <t>DG145</t>
  </si>
  <si>
    <t>kyselina CHLOROVODÍKOVÁ 35% P.A.</t>
  </si>
  <si>
    <t>Šátek trojcípý NT 136 x 96 x 96 cm 14970 náhrada ZA443</t>
  </si>
  <si>
    <t>ZD212</t>
  </si>
  <si>
    <t>Brýle kyslíkové pro dospělé 1,8 m standard 1161000/L</t>
  </si>
  <si>
    <t>ZB905</t>
  </si>
  <si>
    <t>Elektroda defibrilační CPR-D Zoll 8900-0800-01</t>
  </si>
  <si>
    <t>ZD945</t>
  </si>
  <si>
    <t>Filtr bakteriální a virový 1344000S</t>
  </si>
  <si>
    <t>ZA738</t>
  </si>
  <si>
    <t>Filtr mini spike zelený 4550242</t>
  </si>
  <si>
    <t>ZM735</t>
  </si>
  <si>
    <t>Hadička k injektoru Ulrich vnitřní bal. á 10 ks XD8003</t>
  </si>
  <si>
    <t>ZN298</t>
  </si>
  <si>
    <t>Hadička spojovací Gamaplus HS 1,8 x 1800 LL NO DOP 606304-ND</t>
  </si>
  <si>
    <t>ZQ249</t>
  </si>
  <si>
    <t>Hadička spojovací HS 1,8 x 1800 mm LL DEPH free 2200 180 ND</t>
  </si>
  <si>
    <t>ZQ248</t>
  </si>
  <si>
    <t>Hadička spojovací HS 1,8 x 450 mm LL DEPH free 2200 045 ND</t>
  </si>
  <si>
    <t>Hadička spojovací k injektoru Ulrich vnitřní bal. á 10 ks XD8003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</si>
  <si>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</si>
  <si>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</si>
  <si>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</si>
  <si>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</si>
  <si>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</si>
  <si>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</si>
  <si>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</si>
  <si>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</si>
  <si>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</si>
  <si>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</si>
  <si>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</si>
  <si>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</si>
  <si>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</si>
  <si>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</si>
  <si>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</si>
  <si>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</si>
  <si>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ZB315</t>
  </si>
  <si>
    <t>Vzduchovod nosní 7.0 mm bal. á 10 ks 100/210/070</t>
  </si>
  <si>
    <t>ZB316</t>
  </si>
  <si>
    <t>Vzduchovod nosní 8,0 mm bal. á 10 ks 100/210/080</t>
  </si>
  <si>
    <t>50115063</t>
  </si>
  <si>
    <t>ZPr - vaky, sety (Z528)</t>
  </si>
  <si>
    <t>ZA715</t>
  </si>
  <si>
    <t>Set infuzní intrafix primeline classic 150 cm 4062957</t>
  </si>
  <si>
    <t>ZB232</t>
  </si>
  <si>
    <t>Maska anesteziologická č.4 EcoMask ( s proužky ) 7094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</si>
  <si>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</si>
  <si>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</si>
  <si>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</si>
  <si>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</si>
  <si>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</si>
  <si>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</si>
  <si>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</si>
  <si>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</si>
  <si>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</si>
  <si>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</si>
  <si>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</si>
  <si>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</si>
  <si>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</si>
  <si>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</si>
  <si>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</si>
  <si>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</si>
  <si>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</si>
  <si>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</si>
  <si>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</si>
  <si>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</si>
  <si>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</si>
  <si>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</si>
  <si>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</si>
  <si>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</si>
  <si>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</si>
  <si>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</si>
  <si>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</si>
  <si>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</si>
  <si>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</si>
  <si>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</si>
  <si>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</si>
  <si>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</si>
  <si>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</si>
  <si>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</si>
  <si>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</si>
  <si>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</si>
  <si>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</si>
  <si>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</si>
  <si>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</si>
  <si>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</si>
  <si>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</si>
  <si>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</si>
  <si>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</si>
  <si>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</si>
  <si>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</si>
  <si>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</si>
  <si>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</si>
  <si>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</si>
  <si>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</si>
  <si>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</si>
  <si>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</si>
  <si>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</si>
  <si>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</si>
  <si>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</si>
  <si>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</si>
  <si>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</si>
  <si>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</si>
  <si>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</si>
  <si>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</si>
  <si>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</si>
  <si>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</si>
  <si>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</si>
  <si>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</si>
  <si>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</si>
  <si>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</si>
  <si>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</si>
  <si>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</si>
  <si>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</si>
  <si>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</si>
  <si>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</si>
  <si>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</si>
  <si>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</si>
  <si>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</si>
  <si>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</si>
  <si>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</si>
  <si>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</si>
  <si>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</si>
  <si>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</si>
  <si>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</si>
  <si>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</si>
  <si>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</si>
  <si>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</si>
  <si>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</si>
  <si>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</si>
  <si>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</si>
  <si>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</si>
  <si>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</si>
  <si>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</si>
  <si>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</si>
  <si>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9999999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</si>
  <si>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</si>
  <si>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</si>
  <si>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</si>
  <si>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</si>
  <si>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</si>
  <si>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</si>
  <si>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</si>
  <si>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</si>
  <si>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</si>
  <si>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</si>
  <si>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</si>
  <si>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</si>
  <si>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</si>
  <si>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</si>
  <si>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</si>
  <si>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09511</t>
  </si>
  <si>
    <t xml:space="preserve">MINIMÁLNÍ KONTAKT LÉKAŘE S PACIENTEM              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</si>
  <si>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</si>
  <si>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</si>
  <si>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</si>
  <si>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</si>
  <si>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</si>
  <si>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</si>
  <si>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 xml:space="preserve">METASTÁZY KOSTÍ - TERAPIE RADIONUKLIDY            </t>
  </si>
  <si>
    <t>METASTÁZY KOSTÍ - TERAPIE RADIONUKLIDY</t>
  </si>
  <si>
    <t>47123</t>
  </si>
  <si>
    <t xml:space="preserve">RADIONUKLIDOVÁ SYNOVEKTOMIE                       </t>
  </si>
  <si>
    <t>RADIONUKLIDOVÁ SYNOVEKTOMIE</t>
  </si>
  <si>
    <t>47125</t>
  </si>
  <si>
    <t xml:space="preserve">KARDIOANGIOGRAFIE FIRST PASS                      </t>
  </si>
  <si>
    <t>KARDIOANGIOGRAFIE FIRST PASS</t>
  </si>
  <si>
    <t>RADIONUKLIDOVÁ VENTRIKULOGRAFIE KLIDOVÁ</t>
  </si>
  <si>
    <t>47153</t>
  </si>
  <si>
    <t>SCINTIGRAFIE PŘÍŠTÍTNÝCH TĚLÍSEK</t>
  </si>
  <si>
    <t xml:space="preserve">SCINTIGRAFIE PŘÍŠTÍTNÝCH TĚLÍSEK                  </t>
  </si>
  <si>
    <t>47163</t>
  </si>
  <si>
    <t xml:space="preserve">SCINTIGRAFIE EVAKUACE ŽALUDKU                     </t>
  </si>
  <si>
    <t>SCINTIGRAFIE EVAKUACE ŽALUDKU</t>
  </si>
  <si>
    <t>47165</t>
  </si>
  <si>
    <t xml:space="preserve">STANOVENÍ GASTROESOFAGEÁLNÍHO REFLUXU             </t>
  </si>
  <si>
    <t>STANOVENÍ GASTROESOFAGEÁLNÍHO REFLUXU</t>
  </si>
  <si>
    <t>47169</t>
  </si>
  <si>
    <t>SCINTIGRAFICKÉ VYŠETŘENÍ PŘÍTOMNOSTI MECKELOVA DIV</t>
  </si>
  <si>
    <t>47215</t>
  </si>
  <si>
    <t xml:space="preserve">SCINTIGRAFIE LEDVIN S VÝPOČTEM RELATIVNÍ FUNKCE   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</si>
  <si>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</si>
  <si>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</si>
  <si>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</si>
  <si>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</si>
  <si>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</si>
  <si>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</si>
  <si>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</si>
  <si>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 xml:space="preserve">SCINTIGRAFIE SKELETU CÍLENÁ TŘÍFÁZOVÁ             </t>
  </si>
  <si>
    <t>47255</t>
  </si>
  <si>
    <t xml:space="preserve">TOMOGRAFICKÁ SCINTIGRAFIE PERFÚSE MOZKU PO PODÁNÍ </t>
  </si>
  <si>
    <t>47259</t>
  </si>
  <si>
    <t xml:space="preserve">SCINTIGRAFIE PLIC VENTILAČNÍ STATICKÁ             </t>
  </si>
  <si>
    <t>SCINTIGRAFIE PLIC VENTILAČNÍ STATICKÁ</t>
  </si>
  <si>
    <t>47263</t>
  </si>
  <si>
    <t xml:space="preserve">RADIONUKLIDOVÁ LYMFOGRAFIE                        </t>
  </si>
  <si>
    <t>RADIONUKLIDOVÁ LYMFOGRAFIE</t>
  </si>
  <si>
    <t>47265</t>
  </si>
  <si>
    <t>SCINTIGRAFICKÁ DIAGNOSTIKA ZÁNĚTŮ</t>
  </si>
  <si>
    <t xml:space="preserve">SCINTIGRAFICKÁ DIAGNOSTIKA ZÁNĚTŮ                 </t>
  </si>
  <si>
    <t>47269</t>
  </si>
  <si>
    <t xml:space="preserve">TOMOGRAFICKÁ SCINTIGRAFIE - SPECT                 </t>
  </si>
  <si>
    <t>TOMOGRAFICKÁ SCINTIGRAFIE - SPECT</t>
  </si>
  <si>
    <t>47273</t>
  </si>
  <si>
    <t>KVANTIFIKACE DYNAMICKÝCH A TOMOGRAFICKÝCH SCINTIGR</t>
  </si>
  <si>
    <t>47275</t>
  </si>
  <si>
    <t xml:space="preserve">SCINTIGRAFIE SENTINELOVÉ UZLINY                   </t>
  </si>
  <si>
    <t>SCINTIGRAFIE SENTINELOVÉ UZLINY</t>
  </si>
  <si>
    <t>99991</t>
  </si>
  <si>
    <t>(VZP) KÓD POUZE PRO CENTRA DLE VYHL. 368/2006 - SL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</si>
  <si>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</si>
  <si>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</si>
  <si>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</si>
  <si>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</si>
  <si>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</si>
  <si>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17113</t>
  </si>
  <si>
    <t xml:space="preserve">SPECIALIZOVANÉ ERGOMETRICKÉ VYŠETŘENÍ             </t>
  </si>
  <si>
    <t>SPECIALIZOVANÉ ERGOMETRICKÉ VYŠETŘENÍ</t>
  </si>
  <si>
    <t>47151</t>
  </si>
  <si>
    <t xml:space="preserve">CELOTĚLOVÁ SCINTIGRAFIE U KARCINOMU ŠTÍTNÉ ŽLÁZY  </t>
  </si>
  <si>
    <t>47147</t>
  </si>
  <si>
    <t xml:space="preserve">SCINTIGRAFIE ŠTÍTNÉ ŽLÁZY PROSTÁ                  </t>
  </si>
  <si>
    <t>SCINTIGRAFIE ŠTÍTNÉ ŽLÁZY PROSTÁ</t>
  </si>
  <si>
    <t>47241</t>
  </si>
  <si>
    <t xml:space="preserve">SCINTIGRAFIE SKELETU                              </t>
  </si>
  <si>
    <t>SCINTIGRAFIE SKELETU</t>
  </si>
  <si>
    <t>47257</t>
  </si>
  <si>
    <t>SCINTIGRAFIE PLIC PERFÚZNÍ</t>
  </si>
  <si>
    <t xml:space="preserve">SCINTIGRAFIE PLIC PERFÚZNÍ                        </t>
  </si>
  <si>
    <t>47237</t>
  </si>
  <si>
    <t>DETEKCE ZÁNĚTLIVÝCH LOŽISEK POMOCI AUTOLOGNÍCH LEU</t>
  </si>
  <si>
    <t>47267</t>
  </si>
  <si>
    <t>SCINTIGRAFIE  NÁDORU</t>
  </si>
  <si>
    <t xml:space="preserve">SCINTIGRAFIE  NÁDORU                              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</si>
  <si>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</si>
  <si>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</si>
  <si>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</si>
  <si>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</si>
  <si>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</si>
  <si>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</si>
  <si>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</si>
  <si>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</si>
  <si>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</si>
  <si>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</si>
  <si>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 xml:space="preserve">SCINTIGRAFIE LEDVIN PROSTÁ                        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</si>
  <si>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</si>
  <si>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</si>
  <si>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</si>
  <si>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</si>
  <si>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</si>
  <si>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 xml:space="preserve">SCINTIGRAFIE JATER A ŽLUČOVÝCH CEST DYNAMICKÁ     </t>
  </si>
  <si>
    <t>SCINTIGRAFIE JATER A ŽLUČOVÝCH CEST DYNAMICKÁ</t>
  </si>
  <si>
    <t>47137</t>
  </si>
  <si>
    <t xml:space="preserve">RADIONUKLIDOVÁ ANGIOGRAFIE                        </t>
  </si>
  <si>
    <t>RADIONUKLIDOVÁ ANGIOGRAFIE</t>
  </si>
  <si>
    <t>47221</t>
  </si>
  <si>
    <t>FUNKČNÍ SCINTIGRAFIE TRANSPLANTOVANÉ LEDVINY</t>
  </si>
  <si>
    <t xml:space="preserve">FUNKČNÍ SCINTIGRAFIE TRANSPLANTOVANÉ LEDVINY      </t>
  </si>
  <si>
    <t>47239</t>
  </si>
  <si>
    <t>SCINTIGRAFIE SLEZINY ZNAČENÝMI ALTEROVANÝMI ERYTRO</t>
  </si>
  <si>
    <t>47185</t>
  </si>
  <si>
    <t>SCINTIGRAFIE JATER A SLEZINY</t>
  </si>
  <si>
    <t>1</t>
  </si>
  <si>
    <t>0022077</t>
  </si>
  <si>
    <t>IOMERON 400</t>
  </si>
  <si>
    <t>0042433</t>
  </si>
  <si>
    <t>VISIPAQUE 320 MG I/ML</t>
  </si>
  <si>
    <t>VISIPAQUE</t>
  </si>
  <si>
    <t>0077019</t>
  </si>
  <si>
    <t>0093626</t>
  </si>
  <si>
    <t>0095609</t>
  </si>
  <si>
    <t>MICROPAQUE CT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</si>
  <si>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</si>
  <si>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</si>
  <si>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</si>
  <si>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</si>
  <si>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</si>
  <si>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</si>
  <si>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</si>
  <si>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</si>
  <si>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</si>
  <si>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</si>
  <si>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</si>
  <si>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</si>
  <si>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</si>
  <si>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</si>
  <si>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</si>
  <si>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</si>
  <si>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</si>
  <si>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</si>
  <si>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</si>
  <si>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</si>
  <si>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</si>
  <si>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</si>
  <si>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</si>
  <si>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</si>
  <si>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</si>
  <si>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</si>
  <si>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</si>
  <si>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</si>
  <si>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</si>
  <si>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</si>
  <si>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</si>
  <si>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</si>
  <si>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</si>
  <si>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</si>
  <si>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</si>
  <si>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</si>
  <si>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</si>
  <si>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</si>
  <si>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</si>
  <si>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</si>
  <si>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</si>
  <si>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</si>
  <si>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</si>
  <si>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</si>
  <si>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</si>
  <si>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</si>
  <si>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99999</t>
  </si>
  <si>
    <t>Nespecifikovany vykon</t>
  </si>
  <si>
    <t>03</t>
  </si>
  <si>
    <t>0002083</t>
  </si>
  <si>
    <t>99mTc-DTPA aer.</t>
  </si>
  <si>
    <t>04</t>
  </si>
  <si>
    <t>05</t>
  </si>
  <si>
    <t>07</t>
  </si>
  <si>
    <t>08</t>
  </si>
  <si>
    <t>10</t>
  </si>
  <si>
    <t>47171</t>
  </si>
  <si>
    <t xml:space="preserve">SCINTIGRAFICKÁ DIAGNOSTIKA KRVÁCENÍ DO GIT        </t>
  </si>
  <si>
    <t>11</t>
  </si>
  <si>
    <t>12</t>
  </si>
  <si>
    <t>13</t>
  </si>
  <si>
    <t>14</t>
  </si>
  <si>
    <t>16</t>
  </si>
  <si>
    <t>17</t>
  </si>
  <si>
    <t>0002104</t>
  </si>
  <si>
    <t>18F Flutemetamol inj.</t>
  </si>
  <si>
    <t>18</t>
  </si>
  <si>
    <t>20</t>
  </si>
  <si>
    <t>21</t>
  </si>
  <si>
    <t>SCINTIGRAFICKÁ DIAGNOSTIKA KRVÁCENÍ DO GIT</t>
  </si>
  <si>
    <t>0002070</t>
  </si>
  <si>
    <t>123I-jodid sodný inj.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</si>
  <si>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</si>
  <si>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</si>
  <si>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</si>
  <si>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</si>
  <si>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</si>
  <si>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</si>
  <si>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</si>
  <si>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</si>
  <si>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</si>
  <si>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</si>
  <si>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</si>
  <si>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</si>
  <si>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 xml:space="preserve">OD TYPU 01 - PRO NEMOCNICE TYPU 3, (KATEGORIE 6)  </t>
  </si>
  <si>
    <t>47115</t>
  </si>
  <si>
    <t xml:space="preserve">INDUKCE HYPOTHYREOSY - TERAPIE RADIONUKLIDY       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</si>
  <si>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</si>
  <si>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</si>
  <si>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</si>
  <si>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</si>
  <si>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</si>
  <si>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</si>
  <si>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</si>
  <si>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</si>
  <si>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</si>
  <si>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 xml:space="preserve">HYPERTHYREOSA - TERAPIE RADIONUKLIDY              </t>
  </si>
  <si>
    <t>47111</t>
  </si>
  <si>
    <t xml:space="preserve">MALIGNÍ THYREOIDEA - TERAPIE RADIONUKLIDY         </t>
  </si>
  <si>
    <t>MALIGNÍ THYREOIDEA - TERAPIE RADIONUKLIDY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</si>
  <si>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</si>
  <si>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</si>
  <si>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</si>
  <si>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</si>
  <si>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</si>
  <si>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</si>
  <si>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</si>
  <si>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</si>
  <si>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08321</t>
  </si>
  <si>
    <t>A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</si>
  <si>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</si>
  <si>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</si>
  <si>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</si>
  <si>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</si>
  <si>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</si>
  <si>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</si>
  <si>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</si>
  <si>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</si>
  <si>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</si>
  <si>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</si>
  <si>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</si>
  <si>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</si>
  <si>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</si>
  <si>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</si>
  <si>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</si>
  <si>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</si>
  <si>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</si>
  <si>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</si>
  <si>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</si>
  <si>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</si>
  <si>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</si>
  <si>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</si>
  <si>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</si>
  <si>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</si>
  <si>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</si>
  <si>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</si>
  <si>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</si>
  <si>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</si>
  <si>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</si>
  <si>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</si>
  <si>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</si>
  <si>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</si>
  <si>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</si>
  <si>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</si>
  <si>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</si>
  <si>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</si>
  <si>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</si>
  <si>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</si>
  <si>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</si>
  <si>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</si>
  <si>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</si>
  <si>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</si>
  <si>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</si>
  <si>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</si>
  <si>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</si>
  <si>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</si>
  <si>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</si>
  <si>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</si>
  <si>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</si>
  <si>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</si>
  <si>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</si>
  <si>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</si>
  <si>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</si>
  <si>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</si>
  <si>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</si>
  <si>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</si>
  <si>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</si>
  <si>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</si>
  <si>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</si>
  <si>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</si>
  <si>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</si>
  <si>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</si>
  <si>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</si>
  <si>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</si>
  <si>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</si>
  <si>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</si>
  <si>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</si>
  <si>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</si>
  <si>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</si>
  <si>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</si>
  <si>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</si>
  <si>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</si>
  <si>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</si>
  <si>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</si>
  <si>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</si>
  <si>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</si>
  <si>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</si>
  <si>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</si>
  <si>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</si>
  <si>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</si>
  <si>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</si>
  <si>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</si>
  <si>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</si>
  <si>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</si>
  <si>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</si>
  <si>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</si>
  <si>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</si>
  <si>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</si>
  <si>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</si>
  <si>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</si>
  <si>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81427</t>
  </si>
  <si>
    <t xml:space="preserve">FOSFOR ANORGANICKÝ       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</si>
  <si>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</si>
  <si>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</si>
  <si>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</si>
  <si>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</si>
  <si>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</si>
  <si>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>ŽELEZO CELKOVÉ</t>
  </si>
  <si>
    <t>81721</t>
  </si>
  <si>
    <t>IMUNOTURBIDIMETRICKÉ A/NEBO IMUNONEFELOMETRICKÉ ST</t>
  </si>
  <si>
    <t>81747</t>
  </si>
  <si>
    <t xml:space="preserve">VYŠETŘENÍ TANDEMOVOU HMOTNOSTNÍ SPEKTROMETRIÍ PRO </t>
  </si>
  <si>
    <t>91131</t>
  </si>
  <si>
    <t>STANOVENÍ IgA</t>
  </si>
  <si>
    <t>93141</t>
  </si>
  <si>
    <t xml:space="preserve">KALCITONIN                                        </t>
  </si>
  <si>
    <t>KALCITONIN</t>
  </si>
  <si>
    <t>93151</t>
  </si>
  <si>
    <t>FERRITIN</t>
  </si>
  <si>
    <t>93171</t>
  </si>
  <si>
    <t xml:space="preserve">PARATHORMON                                       </t>
  </si>
  <si>
    <t>PARATHORMON</t>
  </si>
  <si>
    <t>93177</t>
  </si>
  <si>
    <t>PROLAKTIN</t>
  </si>
  <si>
    <t>93217</t>
  </si>
  <si>
    <t xml:space="preserve">AUTOPROTILÁTKY PROTI MIKROSOMÁLNÍMU ANTIGENU      </t>
  </si>
  <si>
    <t>AUTOPROTILÁTKY PROTI MIKROSOMÁLNÍMU ANTIGENU</t>
  </si>
  <si>
    <t>93231</t>
  </si>
  <si>
    <t xml:space="preserve">TYREOGLOBULIN AUTOPROTILÁTKY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</si>
  <si>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</si>
  <si>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</si>
  <si>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</si>
  <si>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</si>
  <si>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</si>
  <si>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93189</t>
  </si>
  <si>
    <t xml:space="preserve">TYROXIN VOLNÝ (FT4)                               </t>
  </si>
  <si>
    <t>TYROXIN VOLNÝ (FT4)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</si>
  <si>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</si>
  <si>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</si>
  <si>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</si>
  <si>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</si>
  <si>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</si>
  <si>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</si>
  <si>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</si>
  <si>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</si>
  <si>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</si>
  <si>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</si>
  <si>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</si>
  <si>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>81113</t>
  </si>
  <si>
    <t>A S T  STATIM</t>
  </si>
  <si>
    <t>81169</t>
  </si>
  <si>
    <t xml:space="preserve">KREATININ STATIM                                  </t>
  </si>
  <si>
    <t>KREATININ STATIM</t>
  </si>
  <si>
    <t>81143</t>
  </si>
  <si>
    <t>LAKTÁTDEHYDROGENÁZA STATIM</t>
  </si>
  <si>
    <t>81495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</si>
  <si>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</si>
  <si>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</si>
  <si>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</si>
  <si>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</si>
  <si>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</si>
  <si>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>FOSFOR ANORGANICKÝ STATIM</t>
  </si>
  <si>
    <t>81173</t>
  </si>
  <si>
    <t>LIPÁZA STATIM</t>
  </si>
  <si>
    <t>93195</t>
  </si>
  <si>
    <t xml:space="preserve">TYREOTROPIN (TSH)                                 </t>
  </si>
  <si>
    <t>93213</t>
  </si>
  <si>
    <t>VITAMIN B12</t>
  </si>
  <si>
    <t>81115</t>
  </si>
  <si>
    <t>ALBUMIN SÉRUM (STATIM)</t>
  </si>
  <si>
    <t>93115</t>
  </si>
  <si>
    <t>FOLÁTY</t>
  </si>
  <si>
    <t>81155</t>
  </si>
  <si>
    <t>GLUKÓZA KVANTITATIVNÍ STANOVENÍ STATIM</t>
  </si>
  <si>
    <t xml:space="preserve">GLUKÓZA KVANTITATIVNÍ STANOVENÍ STATIM            </t>
  </si>
  <si>
    <t>91129</t>
  </si>
  <si>
    <t>STANOVENÍ IgG</t>
  </si>
  <si>
    <t>93235</t>
  </si>
  <si>
    <t xml:space="preserve">AUTOPROTILÁTKY PROTI RECEPTORŮM (hTSH)            </t>
  </si>
  <si>
    <t>AUTOPROTILÁTKY PROTI RECEPTORŮM (hTSH)</t>
  </si>
  <si>
    <t>81139</t>
  </si>
  <si>
    <t xml:space="preserve">VÁPNÍK CELKOVÝ STATIM                             </t>
  </si>
  <si>
    <t>VÁPNÍK CELKOVÝ STATIM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</si>
  <si>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</si>
  <si>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</si>
  <si>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</si>
  <si>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</si>
  <si>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</si>
  <si>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</si>
  <si>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93159</t>
  </si>
  <si>
    <t xml:space="preserve">CHORIOGONADOTROPIN (HCG)                          </t>
  </si>
  <si>
    <t>CHORIOGONADOTROPIN (HCG)</t>
  </si>
  <si>
    <t>91193</t>
  </si>
  <si>
    <t>STANOVENÍ B2 - MIKROGLOBULINU ELISA</t>
  </si>
  <si>
    <t>91133</t>
  </si>
  <si>
    <t>STANOVENÍ IgM</t>
  </si>
  <si>
    <t>93199</t>
  </si>
  <si>
    <t xml:space="preserve">TYREOGLOBULIN (TG)                                </t>
  </si>
  <si>
    <t>81629</t>
  </si>
  <si>
    <t>VAZEBNÁ KAPACITA ŽELEZA</t>
  </si>
  <si>
    <t>81125</t>
  </si>
  <si>
    <t>BÍLKOVINY CELKOVÉ (SÉRUM) STATIM</t>
  </si>
  <si>
    <t>81355</t>
  </si>
  <si>
    <t xml:space="preserve">APOLIPOPROTEINY AI NEBO B                         </t>
  </si>
  <si>
    <t>93193</t>
  </si>
  <si>
    <t>THYMIDINKINÁZA</t>
  </si>
  <si>
    <t>81123</t>
  </si>
  <si>
    <t>BILIRUBIN KONJUGOVANÝ STATIM</t>
  </si>
  <si>
    <t xml:space="preserve">BILIRUBIN KONJUGOVANÝ STATIM                      </t>
  </si>
  <si>
    <t>93135</t>
  </si>
  <si>
    <t xml:space="preserve">MYOGLOBIN V SÉRII                 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</si>
  <si>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</si>
  <si>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</si>
  <si>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</si>
  <si>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</si>
  <si>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</si>
  <si>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</si>
  <si>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</si>
  <si>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</si>
  <si>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</si>
  <si>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89615</t>
  </si>
  <si>
    <t>CT VYŠETŘENÍ S VĚTŠÍM POČTEM SKENŮ (NAD 30), BEZ P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</si>
  <si>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</si>
  <si>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</si>
  <si>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</si>
  <si>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</si>
  <si>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</si>
  <si>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</si>
  <si>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</si>
  <si>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>IMUNOHISTOCHEMIE (ZA KAŽDÝ MARKER Z 1 BLOKU)</t>
  </si>
  <si>
    <t xml:space="preserve">IMUNOHISTOCHEMIE (ZA KAŽDÝ MARKER Z 1 BLOKU)      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</si>
  <si>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</si>
  <si>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</si>
  <si>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</si>
  <si>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</si>
  <si>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</si>
  <si>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</si>
  <si>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</si>
  <si>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</si>
  <si>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</si>
  <si>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</si>
  <si>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</si>
  <si>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</si>
  <si>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</si>
  <si>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</si>
  <si>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</si>
  <si>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</si>
  <si>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</si>
  <si>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</si>
  <si>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</si>
  <si>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 xml:space="preserve">STANOVENÍ CITLIVOSTI NA ATB KVANTITATIVNÍ METODOU 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</si>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</sst>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69" fillId="0" borderId="163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69" fillId="0" borderId="19" xfId="0" applyNumberFormat="1" applyFont="1" applyBorder="1"/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70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70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0.83564298532202896</c:v>
                </c:pt>
                <c:pt idx="1">
                  <c:v>0.88176290716349037</c:v>
                </c:pt>
                <c:pt idx="2">
                  <c:v>0.89420796845363515</c:v>
                </c:pt>
                <c:pt idx="3">
                  <c:v>0.90651559218459199</c:v>
                </c:pt>
                <c:pt idx="4">
                  <c:v>0.92210614772224953</c:v>
                </c:pt>
                <c:pt idx="5">
                  <c:v>0.93242267437896198</c:v>
                </c:pt>
                <c:pt idx="6">
                  <c:v>0.9035072098691882</c:v>
                </c:pt>
                <c:pt idx="7">
                  <c:v>0.90317339025219623</c:v>
                </c:pt>
                <c:pt idx="8">
                  <c:v>0.90103601037384817</c:v>
                </c:pt>
                <c:pt idx="9">
                  <c:v>0.91234239951599416</c:v>
                </c:pt>
                <c:pt idx="10">
                  <c:v>0.89470276669664017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5431408"/>
        <c:axId val="-1594188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0.96356460480313078</c:v>
                </c:pt>
                <c:pt idx="1">
                  <c:v>0.96356460480313078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96832"/>
        <c:axId val="-1594190304"/>
      </c:scatterChart>
      <c:catAx>
        <c:axId val="-39543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88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95431408"/>
        <c:crosses val="autoZero"/>
        <c:crossBetween val="between"/>
      </c:valAx>
      <c:valAx>
        <c:axId val="-1594196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90304"/>
        <c:crosses val="max"/>
        <c:crossBetween val="midCat"/>
      </c:valAx>
      <c:valAx>
        <c:axId val="-1594190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941968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1.1833333333333333</c:v>
                </c:pt>
                <c:pt idx="1">
                  <c:v>1.0619195046439629</c:v>
                </c:pt>
                <c:pt idx="2">
                  <c:v>1.0425138632162663</c:v>
                </c:pt>
                <c:pt idx="3">
                  <c:v>1.0190597204574332</c:v>
                </c:pt>
                <c:pt idx="4">
                  <c:v>0.99502487562189057</c:v>
                </c:pt>
                <c:pt idx="5">
                  <c:v>0.99517684887459812</c:v>
                </c:pt>
                <c:pt idx="6">
                  <c:v>0.99517684887459812</c:v>
                </c:pt>
                <c:pt idx="7">
                  <c:v>1.0050323508267434</c:v>
                </c:pt>
                <c:pt idx="8">
                  <c:v>1.0031847133757963</c:v>
                </c:pt>
                <c:pt idx="9">
                  <c:v>1.0219020172910662</c:v>
                </c:pt>
                <c:pt idx="10">
                  <c:v>1.0327102803738317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4187584"/>
        <c:axId val="-15941962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4186496"/>
        <c:axId val="-1594184864"/>
      </c:scatterChart>
      <c:catAx>
        <c:axId val="-159418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5941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94196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594187584"/>
        <c:crosses val="autoZero"/>
        <c:crossBetween val="between"/>
      </c:valAx>
      <c:valAx>
        <c:axId val="-1594186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594184864"/>
        <c:crosses val="max"/>
        <c:crossBetween val="midCat"/>
      </c:valAx>
      <c:valAx>
        <c:axId val="-15941848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5941864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9" totalsRowShown="0">
  <autoFilter ref="C3:S17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982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1512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1513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1564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1800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1829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1840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2043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2044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2133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2155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2378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982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5</v>
      </c>
      <c r="G3" s="47">
        <f>SUBTOTAL(9,G6:G1048576)</f>
        <v>153.11000000000001</v>
      </c>
      <c r="H3" s="48">
        <f>IF(M3=0,0,G3/M3)</f>
        <v>3.5927436047038887E-4</v>
      </c>
      <c r="I3" s="47">
        <f>SUBTOTAL(9,I6:I1048576)</f>
        <v>189</v>
      </c>
      <c r="J3" s="47">
        <f>SUBTOTAL(9,J6:J1048576)</f>
        <v>426011.4506982278</v>
      </c>
      <c r="K3" s="48">
        <f>IF(M3=0,0,J3/M3)</f>
        <v>0.99964072563952955</v>
      </c>
      <c r="L3" s="47">
        <f>SUBTOTAL(9,L6:L1048576)</f>
        <v>194</v>
      </c>
      <c r="M3" s="49">
        <f>SUBTOTAL(9,M6:M1048576)</f>
        <v>426164.56069822784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566</v>
      </c>
      <c r="B6" s="741" t="s">
        <v>926</v>
      </c>
      <c r="C6" s="741" t="s">
        <v>927</v>
      </c>
      <c r="D6" s="741" t="s">
        <v>614</v>
      </c>
      <c r="E6" s="741" t="s">
        <v>928</v>
      </c>
      <c r="F6" s="745"/>
      <c r="G6" s="745"/>
      <c r="H6" s="765">
        <v>0</v>
      </c>
      <c r="I6" s="745">
        <v>1</v>
      </c>
      <c r="J6" s="745">
        <v>66.340000000000018</v>
      </c>
      <c r="K6" s="765">
        <v>1</v>
      </c>
      <c r="L6" s="745">
        <v>1</v>
      </c>
      <c r="M6" s="746">
        <v>66.340000000000018</v>
      </c>
    </row>
    <row r="7" spans="1:13" ht="14.4" customHeight="1" x14ac:dyDescent="0.3">
      <c r="A7" s="747" t="s">
        <v>566</v>
      </c>
      <c r="B7" s="748" t="s">
        <v>929</v>
      </c>
      <c r="C7" s="748" t="s">
        <v>930</v>
      </c>
      <c r="D7" s="748" t="s">
        <v>931</v>
      </c>
      <c r="E7" s="748" t="s">
        <v>932</v>
      </c>
      <c r="F7" s="752"/>
      <c r="G7" s="752"/>
      <c r="H7" s="766">
        <v>0</v>
      </c>
      <c r="I7" s="752">
        <v>1</v>
      </c>
      <c r="J7" s="752">
        <v>72.33</v>
      </c>
      <c r="K7" s="766">
        <v>1</v>
      </c>
      <c r="L7" s="752">
        <v>1</v>
      </c>
      <c r="M7" s="753">
        <v>72.33</v>
      </c>
    </row>
    <row r="8" spans="1:13" ht="14.4" customHeight="1" x14ac:dyDescent="0.3">
      <c r="A8" s="747" t="s">
        <v>566</v>
      </c>
      <c r="B8" s="748" t="s">
        <v>933</v>
      </c>
      <c r="C8" s="748" t="s">
        <v>934</v>
      </c>
      <c r="D8" s="748" t="s">
        <v>935</v>
      </c>
      <c r="E8" s="748" t="s">
        <v>936</v>
      </c>
      <c r="F8" s="752"/>
      <c r="G8" s="752"/>
      <c r="H8" s="766">
        <v>0</v>
      </c>
      <c r="I8" s="752">
        <v>3</v>
      </c>
      <c r="J8" s="752">
        <v>298.11</v>
      </c>
      <c r="K8" s="766">
        <v>1</v>
      </c>
      <c r="L8" s="752">
        <v>3</v>
      </c>
      <c r="M8" s="753">
        <v>298.11</v>
      </c>
    </row>
    <row r="9" spans="1:13" ht="14.4" customHeight="1" x14ac:dyDescent="0.3">
      <c r="A9" s="747" t="s">
        <v>566</v>
      </c>
      <c r="B9" s="748" t="s">
        <v>933</v>
      </c>
      <c r="C9" s="748" t="s">
        <v>937</v>
      </c>
      <c r="D9" s="748" t="s">
        <v>938</v>
      </c>
      <c r="E9" s="748" t="s">
        <v>939</v>
      </c>
      <c r="F9" s="752"/>
      <c r="G9" s="752"/>
      <c r="H9" s="766">
        <v>0</v>
      </c>
      <c r="I9" s="752">
        <v>1</v>
      </c>
      <c r="J9" s="752">
        <v>112.26999999999998</v>
      </c>
      <c r="K9" s="766">
        <v>1</v>
      </c>
      <c r="L9" s="752">
        <v>1</v>
      </c>
      <c r="M9" s="753">
        <v>112.26999999999998</v>
      </c>
    </row>
    <row r="10" spans="1:13" ht="14.4" customHeight="1" x14ac:dyDescent="0.3">
      <c r="A10" s="747" t="s">
        <v>566</v>
      </c>
      <c r="B10" s="748" t="s">
        <v>933</v>
      </c>
      <c r="C10" s="748" t="s">
        <v>940</v>
      </c>
      <c r="D10" s="748" t="s">
        <v>938</v>
      </c>
      <c r="E10" s="748" t="s">
        <v>941</v>
      </c>
      <c r="F10" s="752"/>
      <c r="G10" s="752"/>
      <c r="H10" s="766">
        <v>0</v>
      </c>
      <c r="I10" s="752">
        <v>5</v>
      </c>
      <c r="J10" s="752">
        <v>246.89999999999998</v>
      </c>
      <c r="K10" s="766">
        <v>1</v>
      </c>
      <c r="L10" s="752">
        <v>5</v>
      </c>
      <c r="M10" s="753">
        <v>246.89999999999998</v>
      </c>
    </row>
    <row r="11" spans="1:13" ht="14.4" customHeight="1" x14ac:dyDescent="0.3">
      <c r="A11" s="747" t="s">
        <v>566</v>
      </c>
      <c r="B11" s="748" t="s">
        <v>933</v>
      </c>
      <c r="C11" s="748" t="s">
        <v>942</v>
      </c>
      <c r="D11" s="748" t="s">
        <v>938</v>
      </c>
      <c r="E11" s="748" t="s">
        <v>943</v>
      </c>
      <c r="F11" s="752"/>
      <c r="G11" s="752"/>
      <c r="H11" s="766">
        <v>0</v>
      </c>
      <c r="I11" s="752">
        <v>4</v>
      </c>
      <c r="J11" s="752">
        <v>250.07999999999998</v>
      </c>
      <c r="K11" s="766">
        <v>1</v>
      </c>
      <c r="L11" s="752">
        <v>4</v>
      </c>
      <c r="M11" s="753">
        <v>250.07999999999998</v>
      </c>
    </row>
    <row r="12" spans="1:13" ht="14.4" customHeight="1" x14ac:dyDescent="0.3">
      <c r="A12" s="747" t="s">
        <v>566</v>
      </c>
      <c r="B12" s="748" t="s">
        <v>933</v>
      </c>
      <c r="C12" s="748" t="s">
        <v>944</v>
      </c>
      <c r="D12" s="748" t="s">
        <v>935</v>
      </c>
      <c r="E12" s="748" t="s">
        <v>945</v>
      </c>
      <c r="F12" s="752"/>
      <c r="G12" s="752"/>
      <c r="H12" s="766">
        <v>0</v>
      </c>
      <c r="I12" s="752">
        <v>7</v>
      </c>
      <c r="J12" s="752">
        <v>427.77</v>
      </c>
      <c r="K12" s="766">
        <v>1</v>
      </c>
      <c r="L12" s="752">
        <v>7</v>
      </c>
      <c r="M12" s="753">
        <v>427.77</v>
      </c>
    </row>
    <row r="13" spans="1:13" ht="14.4" customHeight="1" x14ac:dyDescent="0.3">
      <c r="A13" s="747" t="s">
        <v>566</v>
      </c>
      <c r="B13" s="748" t="s">
        <v>946</v>
      </c>
      <c r="C13" s="748" t="s">
        <v>947</v>
      </c>
      <c r="D13" s="748" t="s">
        <v>600</v>
      </c>
      <c r="E13" s="748" t="s">
        <v>948</v>
      </c>
      <c r="F13" s="752"/>
      <c r="G13" s="752"/>
      <c r="H13" s="766">
        <v>0</v>
      </c>
      <c r="I13" s="752">
        <v>2</v>
      </c>
      <c r="J13" s="752">
        <v>116.66000000000003</v>
      </c>
      <c r="K13" s="766">
        <v>1</v>
      </c>
      <c r="L13" s="752">
        <v>2</v>
      </c>
      <c r="M13" s="753">
        <v>116.66000000000003</v>
      </c>
    </row>
    <row r="14" spans="1:13" ht="14.4" customHeight="1" x14ac:dyDescent="0.3">
      <c r="A14" s="747" t="s">
        <v>566</v>
      </c>
      <c r="B14" s="748" t="s">
        <v>949</v>
      </c>
      <c r="C14" s="748" t="s">
        <v>950</v>
      </c>
      <c r="D14" s="748" t="s">
        <v>685</v>
      </c>
      <c r="E14" s="748" t="s">
        <v>951</v>
      </c>
      <c r="F14" s="752">
        <v>2</v>
      </c>
      <c r="G14" s="752">
        <v>44.260000000000005</v>
      </c>
      <c r="H14" s="766">
        <v>1</v>
      </c>
      <c r="I14" s="752"/>
      <c r="J14" s="752"/>
      <c r="K14" s="766">
        <v>0</v>
      </c>
      <c r="L14" s="752">
        <v>2</v>
      </c>
      <c r="M14" s="753">
        <v>44.260000000000005</v>
      </c>
    </row>
    <row r="15" spans="1:13" ht="14.4" customHeight="1" x14ac:dyDescent="0.3">
      <c r="A15" s="747" t="s">
        <v>566</v>
      </c>
      <c r="B15" s="748" t="s">
        <v>949</v>
      </c>
      <c r="C15" s="748" t="s">
        <v>952</v>
      </c>
      <c r="D15" s="748" t="s">
        <v>685</v>
      </c>
      <c r="E15" s="748" t="s">
        <v>951</v>
      </c>
      <c r="F15" s="752"/>
      <c r="G15" s="752"/>
      <c r="H15" s="766">
        <v>0</v>
      </c>
      <c r="I15" s="752">
        <v>7</v>
      </c>
      <c r="J15" s="752">
        <v>153.72</v>
      </c>
      <c r="K15" s="766">
        <v>1</v>
      </c>
      <c r="L15" s="752">
        <v>7</v>
      </c>
      <c r="M15" s="753">
        <v>153.72</v>
      </c>
    </row>
    <row r="16" spans="1:13" ht="14.4" customHeight="1" x14ac:dyDescent="0.3">
      <c r="A16" s="747" t="s">
        <v>566</v>
      </c>
      <c r="B16" s="748" t="s">
        <v>949</v>
      </c>
      <c r="C16" s="748" t="s">
        <v>953</v>
      </c>
      <c r="D16" s="748" t="s">
        <v>685</v>
      </c>
      <c r="E16" s="748" t="s">
        <v>954</v>
      </c>
      <c r="F16" s="752"/>
      <c r="G16" s="752"/>
      <c r="H16" s="766">
        <v>0</v>
      </c>
      <c r="I16" s="752">
        <v>1</v>
      </c>
      <c r="J16" s="752">
        <v>45.49</v>
      </c>
      <c r="K16" s="766">
        <v>1</v>
      </c>
      <c r="L16" s="752">
        <v>1</v>
      </c>
      <c r="M16" s="753">
        <v>45.49</v>
      </c>
    </row>
    <row r="17" spans="1:13" ht="14.4" customHeight="1" x14ac:dyDescent="0.3">
      <c r="A17" s="747" t="s">
        <v>571</v>
      </c>
      <c r="B17" s="748" t="s">
        <v>955</v>
      </c>
      <c r="C17" s="748" t="s">
        <v>956</v>
      </c>
      <c r="D17" s="748" t="s">
        <v>736</v>
      </c>
      <c r="E17" s="748" t="s">
        <v>737</v>
      </c>
      <c r="F17" s="752"/>
      <c r="G17" s="752"/>
      <c r="H17" s="766">
        <v>0</v>
      </c>
      <c r="I17" s="752">
        <v>20</v>
      </c>
      <c r="J17" s="752">
        <v>807.8</v>
      </c>
      <c r="K17" s="766">
        <v>1</v>
      </c>
      <c r="L17" s="752">
        <v>20</v>
      </c>
      <c r="M17" s="753">
        <v>807.8</v>
      </c>
    </row>
    <row r="18" spans="1:13" ht="14.4" customHeight="1" x14ac:dyDescent="0.3">
      <c r="A18" s="747" t="s">
        <v>571</v>
      </c>
      <c r="B18" s="748" t="s">
        <v>929</v>
      </c>
      <c r="C18" s="748" t="s">
        <v>957</v>
      </c>
      <c r="D18" s="748" t="s">
        <v>726</v>
      </c>
      <c r="E18" s="748" t="s">
        <v>958</v>
      </c>
      <c r="F18" s="752"/>
      <c r="G18" s="752"/>
      <c r="H18" s="766">
        <v>0</v>
      </c>
      <c r="I18" s="752">
        <v>1</v>
      </c>
      <c r="J18" s="752">
        <v>88.449999999999989</v>
      </c>
      <c r="K18" s="766">
        <v>1</v>
      </c>
      <c r="L18" s="752">
        <v>1</v>
      </c>
      <c r="M18" s="753">
        <v>88.449999999999989</v>
      </c>
    </row>
    <row r="19" spans="1:13" ht="14.4" customHeight="1" x14ac:dyDescent="0.3">
      <c r="A19" s="747" t="s">
        <v>571</v>
      </c>
      <c r="B19" s="748" t="s">
        <v>959</v>
      </c>
      <c r="C19" s="748" t="s">
        <v>960</v>
      </c>
      <c r="D19" s="748" t="s">
        <v>758</v>
      </c>
      <c r="E19" s="748" t="s">
        <v>961</v>
      </c>
      <c r="F19" s="752"/>
      <c r="G19" s="752"/>
      <c r="H19" s="766">
        <v>0</v>
      </c>
      <c r="I19" s="752">
        <v>1</v>
      </c>
      <c r="J19" s="752">
        <v>219.59</v>
      </c>
      <c r="K19" s="766">
        <v>1</v>
      </c>
      <c r="L19" s="752">
        <v>1</v>
      </c>
      <c r="M19" s="753">
        <v>219.59</v>
      </c>
    </row>
    <row r="20" spans="1:13" ht="14.4" customHeight="1" x14ac:dyDescent="0.3">
      <c r="A20" s="747" t="s">
        <v>571</v>
      </c>
      <c r="B20" s="748" t="s">
        <v>962</v>
      </c>
      <c r="C20" s="748" t="s">
        <v>963</v>
      </c>
      <c r="D20" s="748" t="s">
        <v>964</v>
      </c>
      <c r="E20" s="748" t="s">
        <v>965</v>
      </c>
      <c r="F20" s="752">
        <v>2</v>
      </c>
      <c r="G20" s="752">
        <v>72.56</v>
      </c>
      <c r="H20" s="766">
        <v>1</v>
      </c>
      <c r="I20" s="752"/>
      <c r="J20" s="752"/>
      <c r="K20" s="766">
        <v>0</v>
      </c>
      <c r="L20" s="752">
        <v>2</v>
      </c>
      <c r="M20" s="753">
        <v>72.56</v>
      </c>
    </row>
    <row r="21" spans="1:13" ht="14.4" customHeight="1" x14ac:dyDescent="0.3">
      <c r="A21" s="747" t="s">
        <v>571</v>
      </c>
      <c r="B21" s="748" t="s">
        <v>933</v>
      </c>
      <c r="C21" s="748" t="s">
        <v>944</v>
      </c>
      <c r="D21" s="748" t="s">
        <v>935</v>
      </c>
      <c r="E21" s="748" t="s">
        <v>945</v>
      </c>
      <c r="F21" s="752"/>
      <c r="G21" s="752"/>
      <c r="H21" s="766">
        <v>0</v>
      </c>
      <c r="I21" s="752">
        <v>1</v>
      </c>
      <c r="J21" s="752">
        <v>61.109999999999985</v>
      </c>
      <c r="K21" s="766">
        <v>1</v>
      </c>
      <c r="L21" s="752">
        <v>1</v>
      </c>
      <c r="M21" s="753">
        <v>61.109999999999985</v>
      </c>
    </row>
    <row r="22" spans="1:13" ht="14.4" customHeight="1" x14ac:dyDescent="0.3">
      <c r="A22" s="747" t="s">
        <v>571</v>
      </c>
      <c r="B22" s="748" t="s">
        <v>966</v>
      </c>
      <c r="C22" s="748" t="s">
        <v>967</v>
      </c>
      <c r="D22" s="748" t="s">
        <v>756</v>
      </c>
      <c r="E22" s="748" t="s">
        <v>968</v>
      </c>
      <c r="F22" s="752"/>
      <c r="G22" s="752"/>
      <c r="H22" s="766">
        <v>0</v>
      </c>
      <c r="I22" s="752">
        <v>1</v>
      </c>
      <c r="J22" s="752">
        <v>50.64</v>
      </c>
      <c r="K22" s="766">
        <v>1</v>
      </c>
      <c r="L22" s="752">
        <v>1</v>
      </c>
      <c r="M22" s="753">
        <v>50.64</v>
      </c>
    </row>
    <row r="23" spans="1:13" ht="14.4" customHeight="1" x14ac:dyDescent="0.3">
      <c r="A23" s="747" t="s">
        <v>571</v>
      </c>
      <c r="B23" s="748" t="s">
        <v>969</v>
      </c>
      <c r="C23" s="748" t="s">
        <v>970</v>
      </c>
      <c r="D23" s="748" t="s">
        <v>762</v>
      </c>
      <c r="E23" s="748" t="s">
        <v>971</v>
      </c>
      <c r="F23" s="752"/>
      <c r="G23" s="752"/>
      <c r="H23" s="766">
        <v>0</v>
      </c>
      <c r="I23" s="752">
        <v>1</v>
      </c>
      <c r="J23" s="752">
        <v>49.820000000000036</v>
      </c>
      <c r="K23" s="766">
        <v>1</v>
      </c>
      <c r="L23" s="752">
        <v>1</v>
      </c>
      <c r="M23" s="753">
        <v>49.820000000000036</v>
      </c>
    </row>
    <row r="24" spans="1:13" ht="14.4" customHeight="1" x14ac:dyDescent="0.3">
      <c r="A24" s="747" t="s">
        <v>577</v>
      </c>
      <c r="B24" s="748" t="s">
        <v>962</v>
      </c>
      <c r="C24" s="748" t="s">
        <v>963</v>
      </c>
      <c r="D24" s="748" t="s">
        <v>964</v>
      </c>
      <c r="E24" s="748" t="s">
        <v>965</v>
      </c>
      <c r="F24" s="752">
        <v>1</v>
      </c>
      <c r="G24" s="752">
        <v>36.289999999999992</v>
      </c>
      <c r="H24" s="766">
        <v>1</v>
      </c>
      <c r="I24" s="752"/>
      <c r="J24" s="752"/>
      <c r="K24" s="766">
        <v>0</v>
      </c>
      <c r="L24" s="752">
        <v>1</v>
      </c>
      <c r="M24" s="753">
        <v>36.289999999999992</v>
      </c>
    </row>
    <row r="25" spans="1:13" ht="14.4" customHeight="1" x14ac:dyDescent="0.3">
      <c r="A25" s="747" t="s">
        <v>577</v>
      </c>
      <c r="B25" s="748" t="s">
        <v>969</v>
      </c>
      <c r="C25" s="748" t="s">
        <v>970</v>
      </c>
      <c r="D25" s="748" t="s">
        <v>762</v>
      </c>
      <c r="E25" s="748" t="s">
        <v>971</v>
      </c>
      <c r="F25" s="752"/>
      <c r="G25" s="752"/>
      <c r="H25" s="766">
        <v>0</v>
      </c>
      <c r="I25" s="752">
        <v>2</v>
      </c>
      <c r="J25" s="752">
        <v>99.640000000000029</v>
      </c>
      <c r="K25" s="766">
        <v>1</v>
      </c>
      <c r="L25" s="752">
        <v>2</v>
      </c>
      <c r="M25" s="753">
        <v>99.640000000000029</v>
      </c>
    </row>
    <row r="26" spans="1:13" ht="14.4" customHeight="1" x14ac:dyDescent="0.3">
      <c r="A26" s="747" t="s">
        <v>577</v>
      </c>
      <c r="B26" s="748" t="s">
        <v>972</v>
      </c>
      <c r="C26" s="748" t="s">
        <v>973</v>
      </c>
      <c r="D26" s="748" t="s">
        <v>974</v>
      </c>
      <c r="E26" s="748" t="s">
        <v>975</v>
      </c>
      <c r="F26" s="752"/>
      <c r="G26" s="752"/>
      <c r="H26" s="766">
        <v>0</v>
      </c>
      <c r="I26" s="752">
        <v>25</v>
      </c>
      <c r="J26" s="752">
        <v>327790.37636757438</v>
      </c>
      <c r="K26" s="766">
        <v>1</v>
      </c>
      <c r="L26" s="752">
        <v>25</v>
      </c>
      <c r="M26" s="753">
        <v>327790.37636757438</v>
      </c>
    </row>
    <row r="27" spans="1:13" ht="14.4" customHeight="1" x14ac:dyDescent="0.3">
      <c r="A27" s="747" t="s">
        <v>577</v>
      </c>
      <c r="B27" s="748" t="s">
        <v>972</v>
      </c>
      <c r="C27" s="748" t="s">
        <v>976</v>
      </c>
      <c r="D27" s="748" t="s">
        <v>974</v>
      </c>
      <c r="E27" s="748" t="s">
        <v>977</v>
      </c>
      <c r="F27" s="752"/>
      <c r="G27" s="752"/>
      <c r="H27" s="766">
        <v>0</v>
      </c>
      <c r="I27" s="752">
        <v>16</v>
      </c>
      <c r="J27" s="752">
        <v>26231.214264239807</v>
      </c>
      <c r="K27" s="766">
        <v>1</v>
      </c>
      <c r="L27" s="752">
        <v>16</v>
      </c>
      <c r="M27" s="753">
        <v>26231.214264239807</v>
      </c>
    </row>
    <row r="28" spans="1:13" ht="14.4" customHeight="1" x14ac:dyDescent="0.3">
      <c r="A28" s="747" t="s">
        <v>577</v>
      </c>
      <c r="B28" s="748" t="s">
        <v>972</v>
      </c>
      <c r="C28" s="748" t="s">
        <v>978</v>
      </c>
      <c r="D28" s="748" t="s">
        <v>974</v>
      </c>
      <c r="E28" s="748" t="s">
        <v>979</v>
      </c>
      <c r="F28" s="752"/>
      <c r="G28" s="752"/>
      <c r="H28" s="766">
        <v>0</v>
      </c>
      <c r="I28" s="752">
        <v>4</v>
      </c>
      <c r="J28" s="752">
        <v>13103.684999999999</v>
      </c>
      <c r="K28" s="766">
        <v>1</v>
      </c>
      <c r="L28" s="752">
        <v>4</v>
      </c>
      <c r="M28" s="753">
        <v>13103.684999999999</v>
      </c>
    </row>
    <row r="29" spans="1:13" ht="14.4" customHeight="1" thickBot="1" x14ac:dyDescent="0.35">
      <c r="A29" s="754" t="s">
        <v>577</v>
      </c>
      <c r="B29" s="755" t="s">
        <v>972</v>
      </c>
      <c r="C29" s="755" t="s">
        <v>980</v>
      </c>
      <c r="D29" s="755" t="s">
        <v>974</v>
      </c>
      <c r="E29" s="755" t="s">
        <v>981</v>
      </c>
      <c r="F29" s="759"/>
      <c r="G29" s="759"/>
      <c r="H29" s="767">
        <v>0</v>
      </c>
      <c r="I29" s="759">
        <v>85</v>
      </c>
      <c r="J29" s="759">
        <v>55719.455066413633</v>
      </c>
      <c r="K29" s="767">
        <v>1</v>
      </c>
      <c r="L29" s="759">
        <v>85</v>
      </c>
      <c r="M29" s="760">
        <v>55719.455066413633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331</v>
      </c>
      <c r="C3" s="396">
        <f>SUM(C6:C1048576)</f>
        <v>3</v>
      </c>
      <c r="D3" s="396">
        <f>SUM(D6:D1048576)</f>
        <v>0</v>
      </c>
      <c r="E3" s="397">
        <f>SUM(E6:E1048576)</f>
        <v>9</v>
      </c>
      <c r="F3" s="394">
        <f>IF(SUM($B3:$E3)=0,"",B3/SUM($B3:$E3))</f>
        <v>0.96501457725947526</v>
      </c>
      <c r="G3" s="392">
        <f t="shared" ref="G3:I3" si="0">IF(SUM($B3:$E3)=0,"",C3/SUM($B3:$E3))</f>
        <v>8.7463556851311956E-3</v>
      </c>
      <c r="H3" s="392">
        <f t="shared" si="0"/>
        <v>0</v>
      </c>
      <c r="I3" s="393">
        <f t="shared" si="0"/>
        <v>2.6239067055393587E-2</v>
      </c>
      <c r="J3" s="396">
        <f>SUM(J6:J1048576)</f>
        <v>149</v>
      </c>
      <c r="K3" s="396">
        <f>SUM(K6:K1048576)</f>
        <v>3</v>
      </c>
      <c r="L3" s="396">
        <f>SUM(L6:L1048576)</f>
        <v>0</v>
      </c>
      <c r="M3" s="397">
        <f>SUM(M6:M1048576)</f>
        <v>9</v>
      </c>
      <c r="N3" s="394">
        <f>IF(SUM($J3:$M3)=0,"",J3/SUM($J3:$M3))</f>
        <v>0.92546583850931674</v>
      </c>
      <c r="O3" s="392">
        <f t="shared" ref="O3:Q3" si="1">IF(SUM($J3:$M3)=0,"",K3/SUM($J3:$M3))</f>
        <v>1.8633540372670808E-2</v>
      </c>
      <c r="P3" s="392">
        <f t="shared" si="1"/>
        <v>0</v>
      </c>
      <c r="Q3" s="393">
        <f t="shared" si="1"/>
        <v>5.5900621118012424E-2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983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984</v>
      </c>
      <c r="B7" s="798">
        <v>119</v>
      </c>
      <c r="C7" s="752">
        <v>1</v>
      </c>
      <c r="D7" s="752"/>
      <c r="E7" s="753"/>
      <c r="F7" s="795">
        <v>0.9916666666666667</v>
      </c>
      <c r="G7" s="766">
        <v>8.3333333333333332E-3</v>
      </c>
      <c r="H7" s="766">
        <v>0</v>
      </c>
      <c r="I7" s="801">
        <v>0</v>
      </c>
      <c r="J7" s="798">
        <v>22</v>
      </c>
      <c r="K7" s="752">
        <v>1</v>
      </c>
      <c r="L7" s="752"/>
      <c r="M7" s="753"/>
      <c r="N7" s="795">
        <v>0.95652173913043481</v>
      </c>
      <c r="O7" s="766">
        <v>4.3478260869565216E-2</v>
      </c>
      <c r="P7" s="766">
        <v>0</v>
      </c>
      <c r="Q7" s="789">
        <v>0</v>
      </c>
    </row>
    <row r="8" spans="1:17" ht="14.4" customHeight="1" x14ac:dyDescent="0.3">
      <c r="A8" s="792" t="s">
        <v>985</v>
      </c>
      <c r="B8" s="798">
        <v>65</v>
      </c>
      <c r="C8" s="752">
        <v>1</v>
      </c>
      <c r="D8" s="752"/>
      <c r="E8" s="753"/>
      <c r="F8" s="795">
        <v>0.98484848484848486</v>
      </c>
      <c r="G8" s="766">
        <v>1.5151515151515152E-2</v>
      </c>
      <c r="H8" s="766">
        <v>0</v>
      </c>
      <c r="I8" s="801">
        <v>0</v>
      </c>
      <c r="J8" s="798">
        <v>42</v>
      </c>
      <c r="K8" s="752">
        <v>1</v>
      </c>
      <c r="L8" s="752"/>
      <c r="M8" s="753"/>
      <c r="N8" s="795">
        <v>0.97674418604651159</v>
      </c>
      <c r="O8" s="766">
        <v>2.3255813953488372E-2</v>
      </c>
      <c r="P8" s="766">
        <v>0</v>
      </c>
      <c r="Q8" s="789">
        <v>0</v>
      </c>
    </row>
    <row r="9" spans="1:17" ht="14.4" customHeight="1" x14ac:dyDescent="0.3">
      <c r="A9" s="792" t="s">
        <v>986</v>
      </c>
      <c r="B9" s="798">
        <v>147</v>
      </c>
      <c r="C9" s="752">
        <v>1</v>
      </c>
      <c r="D9" s="752"/>
      <c r="E9" s="753"/>
      <c r="F9" s="795">
        <v>0.9932432432432432</v>
      </c>
      <c r="G9" s="766">
        <v>6.7567567567567571E-3</v>
      </c>
      <c r="H9" s="766">
        <v>0</v>
      </c>
      <c r="I9" s="801">
        <v>0</v>
      </c>
      <c r="J9" s="798">
        <v>85</v>
      </c>
      <c r="K9" s="752">
        <v>1</v>
      </c>
      <c r="L9" s="752"/>
      <c r="M9" s="753"/>
      <c r="N9" s="795">
        <v>0.98837209302325579</v>
      </c>
      <c r="O9" s="766">
        <v>1.1627906976744186E-2</v>
      </c>
      <c r="P9" s="766">
        <v>0</v>
      </c>
      <c r="Q9" s="789">
        <v>0</v>
      </c>
    </row>
    <row r="10" spans="1:17" ht="14.4" customHeight="1" thickBot="1" x14ac:dyDescent="0.35">
      <c r="A10" s="793" t="s">
        <v>987</v>
      </c>
      <c r="B10" s="799"/>
      <c r="C10" s="759"/>
      <c r="D10" s="759"/>
      <c r="E10" s="760">
        <v>9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9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988</v>
      </c>
      <c r="C5" s="733">
        <v>286204.95</v>
      </c>
      <c r="D5" s="733">
        <v>2390</v>
      </c>
      <c r="E5" s="733">
        <v>153866.57999999999</v>
      </c>
      <c r="F5" s="803">
        <v>0.53760977928578801</v>
      </c>
      <c r="G5" s="733">
        <v>1266</v>
      </c>
      <c r="H5" s="803">
        <v>0.52970711297071127</v>
      </c>
      <c r="I5" s="733">
        <v>132338.37000000002</v>
      </c>
      <c r="J5" s="803">
        <v>0.46239022071421204</v>
      </c>
      <c r="K5" s="733">
        <v>1124</v>
      </c>
      <c r="L5" s="803">
        <v>0.47029288702928868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989</v>
      </c>
      <c r="C6" s="733">
        <v>286204.95</v>
      </c>
      <c r="D6" s="733">
        <v>2390</v>
      </c>
      <c r="E6" s="733">
        <v>153866.57999999999</v>
      </c>
      <c r="F6" s="803">
        <v>0.53760977928578801</v>
      </c>
      <c r="G6" s="733">
        <v>1266</v>
      </c>
      <c r="H6" s="803">
        <v>0.52970711297071127</v>
      </c>
      <c r="I6" s="733">
        <v>132338.37000000002</v>
      </c>
      <c r="J6" s="803">
        <v>0.46239022071421204</v>
      </c>
      <c r="K6" s="733">
        <v>1124</v>
      </c>
      <c r="L6" s="803">
        <v>0.47029288702928868</v>
      </c>
      <c r="M6" s="733" t="s">
        <v>1</v>
      </c>
      <c r="N6" s="270"/>
    </row>
    <row r="7" spans="1:14" ht="14.4" customHeight="1" x14ac:dyDescent="0.3">
      <c r="A7" s="729" t="s">
        <v>555</v>
      </c>
      <c r="B7" s="730" t="s">
        <v>3</v>
      </c>
      <c r="C7" s="733">
        <v>286204.95</v>
      </c>
      <c r="D7" s="733">
        <v>2390</v>
      </c>
      <c r="E7" s="733">
        <v>153866.57999999999</v>
      </c>
      <c r="F7" s="803">
        <v>0.53760977928578801</v>
      </c>
      <c r="G7" s="733">
        <v>1266</v>
      </c>
      <c r="H7" s="803">
        <v>0.52970711297071127</v>
      </c>
      <c r="I7" s="733">
        <v>132338.37000000002</v>
      </c>
      <c r="J7" s="803">
        <v>0.46239022071421204</v>
      </c>
      <c r="K7" s="733">
        <v>1124</v>
      </c>
      <c r="L7" s="803">
        <v>0.47029288702928868</v>
      </c>
      <c r="M7" s="733" t="s">
        <v>565</v>
      </c>
      <c r="N7" s="270"/>
    </row>
    <row r="9" spans="1:14" ht="14.4" customHeight="1" x14ac:dyDescent="0.3">
      <c r="A9" s="729">
        <v>22</v>
      </c>
      <c r="B9" s="730" t="s">
        <v>988</v>
      </c>
      <c r="C9" s="733" t="s">
        <v>557</v>
      </c>
      <c r="D9" s="733" t="s">
        <v>557</v>
      </c>
      <c r="E9" s="733" t="s">
        <v>557</v>
      </c>
      <c r="F9" s="803" t="s">
        <v>557</v>
      </c>
      <c r="G9" s="733" t="s">
        <v>557</v>
      </c>
      <c r="H9" s="803" t="s">
        <v>557</v>
      </c>
      <c r="I9" s="733" t="s">
        <v>557</v>
      </c>
      <c r="J9" s="803" t="s">
        <v>557</v>
      </c>
      <c r="K9" s="733" t="s">
        <v>557</v>
      </c>
      <c r="L9" s="803" t="s">
        <v>557</v>
      </c>
      <c r="M9" s="733" t="s">
        <v>73</v>
      </c>
      <c r="N9" s="270"/>
    </row>
    <row r="10" spans="1:14" ht="14.4" customHeight="1" x14ac:dyDescent="0.3">
      <c r="A10" s="729" t="s">
        <v>990</v>
      </c>
      <c r="B10" s="730" t="s">
        <v>989</v>
      </c>
      <c r="C10" s="733">
        <v>1977.93</v>
      </c>
      <c r="D10" s="733">
        <v>16</v>
      </c>
      <c r="E10" s="733">
        <v>780.04</v>
      </c>
      <c r="F10" s="803">
        <v>0.39437189384861948</v>
      </c>
      <c r="G10" s="733">
        <v>6</v>
      </c>
      <c r="H10" s="803">
        <v>0.375</v>
      </c>
      <c r="I10" s="733">
        <v>1197.8900000000001</v>
      </c>
      <c r="J10" s="803">
        <v>0.60562810615138052</v>
      </c>
      <c r="K10" s="733">
        <v>10</v>
      </c>
      <c r="L10" s="803">
        <v>0.625</v>
      </c>
      <c r="M10" s="733" t="s">
        <v>1</v>
      </c>
      <c r="N10" s="270"/>
    </row>
    <row r="11" spans="1:14" ht="14.4" customHeight="1" x14ac:dyDescent="0.3">
      <c r="A11" s="729" t="s">
        <v>990</v>
      </c>
      <c r="B11" s="730" t="s">
        <v>991</v>
      </c>
      <c r="C11" s="733">
        <v>1977.93</v>
      </c>
      <c r="D11" s="733">
        <v>16</v>
      </c>
      <c r="E11" s="733">
        <v>780.04</v>
      </c>
      <c r="F11" s="803">
        <v>0.39437189384861948</v>
      </c>
      <c r="G11" s="733">
        <v>6</v>
      </c>
      <c r="H11" s="803">
        <v>0.375</v>
      </c>
      <c r="I11" s="733">
        <v>1197.8900000000001</v>
      </c>
      <c r="J11" s="803">
        <v>0.60562810615138052</v>
      </c>
      <c r="K11" s="733">
        <v>10</v>
      </c>
      <c r="L11" s="803">
        <v>0.625</v>
      </c>
      <c r="M11" s="733" t="s">
        <v>569</v>
      </c>
      <c r="N11" s="270"/>
    </row>
    <row r="12" spans="1:14" ht="14.4" customHeight="1" x14ac:dyDescent="0.3">
      <c r="A12" s="729" t="s">
        <v>557</v>
      </c>
      <c r="B12" s="730" t="s">
        <v>557</v>
      </c>
      <c r="C12" s="733" t="s">
        <v>557</v>
      </c>
      <c r="D12" s="733" t="s">
        <v>557</v>
      </c>
      <c r="E12" s="733" t="s">
        <v>557</v>
      </c>
      <c r="F12" s="803" t="s">
        <v>557</v>
      </c>
      <c r="G12" s="733" t="s">
        <v>557</v>
      </c>
      <c r="H12" s="803" t="s">
        <v>557</v>
      </c>
      <c r="I12" s="733" t="s">
        <v>557</v>
      </c>
      <c r="J12" s="803" t="s">
        <v>557</v>
      </c>
      <c r="K12" s="733" t="s">
        <v>557</v>
      </c>
      <c r="L12" s="803" t="s">
        <v>557</v>
      </c>
      <c r="M12" s="733" t="s">
        <v>570</v>
      </c>
      <c r="N12" s="270"/>
    </row>
    <row r="13" spans="1:14" ht="14.4" customHeight="1" x14ac:dyDescent="0.3">
      <c r="A13" s="729" t="s">
        <v>992</v>
      </c>
      <c r="B13" s="730" t="s">
        <v>989</v>
      </c>
      <c r="C13" s="733">
        <v>284227.02000000014</v>
      </c>
      <c r="D13" s="733">
        <v>2374</v>
      </c>
      <c r="E13" s="733">
        <v>153086.54000000007</v>
      </c>
      <c r="F13" s="803">
        <v>0.53860656879138369</v>
      </c>
      <c r="G13" s="733">
        <v>1260</v>
      </c>
      <c r="H13" s="803">
        <v>0.53074978938500417</v>
      </c>
      <c r="I13" s="733">
        <v>131140.48000000004</v>
      </c>
      <c r="J13" s="803">
        <v>0.4613934312086162</v>
      </c>
      <c r="K13" s="733">
        <v>1114</v>
      </c>
      <c r="L13" s="803">
        <v>0.46925021061499578</v>
      </c>
      <c r="M13" s="733" t="s">
        <v>1</v>
      </c>
      <c r="N13" s="270"/>
    </row>
    <row r="14" spans="1:14" ht="14.4" customHeight="1" x14ac:dyDescent="0.3">
      <c r="A14" s="729" t="s">
        <v>992</v>
      </c>
      <c r="B14" s="730" t="s">
        <v>993</v>
      </c>
      <c r="C14" s="733">
        <v>284227.02000000014</v>
      </c>
      <c r="D14" s="733">
        <v>2374</v>
      </c>
      <c r="E14" s="733">
        <v>153086.54000000007</v>
      </c>
      <c r="F14" s="803">
        <v>0.53860656879138369</v>
      </c>
      <c r="G14" s="733">
        <v>1260</v>
      </c>
      <c r="H14" s="803">
        <v>0.53074978938500417</v>
      </c>
      <c r="I14" s="733">
        <v>131140.48000000004</v>
      </c>
      <c r="J14" s="803">
        <v>0.4613934312086162</v>
      </c>
      <c r="K14" s="733">
        <v>1114</v>
      </c>
      <c r="L14" s="803">
        <v>0.46925021061499578</v>
      </c>
      <c r="M14" s="733" t="s">
        <v>569</v>
      </c>
      <c r="N14" s="270"/>
    </row>
    <row r="15" spans="1:14" ht="14.4" customHeight="1" x14ac:dyDescent="0.3">
      <c r="A15" s="729" t="s">
        <v>557</v>
      </c>
      <c r="B15" s="730" t="s">
        <v>557</v>
      </c>
      <c r="C15" s="733" t="s">
        <v>557</v>
      </c>
      <c r="D15" s="733" t="s">
        <v>557</v>
      </c>
      <c r="E15" s="733" t="s">
        <v>557</v>
      </c>
      <c r="F15" s="803" t="s">
        <v>557</v>
      </c>
      <c r="G15" s="733" t="s">
        <v>557</v>
      </c>
      <c r="H15" s="803" t="s">
        <v>557</v>
      </c>
      <c r="I15" s="733" t="s">
        <v>557</v>
      </c>
      <c r="J15" s="803" t="s">
        <v>557</v>
      </c>
      <c r="K15" s="733" t="s">
        <v>557</v>
      </c>
      <c r="L15" s="803" t="s">
        <v>557</v>
      </c>
      <c r="M15" s="733" t="s">
        <v>570</v>
      </c>
      <c r="N15" s="270"/>
    </row>
    <row r="16" spans="1:14" ht="14.4" customHeight="1" x14ac:dyDescent="0.3">
      <c r="A16" s="729" t="s">
        <v>555</v>
      </c>
      <c r="B16" s="730" t="s">
        <v>994</v>
      </c>
      <c r="C16" s="733">
        <v>286204.95000000013</v>
      </c>
      <c r="D16" s="733">
        <v>2390</v>
      </c>
      <c r="E16" s="733">
        <v>153866.58000000007</v>
      </c>
      <c r="F16" s="803">
        <v>0.53760977928578801</v>
      </c>
      <c r="G16" s="733">
        <v>1266</v>
      </c>
      <c r="H16" s="803">
        <v>0.52970711297071127</v>
      </c>
      <c r="I16" s="733">
        <v>132338.37000000005</v>
      </c>
      <c r="J16" s="803">
        <v>0.46239022071421193</v>
      </c>
      <c r="K16" s="733">
        <v>1124</v>
      </c>
      <c r="L16" s="803">
        <v>0.47029288702928868</v>
      </c>
      <c r="M16" s="733" t="s">
        <v>565</v>
      </c>
      <c r="N16" s="270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995</v>
      </c>
    </row>
    <row r="19" spans="1:1" ht="14.4" customHeight="1" x14ac:dyDescent="0.3">
      <c r="A19" s="804" t="s">
        <v>996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997</v>
      </c>
      <c r="B5" s="797">
        <v>34857.21</v>
      </c>
      <c r="C5" s="741">
        <v>1</v>
      </c>
      <c r="D5" s="810">
        <v>310</v>
      </c>
      <c r="E5" s="813" t="s">
        <v>997</v>
      </c>
      <c r="F5" s="797">
        <v>14852.139999999998</v>
      </c>
      <c r="G5" s="765">
        <v>0.42608516286874359</v>
      </c>
      <c r="H5" s="745">
        <v>142</v>
      </c>
      <c r="I5" s="788">
        <v>0.45806451612903226</v>
      </c>
      <c r="J5" s="816">
        <v>20005.070000000003</v>
      </c>
      <c r="K5" s="765">
        <v>0.57391483713125646</v>
      </c>
      <c r="L5" s="745">
        <v>168</v>
      </c>
      <c r="M5" s="788">
        <v>0.54193548387096779</v>
      </c>
    </row>
    <row r="6" spans="1:13" ht="14.4" customHeight="1" x14ac:dyDescent="0.3">
      <c r="A6" s="807" t="s">
        <v>998</v>
      </c>
      <c r="B6" s="798">
        <v>36770.940000000017</v>
      </c>
      <c r="C6" s="748">
        <v>1</v>
      </c>
      <c r="D6" s="811">
        <v>349</v>
      </c>
      <c r="E6" s="814" t="s">
        <v>998</v>
      </c>
      <c r="F6" s="798">
        <v>18479.780000000006</v>
      </c>
      <c r="G6" s="766">
        <v>0.50256479709248658</v>
      </c>
      <c r="H6" s="752">
        <v>180</v>
      </c>
      <c r="I6" s="789">
        <v>0.51575931232091687</v>
      </c>
      <c r="J6" s="817">
        <v>18291.160000000007</v>
      </c>
      <c r="K6" s="766">
        <v>0.49743520290751336</v>
      </c>
      <c r="L6" s="752">
        <v>169</v>
      </c>
      <c r="M6" s="789">
        <v>0.48424068767908307</v>
      </c>
    </row>
    <row r="7" spans="1:13" ht="14.4" customHeight="1" x14ac:dyDescent="0.3">
      <c r="A7" s="807" t="s">
        <v>999</v>
      </c>
      <c r="B7" s="798">
        <v>2756.49</v>
      </c>
      <c r="C7" s="748">
        <v>1</v>
      </c>
      <c r="D7" s="811">
        <v>25</v>
      </c>
      <c r="E7" s="814" t="s">
        <v>999</v>
      </c>
      <c r="F7" s="798">
        <v>2756.49</v>
      </c>
      <c r="G7" s="766">
        <v>1</v>
      </c>
      <c r="H7" s="752">
        <v>24</v>
      </c>
      <c r="I7" s="789">
        <v>0.96</v>
      </c>
      <c r="J7" s="817">
        <v>0</v>
      </c>
      <c r="K7" s="766">
        <v>0</v>
      </c>
      <c r="L7" s="752">
        <v>1</v>
      </c>
      <c r="M7" s="789">
        <v>0.04</v>
      </c>
    </row>
    <row r="8" spans="1:13" ht="14.4" customHeight="1" x14ac:dyDescent="0.3">
      <c r="A8" s="807" t="s">
        <v>1000</v>
      </c>
      <c r="B8" s="798">
        <v>49676.850000000013</v>
      </c>
      <c r="C8" s="748">
        <v>1</v>
      </c>
      <c r="D8" s="811">
        <v>423</v>
      </c>
      <c r="E8" s="814" t="s">
        <v>1000</v>
      </c>
      <c r="F8" s="798">
        <v>23942.900000000005</v>
      </c>
      <c r="G8" s="766">
        <v>0.48197299144370059</v>
      </c>
      <c r="H8" s="752">
        <v>210</v>
      </c>
      <c r="I8" s="789">
        <v>0.49645390070921985</v>
      </c>
      <c r="J8" s="817">
        <v>25733.950000000008</v>
      </c>
      <c r="K8" s="766">
        <v>0.51802700855629935</v>
      </c>
      <c r="L8" s="752">
        <v>213</v>
      </c>
      <c r="M8" s="789">
        <v>0.50354609929078009</v>
      </c>
    </row>
    <row r="9" spans="1:13" ht="14.4" customHeight="1" x14ac:dyDescent="0.3">
      <c r="A9" s="807" t="s">
        <v>1001</v>
      </c>
      <c r="B9" s="798">
        <v>874.36</v>
      </c>
      <c r="C9" s="748">
        <v>1</v>
      </c>
      <c r="D9" s="811">
        <v>7</v>
      </c>
      <c r="E9" s="814" t="s">
        <v>1001</v>
      </c>
      <c r="F9" s="798">
        <v>874.36</v>
      </c>
      <c r="G9" s="766">
        <v>1</v>
      </c>
      <c r="H9" s="752">
        <v>7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1002</v>
      </c>
      <c r="B10" s="798">
        <v>6386.22</v>
      </c>
      <c r="C10" s="748">
        <v>1</v>
      </c>
      <c r="D10" s="811">
        <v>6</v>
      </c>
      <c r="E10" s="814" t="s">
        <v>1002</v>
      </c>
      <c r="F10" s="798">
        <v>6386.22</v>
      </c>
      <c r="G10" s="766">
        <v>1</v>
      </c>
      <c r="H10" s="752">
        <v>6</v>
      </c>
      <c r="I10" s="789">
        <v>1</v>
      </c>
      <c r="J10" s="817"/>
      <c r="K10" s="766">
        <v>0</v>
      </c>
      <c r="L10" s="752"/>
      <c r="M10" s="789">
        <v>0</v>
      </c>
    </row>
    <row r="11" spans="1:13" ht="14.4" customHeight="1" x14ac:dyDescent="0.3">
      <c r="A11" s="807" t="s">
        <v>1003</v>
      </c>
      <c r="B11" s="798">
        <v>1693</v>
      </c>
      <c r="C11" s="748">
        <v>1</v>
      </c>
      <c r="D11" s="811">
        <v>20</v>
      </c>
      <c r="E11" s="814" t="s">
        <v>1003</v>
      </c>
      <c r="F11" s="798">
        <v>984.52</v>
      </c>
      <c r="G11" s="766">
        <v>0.58152392203189607</v>
      </c>
      <c r="H11" s="752">
        <v>12</v>
      </c>
      <c r="I11" s="789">
        <v>0.6</v>
      </c>
      <c r="J11" s="817">
        <v>708.48</v>
      </c>
      <c r="K11" s="766">
        <v>0.41847607796810399</v>
      </c>
      <c r="L11" s="752">
        <v>8</v>
      </c>
      <c r="M11" s="789">
        <v>0.4</v>
      </c>
    </row>
    <row r="12" spans="1:13" ht="14.4" customHeight="1" x14ac:dyDescent="0.3">
      <c r="A12" s="807" t="s">
        <v>1004</v>
      </c>
      <c r="B12" s="798">
        <v>37481.090000000004</v>
      </c>
      <c r="C12" s="748">
        <v>1</v>
      </c>
      <c r="D12" s="811">
        <v>296</v>
      </c>
      <c r="E12" s="814" t="s">
        <v>1004</v>
      </c>
      <c r="F12" s="798">
        <v>23910.650000000005</v>
      </c>
      <c r="G12" s="766">
        <v>0.63793902471886499</v>
      </c>
      <c r="H12" s="752">
        <v>185</v>
      </c>
      <c r="I12" s="789">
        <v>0.625</v>
      </c>
      <c r="J12" s="817">
        <v>13570.44</v>
      </c>
      <c r="K12" s="766">
        <v>0.36206097528113507</v>
      </c>
      <c r="L12" s="752">
        <v>111</v>
      </c>
      <c r="M12" s="789">
        <v>0.375</v>
      </c>
    </row>
    <row r="13" spans="1:13" ht="14.4" customHeight="1" x14ac:dyDescent="0.3">
      <c r="A13" s="807" t="s">
        <v>1005</v>
      </c>
      <c r="B13" s="798">
        <v>8161.7499999999991</v>
      </c>
      <c r="C13" s="748">
        <v>1</v>
      </c>
      <c r="D13" s="811">
        <v>9</v>
      </c>
      <c r="E13" s="814" t="s">
        <v>1005</v>
      </c>
      <c r="F13" s="798">
        <v>8028.4899999999989</v>
      </c>
      <c r="G13" s="766">
        <v>0.98367261922994453</v>
      </c>
      <c r="H13" s="752">
        <v>8</v>
      </c>
      <c r="I13" s="789">
        <v>0.88888888888888884</v>
      </c>
      <c r="J13" s="817">
        <v>133.26</v>
      </c>
      <c r="K13" s="766">
        <v>1.6327380770055442E-2</v>
      </c>
      <c r="L13" s="752">
        <v>1</v>
      </c>
      <c r="M13" s="789">
        <v>0.1111111111111111</v>
      </c>
    </row>
    <row r="14" spans="1:13" ht="14.4" customHeight="1" x14ac:dyDescent="0.3">
      <c r="A14" s="807" t="s">
        <v>1006</v>
      </c>
      <c r="B14" s="798">
        <v>58846.130000000019</v>
      </c>
      <c r="C14" s="748">
        <v>1</v>
      </c>
      <c r="D14" s="811">
        <v>506</v>
      </c>
      <c r="E14" s="814" t="s">
        <v>1006</v>
      </c>
      <c r="F14" s="798">
        <v>30018.010000000009</v>
      </c>
      <c r="G14" s="766">
        <v>0.51011018056752411</v>
      </c>
      <c r="H14" s="752">
        <v>268</v>
      </c>
      <c r="I14" s="789">
        <v>0.52964426877470361</v>
      </c>
      <c r="J14" s="817">
        <v>28828.12000000001</v>
      </c>
      <c r="K14" s="766">
        <v>0.48988981943247584</v>
      </c>
      <c r="L14" s="752">
        <v>238</v>
      </c>
      <c r="M14" s="789">
        <v>0.47035573122529645</v>
      </c>
    </row>
    <row r="15" spans="1:13" ht="14.4" customHeight="1" thickBot="1" x14ac:dyDescent="0.35">
      <c r="A15" s="808" t="s">
        <v>1007</v>
      </c>
      <c r="B15" s="799">
        <v>48700.910000000018</v>
      </c>
      <c r="C15" s="755">
        <v>1</v>
      </c>
      <c r="D15" s="812">
        <v>439</v>
      </c>
      <c r="E15" s="815" t="s">
        <v>1007</v>
      </c>
      <c r="F15" s="799">
        <v>23633.020000000011</v>
      </c>
      <c r="G15" s="767">
        <v>0.48526855042339051</v>
      </c>
      <c r="H15" s="759">
        <v>224</v>
      </c>
      <c r="I15" s="790">
        <v>0.51025056947608205</v>
      </c>
      <c r="J15" s="818">
        <v>25067.89000000001</v>
      </c>
      <c r="K15" s="767">
        <v>0.51473144957660955</v>
      </c>
      <c r="L15" s="759">
        <v>215</v>
      </c>
      <c r="M15" s="790">
        <v>0.48974943052391801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1512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286204.95</v>
      </c>
      <c r="N3" s="70">
        <f>SUBTOTAL(9,N7:N1048576)</f>
        <v>2926</v>
      </c>
      <c r="O3" s="70">
        <f>SUBTOTAL(9,O7:O1048576)</f>
        <v>2390</v>
      </c>
      <c r="P3" s="70">
        <f>SUBTOTAL(9,P7:P1048576)</f>
        <v>153866.5800000001</v>
      </c>
      <c r="Q3" s="71">
        <f>IF(M3=0,0,P3/M3)</f>
        <v>0.53760977928578835</v>
      </c>
      <c r="R3" s="70">
        <f>SUBTOTAL(9,R7:R1048576)</f>
        <v>1571</v>
      </c>
      <c r="S3" s="71">
        <f>IF(N3=0,0,R3/N3)</f>
        <v>0.53691045796308956</v>
      </c>
      <c r="T3" s="70">
        <f>SUBTOTAL(9,T7:T1048576)</f>
        <v>1266</v>
      </c>
      <c r="U3" s="72">
        <f>IF(O3=0,0,T3/O3)</f>
        <v>0.52970711297071127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988</v>
      </c>
      <c r="C7" s="825" t="s">
        <v>990</v>
      </c>
      <c r="D7" s="826" t="s">
        <v>1510</v>
      </c>
      <c r="E7" s="827" t="s">
        <v>997</v>
      </c>
      <c r="F7" s="825" t="s">
        <v>989</v>
      </c>
      <c r="G7" s="825" t="s">
        <v>1008</v>
      </c>
      <c r="H7" s="825" t="s">
        <v>557</v>
      </c>
      <c r="I7" s="825" t="s">
        <v>1009</v>
      </c>
      <c r="J7" s="825" t="s">
        <v>627</v>
      </c>
      <c r="K7" s="825" t="s">
        <v>1010</v>
      </c>
      <c r="L7" s="828">
        <v>32.25</v>
      </c>
      <c r="M7" s="828">
        <v>64.5</v>
      </c>
      <c r="N7" s="825">
        <v>2</v>
      </c>
      <c r="O7" s="829">
        <v>1</v>
      </c>
      <c r="P7" s="828">
        <v>64.5</v>
      </c>
      <c r="Q7" s="830">
        <v>1</v>
      </c>
      <c r="R7" s="825">
        <v>2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22</v>
      </c>
      <c r="B8" s="832" t="s">
        <v>988</v>
      </c>
      <c r="C8" s="832" t="s">
        <v>990</v>
      </c>
      <c r="D8" s="833" t="s">
        <v>1510</v>
      </c>
      <c r="E8" s="834" t="s">
        <v>997</v>
      </c>
      <c r="F8" s="832" t="s">
        <v>989</v>
      </c>
      <c r="G8" s="832" t="s">
        <v>1011</v>
      </c>
      <c r="H8" s="832" t="s">
        <v>557</v>
      </c>
      <c r="I8" s="832" t="s">
        <v>1012</v>
      </c>
      <c r="J8" s="832" t="s">
        <v>935</v>
      </c>
      <c r="K8" s="832" t="s">
        <v>1013</v>
      </c>
      <c r="L8" s="835">
        <v>105.23</v>
      </c>
      <c r="M8" s="835">
        <v>105.23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22</v>
      </c>
      <c r="B9" s="832" t="s">
        <v>988</v>
      </c>
      <c r="C9" s="832" t="s">
        <v>990</v>
      </c>
      <c r="D9" s="833" t="s">
        <v>1510</v>
      </c>
      <c r="E9" s="834" t="s">
        <v>1007</v>
      </c>
      <c r="F9" s="832" t="s">
        <v>989</v>
      </c>
      <c r="G9" s="832" t="s">
        <v>1011</v>
      </c>
      <c r="H9" s="832" t="s">
        <v>599</v>
      </c>
      <c r="I9" s="832" t="s">
        <v>934</v>
      </c>
      <c r="J9" s="832" t="s">
        <v>935</v>
      </c>
      <c r="K9" s="832" t="s">
        <v>936</v>
      </c>
      <c r="L9" s="835">
        <v>94.28</v>
      </c>
      <c r="M9" s="835">
        <v>282.84000000000003</v>
      </c>
      <c r="N9" s="832">
        <v>3</v>
      </c>
      <c r="O9" s="836">
        <v>2.5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22</v>
      </c>
      <c r="B10" s="832" t="s">
        <v>988</v>
      </c>
      <c r="C10" s="832" t="s">
        <v>990</v>
      </c>
      <c r="D10" s="833" t="s">
        <v>1510</v>
      </c>
      <c r="E10" s="834" t="s">
        <v>1007</v>
      </c>
      <c r="F10" s="832" t="s">
        <v>989</v>
      </c>
      <c r="G10" s="832" t="s">
        <v>1011</v>
      </c>
      <c r="H10" s="832" t="s">
        <v>599</v>
      </c>
      <c r="I10" s="832" t="s">
        <v>1014</v>
      </c>
      <c r="J10" s="832" t="s">
        <v>935</v>
      </c>
      <c r="K10" s="832" t="s">
        <v>1015</v>
      </c>
      <c r="L10" s="835">
        <v>115.33</v>
      </c>
      <c r="M10" s="835">
        <v>115.33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988</v>
      </c>
      <c r="C11" s="832" t="s">
        <v>990</v>
      </c>
      <c r="D11" s="833" t="s">
        <v>1510</v>
      </c>
      <c r="E11" s="834" t="s">
        <v>1007</v>
      </c>
      <c r="F11" s="832" t="s">
        <v>989</v>
      </c>
      <c r="G11" s="832" t="s">
        <v>1011</v>
      </c>
      <c r="H11" s="832" t="s">
        <v>599</v>
      </c>
      <c r="I11" s="832" t="s">
        <v>937</v>
      </c>
      <c r="J11" s="832" t="s">
        <v>938</v>
      </c>
      <c r="K11" s="832" t="s">
        <v>939</v>
      </c>
      <c r="L11" s="835">
        <v>105.23</v>
      </c>
      <c r="M11" s="835">
        <v>315.69</v>
      </c>
      <c r="N11" s="832">
        <v>3</v>
      </c>
      <c r="O11" s="836">
        <v>3</v>
      </c>
      <c r="P11" s="835">
        <v>210.46</v>
      </c>
      <c r="Q11" s="837">
        <v>0.66666666666666674</v>
      </c>
      <c r="R11" s="832">
        <v>2</v>
      </c>
      <c r="S11" s="837">
        <v>0.66666666666666663</v>
      </c>
      <c r="T11" s="836">
        <v>2</v>
      </c>
      <c r="U11" s="838">
        <v>0.66666666666666663</v>
      </c>
    </row>
    <row r="12" spans="1:21" ht="14.4" customHeight="1" x14ac:dyDescent="0.3">
      <c r="A12" s="831">
        <v>22</v>
      </c>
      <c r="B12" s="832" t="s">
        <v>988</v>
      </c>
      <c r="C12" s="832" t="s">
        <v>990</v>
      </c>
      <c r="D12" s="833" t="s">
        <v>1510</v>
      </c>
      <c r="E12" s="834" t="s">
        <v>1007</v>
      </c>
      <c r="F12" s="832" t="s">
        <v>989</v>
      </c>
      <c r="G12" s="832" t="s">
        <v>1011</v>
      </c>
      <c r="H12" s="832" t="s">
        <v>599</v>
      </c>
      <c r="I12" s="832" t="s">
        <v>1016</v>
      </c>
      <c r="J12" s="832" t="s">
        <v>938</v>
      </c>
      <c r="K12" s="832" t="s">
        <v>1017</v>
      </c>
      <c r="L12" s="835">
        <v>126.27</v>
      </c>
      <c r="M12" s="835">
        <v>505.08</v>
      </c>
      <c r="N12" s="832">
        <v>4</v>
      </c>
      <c r="O12" s="836">
        <v>3.5</v>
      </c>
      <c r="P12" s="835">
        <v>252.54</v>
      </c>
      <c r="Q12" s="837">
        <v>0.5</v>
      </c>
      <c r="R12" s="832">
        <v>2</v>
      </c>
      <c r="S12" s="837">
        <v>0.5</v>
      </c>
      <c r="T12" s="836">
        <v>1.5</v>
      </c>
      <c r="U12" s="838">
        <v>0.42857142857142855</v>
      </c>
    </row>
    <row r="13" spans="1:21" ht="14.4" customHeight="1" x14ac:dyDescent="0.3">
      <c r="A13" s="831">
        <v>22</v>
      </c>
      <c r="B13" s="832" t="s">
        <v>988</v>
      </c>
      <c r="C13" s="832" t="s">
        <v>990</v>
      </c>
      <c r="D13" s="833" t="s">
        <v>1510</v>
      </c>
      <c r="E13" s="834" t="s">
        <v>1007</v>
      </c>
      <c r="F13" s="832" t="s">
        <v>989</v>
      </c>
      <c r="G13" s="832" t="s">
        <v>1011</v>
      </c>
      <c r="H13" s="832" t="s">
        <v>599</v>
      </c>
      <c r="I13" s="832" t="s">
        <v>942</v>
      </c>
      <c r="J13" s="832" t="s">
        <v>938</v>
      </c>
      <c r="K13" s="832" t="s">
        <v>943</v>
      </c>
      <c r="L13" s="835">
        <v>84.18</v>
      </c>
      <c r="M13" s="835">
        <v>505.08000000000004</v>
      </c>
      <c r="N13" s="832">
        <v>6</v>
      </c>
      <c r="O13" s="836">
        <v>3.5</v>
      </c>
      <c r="P13" s="835">
        <v>252.54000000000002</v>
      </c>
      <c r="Q13" s="837">
        <v>0.5</v>
      </c>
      <c r="R13" s="832">
        <v>3</v>
      </c>
      <c r="S13" s="837">
        <v>0.5</v>
      </c>
      <c r="T13" s="836">
        <v>1.5</v>
      </c>
      <c r="U13" s="838">
        <v>0.42857142857142855</v>
      </c>
    </row>
    <row r="14" spans="1:21" ht="14.4" customHeight="1" x14ac:dyDescent="0.3">
      <c r="A14" s="831">
        <v>22</v>
      </c>
      <c r="B14" s="832" t="s">
        <v>988</v>
      </c>
      <c r="C14" s="832" t="s">
        <v>990</v>
      </c>
      <c r="D14" s="833" t="s">
        <v>1510</v>
      </c>
      <c r="E14" s="834" t="s">
        <v>1007</v>
      </c>
      <c r="F14" s="832" t="s">
        <v>989</v>
      </c>
      <c r="G14" s="832" t="s">
        <v>1011</v>
      </c>
      <c r="H14" s="832" t="s">
        <v>557</v>
      </c>
      <c r="I14" s="832" t="s">
        <v>1018</v>
      </c>
      <c r="J14" s="832" t="s">
        <v>935</v>
      </c>
      <c r="K14" s="832" t="s">
        <v>1019</v>
      </c>
      <c r="L14" s="835">
        <v>84.18</v>
      </c>
      <c r="M14" s="835">
        <v>84.18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22</v>
      </c>
      <c r="B15" s="832" t="s">
        <v>988</v>
      </c>
      <c r="C15" s="832" t="s">
        <v>992</v>
      </c>
      <c r="D15" s="833" t="s">
        <v>1511</v>
      </c>
      <c r="E15" s="834" t="s">
        <v>997</v>
      </c>
      <c r="F15" s="832" t="s">
        <v>989</v>
      </c>
      <c r="G15" s="832" t="s">
        <v>1020</v>
      </c>
      <c r="H15" s="832" t="s">
        <v>599</v>
      </c>
      <c r="I15" s="832" t="s">
        <v>1021</v>
      </c>
      <c r="J15" s="832" t="s">
        <v>1022</v>
      </c>
      <c r="K15" s="832" t="s">
        <v>1023</v>
      </c>
      <c r="L15" s="835">
        <v>9.4</v>
      </c>
      <c r="M15" s="835">
        <v>18.8</v>
      </c>
      <c r="N15" s="832">
        <v>2</v>
      </c>
      <c r="O15" s="836">
        <v>1.5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22</v>
      </c>
      <c r="B16" s="832" t="s">
        <v>988</v>
      </c>
      <c r="C16" s="832" t="s">
        <v>992</v>
      </c>
      <c r="D16" s="833" t="s">
        <v>1511</v>
      </c>
      <c r="E16" s="834" t="s">
        <v>997</v>
      </c>
      <c r="F16" s="832" t="s">
        <v>989</v>
      </c>
      <c r="G16" s="832" t="s">
        <v>1024</v>
      </c>
      <c r="H16" s="832" t="s">
        <v>599</v>
      </c>
      <c r="I16" s="832" t="s">
        <v>1025</v>
      </c>
      <c r="J16" s="832" t="s">
        <v>1026</v>
      </c>
      <c r="K16" s="832" t="s">
        <v>1027</v>
      </c>
      <c r="L16" s="835">
        <v>119.7</v>
      </c>
      <c r="M16" s="835">
        <v>119.7</v>
      </c>
      <c r="N16" s="832">
        <v>1</v>
      </c>
      <c r="O16" s="836">
        <v>0.5</v>
      </c>
      <c r="P16" s="835">
        <v>119.7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" customHeight="1" x14ac:dyDescent="0.3">
      <c r="A17" s="831">
        <v>22</v>
      </c>
      <c r="B17" s="832" t="s">
        <v>988</v>
      </c>
      <c r="C17" s="832" t="s">
        <v>992</v>
      </c>
      <c r="D17" s="833" t="s">
        <v>1511</v>
      </c>
      <c r="E17" s="834" t="s">
        <v>997</v>
      </c>
      <c r="F17" s="832" t="s">
        <v>989</v>
      </c>
      <c r="G17" s="832" t="s">
        <v>1028</v>
      </c>
      <c r="H17" s="832" t="s">
        <v>557</v>
      </c>
      <c r="I17" s="832" t="s">
        <v>1029</v>
      </c>
      <c r="J17" s="832" t="s">
        <v>1030</v>
      </c>
      <c r="K17" s="832" t="s">
        <v>1031</v>
      </c>
      <c r="L17" s="835">
        <v>86.02</v>
      </c>
      <c r="M17" s="835">
        <v>86.02</v>
      </c>
      <c r="N17" s="832">
        <v>1</v>
      </c>
      <c r="O17" s="836">
        <v>1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22</v>
      </c>
      <c r="B18" s="832" t="s">
        <v>988</v>
      </c>
      <c r="C18" s="832" t="s">
        <v>992</v>
      </c>
      <c r="D18" s="833" t="s">
        <v>1511</v>
      </c>
      <c r="E18" s="834" t="s">
        <v>997</v>
      </c>
      <c r="F18" s="832" t="s">
        <v>989</v>
      </c>
      <c r="G18" s="832" t="s">
        <v>1032</v>
      </c>
      <c r="H18" s="832" t="s">
        <v>599</v>
      </c>
      <c r="I18" s="832" t="s">
        <v>1033</v>
      </c>
      <c r="J18" s="832" t="s">
        <v>1034</v>
      </c>
      <c r="K18" s="832" t="s">
        <v>1035</v>
      </c>
      <c r="L18" s="835">
        <v>117.03</v>
      </c>
      <c r="M18" s="835">
        <v>117.03</v>
      </c>
      <c r="N18" s="832">
        <v>1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22</v>
      </c>
      <c r="B19" s="832" t="s">
        <v>988</v>
      </c>
      <c r="C19" s="832" t="s">
        <v>992</v>
      </c>
      <c r="D19" s="833" t="s">
        <v>1511</v>
      </c>
      <c r="E19" s="834" t="s">
        <v>997</v>
      </c>
      <c r="F19" s="832" t="s">
        <v>989</v>
      </c>
      <c r="G19" s="832" t="s">
        <v>1036</v>
      </c>
      <c r="H19" s="832" t="s">
        <v>557</v>
      </c>
      <c r="I19" s="832" t="s">
        <v>1037</v>
      </c>
      <c r="J19" s="832" t="s">
        <v>1038</v>
      </c>
      <c r="K19" s="832" t="s">
        <v>1039</v>
      </c>
      <c r="L19" s="835">
        <v>176.32</v>
      </c>
      <c r="M19" s="835">
        <v>528.96</v>
      </c>
      <c r="N19" s="832">
        <v>3</v>
      </c>
      <c r="O19" s="836">
        <v>1.5</v>
      </c>
      <c r="P19" s="835">
        <v>176.32</v>
      </c>
      <c r="Q19" s="837">
        <v>0.33333333333333331</v>
      </c>
      <c r="R19" s="832">
        <v>1</v>
      </c>
      <c r="S19" s="837">
        <v>0.33333333333333331</v>
      </c>
      <c r="T19" s="836">
        <v>0.5</v>
      </c>
      <c r="U19" s="838">
        <v>0.33333333333333331</v>
      </c>
    </row>
    <row r="20" spans="1:21" ht="14.4" customHeight="1" x14ac:dyDescent="0.3">
      <c r="A20" s="831">
        <v>22</v>
      </c>
      <c r="B20" s="832" t="s">
        <v>988</v>
      </c>
      <c r="C20" s="832" t="s">
        <v>992</v>
      </c>
      <c r="D20" s="833" t="s">
        <v>1511</v>
      </c>
      <c r="E20" s="834" t="s">
        <v>997</v>
      </c>
      <c r="F20" s="832" t="s">
        <v>989</v>
      </c>
      <c r="G20" s="832" t="s">
        <v>1040</v>
      </c>
      <c r="H20" s="832" t="s">
        <v>557</v>
      </c>
      <c r="I20" s="832" t="s">
        <v>1041</v>
      </c>
      <c r="J20" s="832" t="s">
        <v>1042</v>
      </c>
      <c r="K20" s="832" t="s">
        <v>1043</v>
      </c>
      <c r="L20" s="835">
        <v>182.22</v>
      </c>
      <c r="M20" s="835">
        <v>182.22</v>
      </c>
      <c r="N20" s="832">
        <v>1</v>
      </c>
      <c r="O20" s="836">
        <v>0.5</v>
      </c>
      <c r="P20" s="835">
        <v>182.22</v>
      </c>
      <c r="Q20" s="837">
        <v>1</v>
      </c>
      <c r="R20" s="832">
        <v>1</v>
      </c>
      <c r="S20" s="837">
        <v>1</v>
      </c>
      <c r="T20" s="836">
        <v>0.5</v>
      </c>
      <c r="U20" s="838">
        <v>1</v>
      </c>
    </row>
    <row r="21" spans="1:21" ht="14.4" customHeight="1" x14ac:dyDescent="0.3">
      <c r="A21" s="831">
        <v>22</v>
      </c>
      <c r="B21" s="832" t="s">
        <v>988</v>
      </c>
      <c r="C21" s="832" t="s">
        <v>992</v>
      </c>
      <c r="D21" s="833" t="s">
        <v>1511</v>
      </c>
      <c r="E21" s="834" t="s">
        <v>997</v>
      </c>
      <c r="F21" s="832" t="s">
        <v>989</v>
      </c>
      <c r="G21" s="832" t="s">
        <v>1040</v>
      </c>
      <c r="H21" s="832" t="s">
        <v>557</v>
      </c>
      <c r="I21" s="832" t="s">
        <v>1044</v>
      </c>
      <c r="J21" s="832" t="s">
        <v>1042</v>
      </c>
      <c r="K21" s="832" t="s">
        <v>1043</v>
      </c>
      <c r="L21" s="835">
        <v>182.22</v>
      </c>
      <c r="M21" s="835">
        <v>728.88</v>
      </c>
      <c r="N21" s="832">
        <v>4</v>
      </c>
      <c r="O21" s="836">
        <v>3</v>
      </c>
      <c r="P21" s="835">
        <v>182.22</v>
      </c>
      <c r="Q21" s="837">
        <v>0.25</v>
      </c>
      <c r="R21" s="832">
        <v>1</v>
      </c>
      <c r="S21" s="837">
        <v>0.25</v>
      </c>
      <c r="T21" s="836">
        <v>0.5</v>
      </c>
      <c r="U21" s="838">
        <v>0.16666666666666666</v>
      </c>
    </row>
    <row r="22" spans="1:21" ht="14.4" customHeight="1" x14ac:dyDescent="0.3">
      <c r="A22" s="831">
        <v>22</v>
      </c>
      <c r="B22" s="832" t="s">
        <v>988</v>
      </c>
      <c r="C22" s="832" t="s">
        <v>992</v>
      </c>
      <c r="D22" s="833" t="s">
        <v>1511</v>
      </c>
      <c r="E22" s="834" t="s">
        <v>997</v>
      </c>
      <c r="F22" s="832" t="s">
        <v>989</v>
      </c>
      <c r="G22" s="832" t="s">
        <v>1045</v>
      </c>
      <c r="H22" s="832" t="s">
        <v>557</v>
      </c>
      <c r="I22" s="832" t="s">
        <v>1046</v>
      </c>
      <c r="J22" s="832" t="s">
        <v>1047</v>
      </c>
      <c r="K22" s="832" t="s">
        <v>1048</v>
      </c>
      <c r="L22" s="835">
        <v>30.46</v>
      </c>
      <c r="M22" s="835">
        <v>30.46</v>
      </c>
      <c r="N22" s="832">
        <v>1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22</v>
      </c>
      <c r="B23" s="832" t="s">
        <v>988</v>
      </c>
      <c r="C23" s="832" t="s">
        <v>992</v>
      </c>
      <c r="D23" s="833" t="s">
        <v>1511</v>
      </c>
      <c r="E23" s="834" t="s">
        <v>997</v>
      </c>
      <c r="F23" s="832" t="s">
        <v>989</v>
      </c>
      <c r="G23" s="832" t="s">
        <v>1049</v>
      </c>
      <c r="H23" s="832" t="s">
        <v>557</v>
      </c>
      <c r="I23" s="832" t="s">
        <v>1050</v>
      </c>
      <c r="J23" s="832" t="s">
        <v>1051</v>
      </c>
      <c r="K23" s="832" t="s">
        <v>1052</v>
      </c>
      <c r="L23" s="835">
        <v>111.72</v>
      </c>
      <c r="M23" s="835">
        <v>446.88</v>
      </c>
      <c r="N23" s="832">
        <v>4</v>
      </c>
      <c r="O23" s="836">
        <v>2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22</v>
      </c>
      <c r="B24" s="832" t="s">
        <v>988</v>
      </c>
      <c r="C24" s="832" t="s">
        <v>992</v>
      </c>
      <c r="D24" s="833" t="s">
        <v>1511</v>
      </c>
      <c r="E24" s="834" t="s">
        <v>997</v>
      </c>
      <c r="F24" s="832" t="s">
        <v>989</v>
      </c>
      <c r="G24" s="832" t="s">
        <v>1053</v>
      </c>
      <c r="H24" s="832" t="s">
        <v>557</v>
      </c>
      <c r="I24" s="832" t="s">
        <v>1054</v>
      </c>
      <c r="J24" s="832" t="s">
        <v>1055</v>
      </c>
      <c r="K24" s="832" t="s">
        <v>1056</v>
      </c>
      <c r="L24" s="835">
        <v>73.989999999999995</v>
      </c>
      <c r="M24" s="835">
        <v>73.989999999999995</v>
      </c>
      <c r="N24" s="832">
        <v>1</v>
      </c>
      <c r="O24" s="836">
        <v>1</v>
      </c>
      <c r="P24" s="835">
        <v>73.989999999999995</v>
      </c>
      <c r="Q24" s="837">
        <v>1</v>
      </c>
      <c r="R24" s="832">
        <v>1</v>
      </c>
      <c r="S24" s="837">
        <v>1</v>
      </c>
      <c r="T24" s="836">
        <v>1</v>
      </c>
      <c r="U24" s="838">
        <v>1</v>
      </c>
    </row>
    <row r="25" spans="1:21" ht="14.4" customHeight="1" x14ac:dyDescent="0.3">
      <c r="A25" s="831">
        <v>22</v>
      </c>
      <c r="B25" s="832" t="s">
        <v>988</v>
      </c>
      <c r="C25" s="832" t="s">
        <v>992</v>
      </c>
      <c r="D25" s="833" t="s">
        <v>1511</v>
      </c>
      <c r="E25" s="834" t="s">
        <v>997</v>
      </c>
      <c r="F25" s="832" t="s">
        <v>989</v>
      </c>
      <c r="G25" s="832" t="s">
        <v>1057</v>
      </c>
      <c r="H25" s="832" t="s">
        <v>557</v>
      </c>
      <c r="I25" s="832" t="s">
        <v>1058</v>
      </c>
      <c r="J25" s="832" t="s">
        <v>1059</v>
      </c>
      <c r="K25" s="832" t="s">
        <v>1060</v>
      </c>
      <c r="L25" s="835">
        <v>35.18</v>
      </c>
      <c r="M25" s="835">
        <v>35.18</v>
      </c>
      <c r="N25" s="832">
        <v>1</v>
      </c>
      <c r="O25" s="836">
        <v>1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22</v>
      </c>
      <c r="B26" s="832" t="s">
        <v>988</v>
      </c>
      <c r="C26" s="832" t="s">
        <v>992</v>
      </c>
      <c r="D26" s="833" t="s">
        <v>1511</v>
      </c>
      <c r="E26" s="834" t="s">
        <v>997</v>
      </c>
      <c r="F26" s="832" t="s">
        <v>989</v>
      </c>
      <c r="G26" s="832" t="s">
        <v>1061</v>
      </c>
      <c r="H26" s="832" t="s">
        <v>557</v>
      </c>
      <c r="I26" s="832" t="s">
        <v>1062</v>
      </c>
      <c r="J26" s="832" t="s">
        <v>1063</v>
      </c>
      <c r="K26" s="832" t="s">
        <v>1064</v>
      </c>
      <c r="L26" s="835">
        <v>0</v>
      </c>
      <c r="M26" s="835">
        <v>0</v>
      </c>
      <c r="N26" s="832">
        <v>1</v>
      </c>
      <c r="O26" s="836">
        <v>1</v>
      </c>
      <c r="P26" s="835">
        <v>0</v>
      </c>
      <c r="Q26" s="837"/>
      <c r="R26" s="832">
        <v>1</v>
      </c>
      <c r="S26" s="837">
        <v>1</v>
      </c>
      <c r="T26" s="836">
        <v>1</v>
      </c>
      <c r="U26" s="838">
        <v>1</v>
      </c>
    </row>
    <row r="27" spans="1:21" ht="14.4" customHeight="1" x14ac:dyDescent="0.3">
      <c r="A27" s="831">
        <v>22</v>
      </c>
      <c r="B27" s="832" t="s">
        <v>988</v>
      </c>
      <c r="C27" s="832" t="s">
        <v>992</v>
      </c>
      <c r="D27" s="833" t="s">
        <v>1511</v>
      </c>
      <c r="E27" s="834" t="s">
        <v>997</v>
      </c>
      <c r="F27" s="832" t="s">
        <v>989</v>
      </c>
      <c r="G27" s="832" t="s">
        <v>1061</v>
      </c>
      <c r="H27" s="832" t="s">
        <v>557</v>
      </c>
      <c r="I27" s="832" t="s">
        <v>1065</v>
      </c>
      <c r="J27" s="832" t="s">
        <v>1063</v>
      </c>
      <c r="K27" s="832" t="s">
        <v>1066</v>
      </c>
      <c r="L27" s="835">
        <v>0</v>
      </c>
      <c r="M27" s="835">
        <v>0</v>
      </c>
      <c r="N27" s="832">
        <v>1</v>
      </c>
      <c r="O27" s="836">
        <v>0.5</v>
      </c>
      <c r="P27" s="835">
        <v>0</v>
      </c>
      <c r="Q27" s="837"/>
      <c r="R27" s="832">
        <v>1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22</v>
      </c>
      <c r="B28" s="832" t="s">
        <v>988</v>
      </c>
      <c r="C28" s="832" t="s">
        <v>992</v>
      </c>
      <c r="D28" s="833" t="s">
        <v>1511</v>
      </c>
      <c r="E28" s="834" t="s">
        <v>997</v>
      </c>
      <c r="F28" s="832" t="s">
        <v>989</v>
      </c>
      <c r="G28" s="832" t="s">
        <v>1061</v>
      </c>
      <c r="H28" s="832" t="s">
        <v>557</v>
      </c>
      <c r="I28" s="832" t="s">
        <v>1067</v>
      </c>
      <c r="J28" s="832" t="s">
        <v>1068</v>
      </c>
      <c r="K28" s="832" t="s">
        <v>1069</v>
      </c>
      <c r="L28" s="835">
        <v>0</v>
      </c>
      <c r="M28" s="835">
        <v>0</v>
      </c>
      <c r="N28" s="832">
        <v>4</v>
      </c>
      <c r="O28" s="836">
        <v>1.5</v>
      </c>
      <c r="P28" s="835">
        <v>0</v>
      </c>
      <c r="Q28" s="837"/>
      <c r="R28" s="832">
        <v>4</v>
      </c>
      <c r="S28" s="837">
        <v>1</v>
      </c>
      <c r="T28" s="836">
        <v>1.5</v>
      </c>
      <c r="U28" s="838">
        <v>1</v>
      </c>
    </row>
    <row r="29" spans="1:21" ht="14.4" customHeight="1" x14ac:dyDescent="0.3">
      <c r="A29" s="831">
        <v>22</v>
      </c>
      <c r="B29" s="832" t="s">
        <v>988</v>
      </c>
      <c r="C29" s="832" t="s">
        <v>992</v>
      </c>
      <c r="D29" s="833" t="s">
        <v>1511</v>
      </c>
      <c r="E29" s="834" t="s">
        <v>997</v>
      </c>
      <c r="F29" s="832" t="s">
        <v>989</v>
      </c>
      <c r="G29" s="832" t="s">
        <v>1070</v>
      </c>
      <c r="H29" s="832" t="s">
        <v>599</v>
      </c>
      <c r="I29" s="832" t="s">
        <v>1071</v>
      </c>
      <c r="J29" s="832" t="s">
        <v>1072</v>
      </c>
      <c r="K29" s="832" t="s">
        <v>1073</v>
      </c>
      <c r="L29" s="835">
        <v>241.59</v>
      </c>
      <c r="M29" s="835">
        <v>241.59</v>
      </c>
      <c r="N29" s="832">
        <v>1</v>
      </c>
      <c r="O29" s="836">
        <v>0.5</v>
      </c>
      <c r="P29" s="835">
        <v>241.59</v>
      </c>
      <c r="Q29" s="837">
        <v>1</v>
      </c>
      <c r="R29" s="832">
        <v>1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22</v>
      </c>
      <c r="B30" s="832" t="s">
        <v>988</v>
      </c>
      <c r="C30" s="832" t="s">
        <v>992</v>
      </c>
      <c r="D30" s="833" t="s">
        <v>1511</v>
      </c>
      <c r="E30" s="834" t="s">
        <v>997</v>
      </c>
      <c r="F30" s="832" t="s">
        <v>989</v>
      </c>
      <c r="G30" s="832" t="s">
        <v>1074</v>
      </c>
      <c r="H30" s="832" t="s">
        <v>599</v>
      </c>
      <c r="I30" s="832" t="s">
        <v>947</v>
      </c>
      <c r="J30" s="832" t="s">
        <v>600</v>
      </c>
      <c r="K30" s="832" t="s">
        <v>948</v>
      </c>
      <c r="L30" s="835">
        <v>17.62</v>
      </c>
      <c r="M30" s="835">
        <v>17.62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22</v>
      </c>
      <c r="B31" s="832" t="s">
        <v>988</v>
      </c>
      <c r="C31" s="832" t="s">
        <v>992</v>
      </c>
      <c r="D31" s="833" t="s">
        <v>1511</v>
      </c>
      <c r="E31" s="834" t="s">
        <v>997</v>
      </c>
      <c r="F31" s="832" t="s">
        <v>989</v>
      </c>
      <c r="G31" s="832" t="s">
        <v>1074</v>
      </c>
      <c r="H31" s="832" t="s">
        <v>557</v>
      </c>
      <c r="I31" s="832" t="s">
        <v>1075</v>
      </c>
      <c r="J31" s="832" t="s">
        <v>1076</v>
      </c>
      <c r="K31" s="832" t="s">
        <v>1077</v>
      </c>
      <c r="L31" s="835">
        <v>35.25</v>
      </c>
      <c r="M31" s="835">
        <v>35.25</v>
      </c>
      <c r="N31" s="832">
        <v>1</v>
      </c>
      <c r="O31" s="836">
        <v>0.5</v>
      </c>
      <c r="P31" s="835">
        <v>35.25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22</v>
      </c>
      <c r="B32" s="832" t="s">
        <v>988</v>
      </c>
      <c r="C32" s="832" t="s">
        <v>992</v>
      </c>
      <c r="D32" s="833" t="s">
        <v>1511</v>
      </c>
      <c r="E32" s="834" t="s">
        <v>997</v>
      </c>
      <c r="F32" s="832" t="s">
        <v>989</v>
      </c>
      <c r="G32" s="832" t="s">
        <v>1008</v>
      </c>
      <c r="H32" s="832" t="s">
        <v>557</v>
      </c>
      <c r="I32" s="832" t="s">
        <v>1078</v>
      </c>
      <c r="J32" s="832" t="s">
        <v>627</v>
      </c>
      <c r="K32" s="832" t="s">
        <v>1079</v>
      </c>
      <c r="L32" s="835">
        <v>103.67</v>
      </c>
      <c r="M32" s="835">
        <v>103.67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22</v>
      </c>
      <c r="B33" s="832" t="s">
        <v>988</v>
      </c>
      <c r="C33" s="832" t="s">
        <v>992</v>
      </c>
      <c r="D33" s="833" t="s">
        <v>1511</v>
      </c>
      <c r="E33" s="834" t="s">
        <v>997</v>
      </c>
      <c r="F33" s="832" t="s">
        <v>989</v>
      </c>
      <c r="G33" s="832" t="s">
        <v>1080</v>
      </c>
      <c r="H33" s="832" t="s">
        <v>599</v>
      </c>
      <c r="I33" s="832" t="s">
        <v>960</v>
      </c>
      <c r="J33" s="832" t="s">
        <v>758</v>
      </c>
      <c r="K33" s="832" t="s">
        <v>961</v>
      </c>
      <c r="L33" s="835">
        <v>143.09</v>
      </c>
      <c r="M33" s="835">
        <v>858.54</v>
      </c>
      <c r="N33" s="832">
        <v>6</v>
      </c>
      <c r="O33" s="836">
        <v>3</v>
      </c>
      <c r="P33" s="835">
        <v>429.27</v>
      </c>
      <c r="Q33" s="837">
        <v>0.5</v>
      </c>
      <c r="R33" s="832">
        <v>3</v>
      </c>
      <c r="S33" s="837">
        <v>0.5</v>
      </c>
      <c r="T33" s="836">
        <v>1.5</v>
      </c>
      <c r="U33" s="838">
        <v>0.5</v>
      </c>
    </row>
    <row r="34" spans="1:21" ht="14.4" customHeight="1" x14ac:dyDescent="0.3">
      <c r="A34" s="831">
        <v>22</v>
      </c>
      <c r="B34" s="832" t="s">
        <v>988</v>
      </c>
      <c r="C34" s="832" t="s">
        <v>992</v>
      </c>
      <c r="D34" s="833" t="s">
        <v>1511</v>
      </c>
      <c r="E34" s="834" t="s">
        <v>997</v>
      </c>
      <c r="F34" s="832" t="s">
        <v>989</v>
      </c>
      <c r="G34" s="832" t="s">
        <v>1081</v>
      </c>
      <c r="H34" s="832" t="s">
        <v>599</v>
      </c>
      <c r="I34" s="832" t="s">
        <v>1082</v>
      </c>
      <c r="J34" s="832" t="s">
        <v>1083</v>
      </c>
      <c r="K34" s="832" t="s">
        <v>1084</v>
      </c>
      <c r="L34" s="835">
        <v>218.62</v>
      </c>
      <c r="M34" s="835">
        <v>1311.72</v>
      </c>
      <c r="N34" s="832">
        <v>6</v>
      </c>
      <c r="O34" s="836">
        <v>3</v>
      </c>
      <c r="P34" s="835">
        <v>655.86</v>
      </c>
      <c r="Q34" s="837">
        <v>0.5</v>
      </c>
      <c r="R34" s="832">
        <v>3</v>
      </c>
      <c r="S34" s="837">
        <v>0.5</v>
      </c>
      <c r="T34" s="836">
        <v>1.5</v>
      </c>
      <c r="U34" s="838">
        <v>0.5</v>
      </c>
    </row>
    <row r="35" spans="1:21" ht="14.4" customHeight="1" x14ac:dyDescent="0.3">
      <c r="A35" s="831">
        <v>22</v>
      </c>
      <c r="B35" s="832" t="s">
        <v>988</v>
      </c>
      <c r="C35" s="832" t="s">
        <v>992</v>
      </c>
      <c r="D35" s="833" t="s">
        <v>1511</v>
      </c>
      <c r="E35" s="834" t="s">
        <v>997</v>
      </c>
      <c r="F35" s="832" t="s">
        <v>989</v>
      </c>
      <c r="G35" s="832" t="s">
        <v>1085</v>
      </c>
      <c r="H35" s="832" t="s">
        <v>599</v>
      </c>
      <c r="I35" s="832" t="s">
        <v>1086</v>
      </c>
      <c r="J35" s="832" t="s">
        <v>756</v>
      </c>
      <c r="K35" s="832" t="s">
        <v>1087</v>
      </c>
      <c r="L35" s="835">
        <v>0</v>
      </c>
      <c r="M35" s="835">
        <v>0</v>
      </c>
      <c r="N35" s="832">
        <v>3</v>
      </c>
      <c r="O35" s="836">
        <v>2</v>
      </c>
      <c r="P35" s="835"/>
      <c r="Q35" s="837"/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22</v>
      </c>
      <c r="B36" s="832" t="s">
        <v>988</v>
      </c>
      <c r="C36" s="832" t="s">
        <v>992</v>
      </c>
      <c r="D36" s="833" t="s">
        <v>1511</v>
      </c>
      <c r="E36" s="834" t="s">
        <v>997</v>
      </c>
      <c r="F36" s="832" t="s">
        <v>989</v>
      </c>
      <c r="G36" s="832" t="s">
        <v>1088</v>
      </c>
      <c r="H36" s="832" t="s">
        <v>557</v>
      </c>
      <c r="I36" s="832" t="s">
        <v>1089</v>
      </c>
      <c r="J36" s="832" t="s">
        <v>1090</v>
      </c>
      <c r="K36" s="832" t="s">
        <v>1091</v>
      </c>
      <c r="L36" s="835">
        <v>83.74</v>
      </c>
      <c r="M36" s="835">
        <v>418.7</v>
      </c>
      <c r="N36" s="832">
        <v>5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22</v>
      </c>
      <c r="B37" s="832" t="s">
        <v>988</v>
      </c>
      <c r="C37" s="832" t="s">
        <v>992</v>
      </c>
      <c r="D37" s="833" t="s">
        <v>1511</v>
      </c>
      <c r="E37" s="834" t="s">
        <v>997</v>
      </c>
      <c r="F37" s="832" t="s">
        <v>989</v>
      </c>
      <c r="G37" s="832" t="s">
        <v>1092</v>
      </c>
      <c r="H37" s="832" t="s">
        <v>557</v>
      </c>
      <c r="I37" s="832" t="s">
        <v>1093</v>
      </c>
      <c r="J37" s="832" t="s">
        <v>1094</v>
      </c>
      <c r="K37" s="832" t="s">
        <v>1095</v>
      </c>
      <c r="L37" s="835">
        <v>73.83</v>
      </c>
      <c r="M37" s="835">
        <v>73.83</v>
      </c>
      <c r="N37" s="832">
        <v>1</v>
      </c>
      <c r="O37" s="836">
        <v>1</v>
      </c>
      <c r="P37" s="835">
        <v>73.83</v>
      </c>
      <c r="Q37" s="837">
        <v>1</v>
      </c>
      <c r="R37" s="832">
        <v>1</v>
      </c>
      <c r="S37" s="837">
        <v>1</v>
      </c>
      <c r="T37" s="836">
        <v>1</v>
      </c>
      <c r="U37" s="838">
        <v>1</v>
      </c>
    </row>
    <row r="38" spans="1:21" ht="14.4" customHeight="1" x14ac:dyDescent="0.3">
      <c r="A38" s="831">
        <v>22</v>
      </c>
      <c r="B38" s="832" t="s">
        <v>988</v>
      </c>
      <c r="C38" s="832" t="s">
        <v>992</v>
      </c>
      <c r="D38" s="833" t="s">
        <v>1511</v>
      </c>
      <c r="E38" s="834" t="s">
        <v>997</v>
      </c>
      <c r="F38" s="832" t="s">
        <v>989</v>
      </c>
      <c r="G38" s="832" t="s">
        <v>1096</v>
      </c>
      <c r="H38" s="832" t="s">
        <v>599</v>
      </c>
      <c r="I38" s="832" t="s">
        <v>953</v>
      </c>
      <c r="J38" s="832" t="s">
        <v>685</v>
      </c>
      <c r="K38" s="832" t="s">
        <v>954</v>
      </c>
      <c r="L38" s="835">
        <v>0</v>
      </c>
      <c r="M38" s="835">
        <v>0</v>
      </c>
      <c r="N38" s="832">
        <v>37</v>
      </c>
      <c r="O38" s="836">
        <v>34</v>
      </c>
      <c r="P38" s="835">
        <v>0</v>
      </c>
      <c r="Q38" s="837"/>
      <c r="R38" s="832">
        <v>11</v>
      </c>
      <c r="S38" s="837">
        <v>0.29729729729729731</v>
      </c>
      <c r="T38" s="836">
        <v>10</v>
      </c>
      <c r="U38" s="838">
        <v>0.29411764705882354</v>
      </c>
    </row>
    <row r="39" spans="1:21" ht="14.4" customHeight="1" x14ac:dyDescent="0.3">
      <c r="A39" s="831">
        <v>22</v>
      </c>
      <c r="B39" s="832" t="s">
        <v>988</v>
      </c>
      <c r="C39" s="832" t="s">
        <v>992</v>
      </c>
      <c r="D39" s="833" t="s">
        <v>1511</v>
      </c>
      <c r="E39" s="834" t="s">
        <v>997</v>
      </c>
      <c r="F39" s="832" t="s">
        <v>989</v>
      </c>
      <c r="G39" s="832" t="s">
        <v>1097</v>
      </c>
      <c r="H39" s="832" t="s">
        <v>557</v>
      </c>
      <c r="I39" s="832" t="s">
        <v>1098</v>
      </c>
      <c r="J39" s="832" t="s">
        <v>1099</v>
      </c>
      <c r="K39" s="832" t="s">
        <v>1100</v>
      </c>
      <c r="L39" s="835">
        <v>248.55</v>
      </c>
      <c r="M39" s="835">
        <v>497.1</v>
      </c>
      <c r="N39" s="832">
        <v>2</v>
      </c>
      <c r="O39" s="836">
        <v>1.5</v>
      </c>
      <c r="P39" s="835">
        <v>248.55</v>
      </c>
      <c r="Q39" s="837">
        <v>0.5</v>
      </c>
      <c r="R39" s="832">
        <v>1</v>
      </c>
      <c r="S39" s="837">
        <v>0.5</v>
      </c>
      <c r="T39" s="836">
        <v>0.5</v>
      </c>
      <c r="U39" s="838">
        <v>0.33333333333333331</v>
      </c>
    </row>
    <row r="40" spans="1:21" ht="14.4" customHeight="1" x14ac:dyDescent="0.3">
      <c r="A40" s="831">
        <v>22</v>
      </c>
      <c r="B40" s="832" t="s">
        <v>988</v>
      </c>
      <c r="C40" s="832" t="s">
        <v>992</v>
      </c>
      <c r="D40" s="833" t="s">
        <v>1511</v>
      </c>
      <c r="E40" s="834" t="s">
        <v>997</v>
      </c>
      <c r="F40" s="832" t="s">
        <v>989</v>
      </c>
      <c r="G40" s="832" t="s">
        <v>1101</v>
      </c>
      <c r="H40" s="832" t="s">
        <v>599</v>
      </c>
      <c r="I40" s="832" t="s">
        <v>1102</v>
      </c>
      <c r="J40" s="832" t="s">
        <v>1103</v>
      </c>
      <c r="K40" s="832" t="s">
        <v>1104</v>
      </c>
      <c r="L40" s="835">
        <v>414.07</v>
      </c>
      <c r="M40" s="835">
        <v>414.07</v>
      </c>
      <c r="N40" s="832">
        <v>1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22</v>
      </c>
      <c r="B41" s="832" t="s">
        <v>988</v>
      </c>
      <c r="C41" s="832" t="s">
        <v>992</v>
      </c>
      <c r="D41" s="833" t="s">
        <v>1511</v>
      </c>
      <c r="E41" s="834" t="s">
        <v>997</v>
      </c>
      <c r="F41" s="832" t="s">
        <v>989</v>
      </c>
      <c r="G41" s="832" t="s">
        <v>1011</v>
      </c>
      <c r="H41" s="832" t="s">
        <v>599</v>
      </c>
      <c r="I41" s="832" t="s">
        <v>1105</v>
      </c>
      <c r="J41" s="832" t="s">
        <v>935</v>
      </c>
      <c r="K41" s="832" t="s">
        <v>1106</v>
      </c>
      <c r="L41" s="835">
        <v>74.08</v>
      </c>
      <c r="M41" s="835">
        <v>370.4</v>
      </c>
      <c r="N41" s="832">
        <v>5</v>
      </c>
      <c r="O41" s="836">
        <v>5</v>
      </c>
      <c r="P41" s="835">
        <v>370.4</v>
      </c>
      <c r="Q41" s="837">
        <v>1</v>
      </c>
      <c r="R41" s="832">
        <v>5</v>
      </c>
      <c r="S41" s="837">
        <v>1</v>
      </c>
      <c r="T41" s="836">
        <v>5</v>
      </c>
      <c r="U41" s="838">
        <v>1</v>
      </c>
    </row>
    <row r="42" spans="1:21" ht="14.4" customHeight="1" x14ac:dyDescent="0.3">
      <c r="A42" s="831">
        <v>22</v>
      </c>
      <c r="B42" s="832" t="s">
        <v>988</v>
      </c>
      <c r="C42" s="832" t="s">
        <v>992</v>
      </c>
      <c r="D42" s="833" t="s">
        <v>1511</v>
      </c>
      <c r="E42" s="834" t="s">
        <v>997</v>
      </c>
      <c r="F42" s="832" t="s">
        <v>989</v>
      </c>
      <c r="G42" s="832" t="s">
        <v>1011</v>
      </c>
      <c r="H42" s="832" t="s">
        <v>599</v>
      </c>
      <c r="I42" s="832" t="s">
        <v>934</v>
      </c>
      <c r="J42" s="832" t="s">
        <v>935</v>
      </c>
      <c r="K42" s="832" t="s">
        <v>936</v>
      </c>
      <c r="L42" s="835">
        <v>94.28</v>
      </c>
      <c r="M42" s="835">
        <v>942.8</v>
      </c>
      <c r="N42" s="832">
        <v>10</v>
      </c>
      <c r="O42" s="836">
        <v>10</v>
      </c>
      <c r="P42" s="835">
        <v>565.67999999999995</v>
      </c>
      <c r="Q42" s="837">
        <v>0.6</v>
      </c>
      <c r="R42" s="832">
        <v>6</v>
      </c>
      <c r="S42" s="837">
        <v>0.6</v>
      </c>
      <c r="T42" s="836">
        <v>6</v>
      </c>
      <c r="U42" s="838">
        <v>0.6</v>
      </c>
    </row>
    <row r="43" spans="1:21" ht="14.4" customHeight="1" x14ac:dyDescent="0.3">
      <c r="A43" s="831">
        <v>22</v>
      </c>
      <c r="B43" s="832" t="s">
        <v>988</v>
      </c>
      <c r="C43" s="832" t="s">
        <v>992</v>
      </c>
      <c r="D43" s="833" t="s">
        <v>1511</v>
      </c>
      <c r="E43" s="834" t="s">
        <v>997</v>
      </c>
      <c r="F43" s="832" t="s">
        <v>989</v>
      </c>
      <c r="G43" s="832" t="s">
        <v>1011</v>
      </c>
      <c r="H43" s="832" t="s">
        <v>557</v>
      </c>
      <c r="I43" s="832" t="s">
        <v>1107</v>
      </c>
      <c r="J43" s="832" t="s">
        <v>935</v>
      </c>
      <c r="K43" s="832" t="s">
        <v>1108</v>
      </c>
      <c r="L43" s="835">
        <v>168.36</v>
      </c>
      <c r="M43" s="835">
        <v>1178.52</v>
      </c>
      <c r="N43" s="832">
        <v>7</v>
      </c>
      <c r="O43" s="836">
        <v>7</v>
      </c>
      <c r="P43" s="835">
        <v>1010.1600000000001</v>
      </c>
      <c r="Q43" s="837">
        <v>0.85714285714285721</v>
      </c>
      <c r="R43" s="832">
        <v>6</v>
      </c>
      <c r="S43" s="837">
        <v>0.8571428571428571</v>
      </c>
      <c r="T43" s="836">
        <v>6</v>
      </c>
      <c r="U43" s="838">
        <v>0.8571428571428571</v>
      </c>
    </row>
    <row r="44" spans="1:21" ht="14.4" customHeight="1" x14ac:dyDescent="0.3">
      <c r="A44" s="831">
        <v>22</v>
      </c>
      <c r="B44" s="832" t="s">
        <v>988</v>
      </c>
      <c r="C44" s="832" t="s">
        <v>992</v>
      </c>
      <c r="D44" s="833" t="s">
        <v>1511</v>
      </c>
      <c r="E44" s="834" t="s">
        <v>997</v>
      </c>
      <c r="F44" s="832" t="s">
        <v>989</v>
      </c>
      <c r="G44" s="832" t="s">
        <v>1011</v>
      </c>
      <c r="H44" s="832" t="s">
        <v>599</v>
      </c>
      <c r="I44" s="832" t="s">
        <v>1014</v>
      </c>
      <c r="J44" s="832" t="s">
        <v>935</v>
      </c>
      <c r="K44" s="832" t="s">
        <v>1015</v>
      </c>
      <c r="L44" s="835">
        <v>115.33</v>
      </c>
      <c r="M44" s="835">
        <v>807.31</v>
      </c>
      <c r="N44" s="832">
        <v>7</v>
      </c>
      <c r="O44" s="836">
        <v>7</v>
      </c>
      <c r="P44" s="835">
        <v>461.32</v>
      </c>
      <c r="Q44" s="837">
        <v>0.57142857142857151</v>
      </c>
      <c r="R44" s="832">
        <v>4</v>
      </c>
      <c r="S44" s="837">
        <v>0.5714285714285714</v>
      </c>
      <c r="T44" s="836">
        <v>4</v>
      </c>
      <c r="U44" s="838">
        <v>0.5714285714285714</v>
      </c>
    </row>
    <row r="45" spans="1:21" ht="14.4" customHeight="1" x14ac:dyDescent="0.3">
      <c r="A45" s="831">
        <v>22</v>
      </c>
      <c r="B45" s="832" t="s">
        <v>988</v>
      </c>
      <c r="C45" s="832" t="s">
        <v>992</v>
      </c>
      <c r="D45" s="833" t="s">
        <v>1511</v>
      </c>
      <c r="E45" s="834" t="s">
        <v>997</v>
      </c>
      <c r="F45" s="832" t="s">
        <v>989</v>
      </c>
      <c r="G45" s="832" t="s">
        <v>1011</v>
      </c>
      <c r="H45" s="832" t="s">
        <v>599</v>
      </c>
      <c r="I45" s="832" t="s">
        <v>937</v>
      </c>
      <c r="J45" s="832" t="s">
        <v>938</v>
      </c>
      <c r="K45" s="832" t="s">
        <v>939</v>
      </c>
      <c r="L45" s="835">
        <v>105.23</v>
      </c>
      <c r="M45" s="835">
        <v>3156.9</v>
      </c>
      <c r="N45" s="832">
        <v>30</v>
      </c>
      <c r="O45" s="836">
        <v>29</v>
      </c>
      <c r="P45" s="835">
        <v>1262.76</v>
      </c>
      <c r="Q45" s="837">
        <v>0.39999999999999997</v>
      </c>
      <c r="R45" s="832">
        <v>12</v>
      </c>
      <c r="S45" s="837">
        <v>0.4</v>
      </c>
      <c r="T45" s="836">
        <v>11.5</v>
      </c>
      <c r="U45" s="838">
        <v>0.39655172413793105</v>
      </c>
    </row>
    <row r="46" spans="1:21" ht="14.4" customHeight="1" x14ac:dyDescent="0.3">
      <c r="A46" s="831">
        <v>22</v>
      </c>
      <c r="B46" s="832" t="s">
        <v>988</v>
      </c>
      <c r="C46" s="832" t="s">
        <v>992</v>
      </c>
      <c r="D46" s="833" t="s">
        <v>1511</v>
      </c>
      <c r="E46" s="834" t="s">
        <v>997</v>
      </c>
      <c r="F46" s="832" t="s">
        <v>989</v>
      </c>
      <c r="G46" s="832" t="s">
        <v>1011</v>
      </c>
      <c r="H46" s="832" t="s">
        <v>599</v>
      </c>
      <c r="I46" s="832" t="s">
        <v>1016</v>
      </c>
      <c r="J46" s="832" t="s">
        <v>938</v>
      </c>
      <c r="K46" s="832" t="s">
        <v>1017</v>
      </c>
      <c r="L46" s="835">
        <v>126.27</v>
      </c>
      <c r="M46" s="835">
        <v>9470.2500000000055</v>
      </c>
      <c r="N46" s="832">
        <v>75</v>
      </c>
      <c r="O46" s="836">
        <v>60.5</v>
      </c>
      <c r="P46" s="835">
        <v>3283.02</v>
      </c>
      <c r="Q46" s="837">
        <v>0.34666666666666646</v>
      </c>
      <c r="R46" s="832">
        <v>26</v>
      </c>
      <c r="S46" s="837">
        <v>0.34666666666666668</v>
      </c>
      <c r="T46" s="836">
        <v>23</v>
      </c>
      <c r="U46" s="838">
        <v>0.38016528925619836</v>
      </c>
    </row>
    <row r="47" spans="1:21" ht="14.4" customHeight="1" x14ac:dyDescent="0.3">
      <c r="A47" s="831">
        <v>22</v>
      </c>
      <c r="B47" s="832" t="s">
        <v>988</v>
      </c>
      <c r="C47" s="832" t="s">
        <v>992</v>
      </c>
      <c r="D47" s="833" t="s">
        <v>1511</v>
      </c>
      <c r="E47" s="834" t="s">
        <v>997</v>
      </c>
      <c r="F47" s="832" t="s">
        <v>989</v>
      </c>
      <c r="G47" s="832" t="s">
        <v>1011</v>
      </c>
      <c r="H47" s="832" t="s">
        <v>599</v>
      </c>
      <c r="I47" s="832" t="s">
        <v>1109</v>
      </c>
      <c r="J47" s="832" t="s">
        <v>938</v>
      </c>
      <c r="K47" s="832" t="s">
        <v>1110</v>
      </c>
      <c r="L47" s="835">
        <v>63.14</v>
      </c>
      <c r="M47" s="835">
        <v>441.98</v>
      </c>
      <c r="N47" s="832">
        <v>7</v>
      </c>
      <c r="O47" s="836">
        <v>5.5</v>
      </c>
      <c r="P47" s="835">
        <v>126.28</v>
      </c>
      <c r="Q47" s="837">
        <v>0.2857142857142857</v>
      </c>
      <c r="R47" s="832">
        <v>2</v>
      </c>
      <c r="S47" s="837">
        <v>0.2857142857142857</v>
      </c>
      <c r="T47" s="836">
        <v>2</v>
      </c>
      <c r="U47" s="838">
        <v>0.36363636363636365</v>
      </c>
    </row>
    <row r="48" spans="1:21" ht="14.4" customHeight="1" x14ac:dyDescent="0.3">
      <c r="A48" s="831">
        <v>22</v>
      </c>
      <c r="B48" s="832" t="s">
        <v>988</v>
      </c>
      <c r="C48" s="832" t="s">
        <v>992</v>
      </c>
      <c r="D48" s="833" t="s">
        <v>1511</v>
      </c>
      <c r="E48" s="834" t="s">
        <v>997</v>
      </c>
      <c r="F48" s="832" t="s">
        <v>989</v>
      </c>
      <c r="G48" s="832" t="s">
        <v>1011</v>
      </c>
      <c r="H48" s="832" t="s">
        <v>599</v>
      </c>
      <c r="I48" s="832" t="s">
        <v>942</v>
      </c>
      <c r="J48" s="832" t="s">
        <v>938</v>
      </c>
      <c r="K48" s="832" t="s">
        <v>943</v>
      </c>
      <c r="L48" s="835">
        <v>84.18</v>
      </c>
      <c r="M48" s="835">
        <v>7576.1999999999971</v>
      </c>
      <c r="N48" s="832">
        <v>90</v>
      </c>
      <c r="O48" s="836">
        <v>64</v>
      </c>
      <c r="P48" s="835">
        <v>3619.7399999999984</v>
      </c>
      <c r="Q48" s="837">
        <v>0.47777777777777775</v>
      </c>
      <c r="R48" s="832">
        <v>43</v>
      </c>
      <c r="S48" s="837">
        <v>0.4777777777777778</v>
      </c>
      <c r="T48" s="836">
        <v>34</v>
      </c>
      <c r="U48" s="838">
        <v>0.53125</v>
      </c>
    </row>
    <row r="49" spans="1:21" ht="14.4" customHeight="1" x14ac:dyDescent="0.3">
      <c r="A49" s="831">
        <v>22</v>
      </c>
      <c r="B49" s="832" t="s">
        <v>988</v>
      </c>
      <c r="C49" s="832" t="s">
        <v>992</v>
      </c>
      <c r="D49" s="833" t="s">
        <v>1511</v>
      </c>
      <c r="E49" s="834" t="s">
        <v>997</v>
      </c>
      <c r="F49" s="832" t="s">
        <v>989</v>
      </c>
      <c r="G49" s="832" t="s">
        <v>1011</v>
      </c>
      <c r="H49" s="832" t="s">
        <v>599</v>
      </c>
      <c r="I49" s="832" t="s">
        <v>1111</v>
      </c>
      <c r="J49" s="832" t="s">
        <v>935</v>
      </c>
      <c r="K49" s="832" t="s">
        <v>1112</v>
      </c>
      <c r="L49" s="835">
        <v>63.14</v>
      </c>
      <c r="M49" s="835">
        <v>252.56</v>
      </c>
      <c r="N49" s="832">
        <v>4</v>
      </c>
      <c r="O49" s="836">
        <v>4</v>
      </c>
      <c r="P49" s="835">
        <v>63.14</v>
      </c>
      <c r="Q49" s="837">
        <v>0.25</v>
      </c>
      <c r="R49" s="832">
        <v>1</v>
      </c>
      <c r="S49" s="837">
        <v>0.25</v>
      </c>
      <c r="T49" s="836">
        <v>1</v>
      </c>
      <c r="U49" s="838">
        <v>0.25</v>
      </c>
    </row>
    <row r="50" spans="1:21" ht="14.4" customHeight="1" x14ac:dyDescent="0.3">
      <c r="A50" s="831">
        <v>22</v>
      </c>
      <c r="B50" s="832" t="s">
        <v>988</v>
      </c>
      <c r="C50" s="832" t="s">
        <v>992</v>
      </c>
      <c r="D50" s="833" t="s">
        <v>1511</v>
      </c>
      <c r="E50" s="834" t="s">
        <v>997</v>
      </c>
      <c r="F50" s="832" t="s">
        <v>989</v>
      </c>
      <c r="G50" s="832" t="s">
        <v>1011</v>
      </c>
      <c r="H50" s="832" t="s">
        <v>557</v>
      </c>
      <c r="I50" s="832" t="s">
        <v>1012</v>
      </c>
      <c r="J50" s="832" t="s">
        <v>935</v>
      </c>
      <c r="K50" s="832" t="s">
        <v>1013</v>
      </c>
      <c r="L50" s="835">
        <v>105.23</v>
      </c>
      <c r="M50" s="835">
        <v>526.15</v>
      </c>
      <c r="N50" s="832">
        <v>5</v>
      </c>
      <c r="O50" s="836">
        <v>5</v>
      </c>
      <c r="P50" s="835">
        <v>105.23</v>
      </c>
      <c r="Q50" s="837">
        <v>0.2</v>
      </c>
      <c r="R50" s="832">
        <v>1</v>
      </c>
      <c r="S50" s="837">
        <v>0.2</v>
      </c>
      <c r="T50" s="836">
        <v>1</v>
      </c>
      <c r="U50" s="838">
        <v>0.2</v>
      </c>
    </row>
    <row r="51" spans="1:21" ht="14.4" customHeight="1" x14ac:dyDescent="0.3">
      <c r="A51" s="831">
        <v>22</v>
      </c>
      <c r="B51" s="832" t="s">
        <v>988</v>
      </c>
      <c r="C51" s="832" t="s">
        <v>992</v>
      </c>
      <c r="D51" s="833" t="s">
        <v>1511</v>
      </c>
      <c r="E51" s="834" t="s">
        <v>997</v>
      </c>
      <c r="F51" s="832" t="s">
        <v>989</v>
      </c>
      <c r="G51" s="832" t="s">
        <v>1011</v>
      </c>
      <c r="H51" s="832" t="s">
        <v>599</v>
      </c>
      <c r="I51" s="832" t="s">
        <v>1113</v>
      </c>
      <c r="J51" s="832" t="s">
        <v>935</v>
      </c>
      <c r="K51" s="832" t="s">
        <v>1114</v>
      </c>
      <c r="L51" s="835">
        <v>126.27</v>
      </c>
      <c r="M51" s="835">
        <v>1010.1600000000001</v>
      </c>
      <c r="N51" s="832">
        <v>8</v>
      </c>
      <c r="O51" s="836">
        <v>7.5</v>
      </c>
      <c r="P51" s="835">
        <v>631.35</v>
      </c>
      <c r="Q51" s="837">
        <v>0.625</v>
      </c>
      <c r="R51" s="832">
        <v>5</v>
      </c>
      <c r="S51" s="837">
        <v>0.625</v>
      </c>
      <c r="T51" s="836">
        <v>4.5</v>
      </c>
      <c r="U51" s="838">
        <v>0.6</v>
      </c>
    </row>
    <row r="52" spans="1:21" ht="14.4" customHeight="1" x14ac:dyDescent="0.3">
      <c r="A52" s="831">
        <v>22</v>
      </c>
      <c r="B52" s="832" t="s">
        <v>988</v>
      </c>
      <c r="C52" s="832" t="s">
        <v>992</v>
      </c>
      <c r="D52" s="833" t="s">
        <v>1511</v>
      </c>
      <c r="E52" s="834" t="s">
        <v>997</v>
      </c>
      <c r="F52" s="832" t="s">
        <v>989</v>
      </c>
      <c r="G52" s="832" t="s">
        <v>1011</v>
      </c>
      <c r="H52" s="832" t="s">
        <v>557</v>
      </c>
      <c r="I52" s="832" t="s">
        <v>1018</v>
      </c>
      <c r="J52" s="832" t="s">
        <v>935</v>
      </c>
      <c r="K52" s="832" t="s">
        <v>1019</v>
      </c>
      <c r="L52" s="835">
        <v>84.18</v>
      </c>
      <c r="M52" s="835">
        <v>1936.1400000000006</v>
      </c>
      <c r="N52" s="832">
        <v>23</v>
      </c>
      <c r="O52" s="836">
        <v>22.5</v>
      </c>
      <c r="P52" s="835">
        <v>673.44</v>
      </c>
      <c r="Q52" s="837">
        <v>0.34782608695652167</v>
      </c>
      <c r="R52" s="832">
        <v>8</v>
      </c>
      <c r="S52" s="837">
        <v>0.34782608695652173</v>
      </c>
      <c r="T52" s="836">
        <v>7.5</v>
      </c>
      <c r="U52" s="838">
        <v>0.33333333333333331</v>
      </c>
    </row>
    <row r="53" spans="1:21" ht="14.4" customHeight="1" x14ac:dyDescent="0.3">
      <c r="A53" s="831">
        <v>22</v>
      </c>
      <c r="B53" s="832" t="s">
        <v>988</v>
      </c>
      <c r="C53" s="832" t="s">
        <v>992</v>
      </c>
      <c r="D53" s="833" t="s">
        <v>1511</v>
      </c>
      <c r="E53" s="834" t="s">
        <v>997</v>
      </c>
      <c r="F53" s="832" t="s">
        <v>989</v>
      </c>
      <c r="G53" s="832" t="s">
        <v>1011</v>
      </c>
      <c r="H53" s="832" t="s">
        <v>599</v>
      </c>
      <c r="I53" s="832" t="s">
        <v>940</v>
      </c>
      <c r="J53" s="832" t="s">
        <v>938</v>
      </c>
      <c r="K53" s="832" t="s">
        <v>941</v>
      </c>
      <c r="L53" s="835">
        <v>49.08</v>
      </c>
      <c r="M53" s="835">
        <v>294.48</v>
      </c>
      <c r="N53" s="832">
        <v>6</v>
      </c>
      <c r="O53" s="836">
        <v>3.5</v>
      </c>
      <c r="P53" s="835">
        <v>196.32</v>
      </c>
      <c r="Q53" s="837">
        <v>0.66666666666666663</v>
      </c>
      <c r="R53" s="832">
        <v>4</v>
      </c>
      <c r="S53" s="837">
        <v>0.66666666666666663</v>
      </c>
      <c r="T53" s="836">
        <v>2</v>
      </c>
      <c r="U53" s="838">
        <v>0.5714285714285714</v>
      </c>
    </row>
    <row r="54" spans="1:21" ht="14.4" customHeight="1" x14ac:dyDescent="0.3">
      <c r="A54" s="831">
        <v>22</v>
      </c>
      <c r="B54" s="832" t="s">
        <v>988</v>
      </c>
      <c r="C54" s="832" t="s">
        <v>992</v>
      </c>
      <c r="D54" s="833" t="s">
        <v>1511</v>
      </c>
      <c r="E54" s="834" t="s">
        <v>997</v>
      </c>
      <c r="F54" s="832" t="s">
        <v>989</v>
      </c>
      <c r="G54" s="832" t="s">
        <v>1011</v>
      </c>
      <c r="H54" s="832" t="s">
        <v>557</v>
      </c>
      <c r="I54" s="832" t="s">
        <v>1115</v>
      </c>
      <c r="J54" s="832" t="s">
        <v>1116</v>
      </c>
      <c r="K54" s="832" t="s">
        <v>943</v>
      </c>
      <c r="L54" s="835">
        <v>84.18</v>
      </c>
      <c r="M54" s="835">
        <v>84.18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22</v>
      </c>
      <c r="B55" s="832" t="s">
        <v>988</v>
      </c>
      <c r="C55" s="832" t="s">
        <v>992</v>
      </c>
      <c r="D55" s="833" t="s">
        <v>1511</v>
      </c>
      <c r="E55" s="834" t="s">
        <v>997</v>
      </c>
      <c r="F55" s="832" t="s">
        <v>989</v>
      </c>
      <c r="G55" s="832" t="s">
        <v>1117</v>
      </c>
      <c r="H55" s="832" t="s">
        <v>557</v>
      </c>
      <c r="I55" s="832" t="s">
        <v>1118</v>
      </c>
      <c r="J55" s="832" t="s">
        <v>1119</v>
      </c>
      <c r="K55" s="832" t="s">
        <v>1120</v>
      </c>
      <c r="L55" s="835">
        <v>299.24</v>
      </c>
      <c r="M55" s="835">
        <v>299.24</v>
      </c>
      <c r="N55" s="832">
        <v>1</v>
      </c>
      <c r="O55" s="836">
        <v>0.5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22</v>
      </c>
      <c r="B56" s="832" t="s">
        <v>988</v>
      </c>
      <c r="C56" s="832" t="s">
        <v>992</v>
      </c>
      <c r="D56" s="833" t="s">
        <v>1511</v>
      </c>
      <c r="E56" s="834" t="s">
        <v>997</v>
      </c>
      <c r="F56" s="832" t="s">
        <v>989</v>
      </c>
      <c r="G56" s="832" t="s">
        <v>1121</v>
      </c>
      <c r="H56" s="832" t="s">
        <v>557</v>
      </c>
      <c r="I56" s="832" t="s">
        <v>1122</v>
      </c>
      <c r="J56" s="832" t="s">
        <v>1123</v>
      </c>
      <c r="K56" s="832" t="s">
        <v>1124</v>
      </c>
      <c r="L56" s="835">
        <v>0</v>
      </c>
      <c r="M56" s="835">
        <v>0</v>
      </c>
      <c r="N56" s="832">
        <v>14</v>
      </c>
      <c r="O56" s="836">
        <v>12</v>
      </c>
      <c r="P56" s="835">
        <v>0</v>
      </c>
      <c r="Q56" s="837"/>
      <c r="R56" s="832">
        <v>14</v>
      </c>
      <c r="S56" s="837">
        <v>1</v>
      </c>
      <c r="T56" s="836">
        <v>12</v>
      </c>
      <c r="U56" s="838">
        <v>1</v>
      </c>
    </row>
    <row r="57" spans="1:21" ht="14.4" customHeight="1" x14ac:dyDescent="0.3">
      <c r="A57" s="831">
        <v>22</v>
      </c>
      <c r="B57" s="832" t="s">
        <v>988</v>
      </c>
      <c r="C57" s="832" t="s">
        <v>992</v>
      </c>
      <c r="D57" s="833" t="s">
        <v>1511</v>
      </c>
      <c r="E57" s="834" t="s">
        <v>999</v>
      </c>
      <c r="F57" s="832" t="s">
        <v>989</v>
      </c>
      <c r="G57" s="832" t="s">
        <v>1125</v>
      </c>
      <c r="H57" s="832" t="s">
        <v>557</v>
      </c>
      <c r="I57" s="832" t="s">
        <v>1126</v>
      </c>
      <c r="J57" s="832" t="s">
        <v>1127</v>
      </c>
      <c r="K57" s="832" t="s">
        <v>1128</v>
      </c>
      <c r="L57" s="835">
        <v>0</v>
      </c>
      <c r="M57" s="835">
        <v>0</v>
      </c>
      <c r="N57" s="832">
        <v>1</v>
      </c>
      <c r="O57" s="836">
        <v>1</v>
      </c>
      <c r="P57" s="835">
        <v>0</v>
      </c>
      <c r="Q57" s="837"/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22</v>
      </c>
      <c r="B58" s="832" t="s">
        <v>988</v>
      </c>
      <c r="C58" s="832" t="s">
        <v>992</v>
      </c>
      <c r="D58" s="833" t="s">
        <v>1511</v>
      </c>
      <c r="E58" s="834" t="s">
        <v>999</v>
      </c>
      <c r="F58" s="832" t="s">
        <v>989</v>
      </c>
      <c r="G58" s="832" t="s">
        <v>1129</v>
      </c>
      <c r="H58" s="832" t="s">
        <v>599</v>
      </c>
      <c r="I58" s="832" t="s">
        <v>1130</v>
      </c>
      <c r="J58" s="832" t="s">
        <v>1131</v>
      </c>
      <c r="K58" s="832" t="s">
        <v>1132</v>
      </c>
      <c r="L58" s="835">
        <v>117.55</v>
      </c>
      <c r="M58" s="835">
        <v>117.55</v>
      </c>
      <c r="N58" s="832">
        <v>1</v>
      </c>
      <c r="O58" s="836">
        <v>1</v>
      </c>
      <c r="P58" s="835">
        <v>117.55</v>
      </c>
      <c r="Q58" s="837">
        <v>1</v>
      </c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22</v>
      </c>
      <c r="B59" s="832" t="s">
        <v>988</v>
      </c>
      <c r="C59" s="832" t="s">
        <v>992</v>
      </c>
      <c r="D59" s="833" t="s">
        <v>1511</v>
      </c>
      <c r="E59" s="834" t="s">
        <v>999</v>
      </c>
      <c r="F59" s="832" t="s">
        <v>989</v>
      </c>
      <c r="G59" s="832" t="s">
        <v>1036</v>
      </c>
      <c r="H59" s="832" t="s">
        <v>557</v>
      </c>
      <c r="I59" s="832" t="s">
        <v>1133</v>
      </c>
      <c r="J59" s="832" t="s">
        <v>1038</v>
      </c>
      <c r="K59" s="832" t="s">
        <v>1134</v>
      </c>
      <c r="L59" s="835">
        <v>23.51</v>
      </c>
      <c r="M59" s="835">
        <v>329.14</v>
      </c>
      <c r="N59" s="832">
        <v>14</v>
      </c>
      <c r="O59" s="836">
        <v>7</v>
      </c>
      <c r="P59" s="835">
        <v>329.14</v>
      </c>
      <c r="Q59" s="837">
        <v>1</v>
      </c>
      <c r="R59" s="832">
        <v>14</v>
      </c>
      <c r="S59" s="837">
        <v>1</v>
      </c>
      <c r="T59" s="836">
        <v>7</v>
      </c>
      <c r="U59" s="838">
        <v>1</v>
      </c>
    </row>
    <row r="60" spans="1:21" ht="14.4" customHeight="1" x14ac:dyDescent="0.3">
      <c r="A60" s="831">
        <v>22</v>
      </c>
      <c r="B60" s="832" t="s">
        <v>988</v>
      </c>
      <c r="C60" s="832" t="s">
        <v>992</v>
      </c>
      <c r="D60" s="833" t="s">
        <v>1511</v>
      </c>
      <c r="E60" s="834" t="s">
        <v>999</v>
      </c>
      <c r="F60" s="832" t="s">
        <v>989</v>
      </c>
      <c r="G60" s="832" t="s">
        <v>1135</v>
      </c>
      <c r="H60" s="832" t="s">
        <v>557</v>
      </c>
      <c r="I60" s="832" t="s">
        <v>1136</v>
      </c>
      <c r="J60" s="832" t="s">
        <v>1137</v>
      </c>
      <c r="K60" s="832" t="s">
        <v>1138</v>
      </c>
      <c r="L60" s="835">
        <v>42.05</v>
      </c>
      <c r="M60" s="835">
        <v>42.05</v>
      </c>
      <c r="N60" s="832">
        <v>1</v>
      </c>
      <c r="O60" s="836">
        <v>1</v>
      </c>
      <c r="P60" s="835">
        <v>42.05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22</v>
      </c>
      <c r="B61" s="832" t="s">
        <v>988</v>
      </c>
      <c r="C61" s="832" t="s">
        <v>992</v>
      </c>
      <c r="D61" s="833" t="s">
        <v>1511</v>
      </c>
      <c r="E61" s="834" t="s">
        <v>999</v>
      </c>
      <c r="F61" s="832" t="s">
        <v>989</v>
      </c>
      <c r="G61" s="832" t="s">
        <v>1139</v>
      </c>
      <c r="H61" s="832" t="s">
        <v>557</v>
      </c>
      <c r="I61" s="832" t="s">
        <v>1140</v>
      </c>
      <c r="J61" s="832" t="s">
        <v>1141</v>
      </c>
      <c r="K61" s="832" t="s">
        <v>1142</v>
      </c>
      <c r="L61" s="835">
        <v>52.87</v>
      </c>
      <c r="M61" s="835">
        <v>52.87</v>
      </c>
      <c r="N61" s="832">
        <v>1</v>
      </c>
      <c r="O61" s="836">
        <v>1</v>
      </c>
      <c r="P61" s="835">
        <v>52.87</v>
      </c>
      <c r="Q61" s="837">
        <v>1</v>
      </c>
      <c r="R61" s="832">
        <v>1</v>
      </c>
      <c r="S61" s="837">
        <v>1</v>
      </c>
      <c r="T61" s="836">
        <v>1</v>
      </c>
      <c r="U61" s="838">
        <v>1</v>
      </c>
    </row>
    <row r="62" spans="1:21" ht="14.4" customHeight="1" x14ac:dyDescent="0.3">
      <c r="A62" s="831">
        <v>22</v>
      </c>
      <c r="B62" s="832" t="s">
        <v>988</v>
      </c>
      <c r="C62" s="832" t="s">
        <v>992</v>
      </c>
      <c r="D62" s="833" t="s">
        <v>1511</v>
      </c>
      <c r="E62" s="834" t="s">
        <v>999</v>
      </c>
      <c r="F62" s="832" t="s">
        <v>989</v>
      </c>
      <c r="G62" s="832" t="s">
        <v>1139</v>
      </c>
      <c r="H62" s="832" t="s">
        <v>557</v>
      </c>
      <c r="I62" s="832" t="s">
        <v>1143</v>
      </c>
      <c r="J62" s="832" t="s">
        <v>1144</v>
      </c>
      <c r="K62" s="832" t="s">
        <v>1145</v>
      </c>
      <c r="L62" s="835">
        <v>70.48</v>
      </c>
      <c r="M62" s="835">
        <v>140.96</v>
      </c>
      <c r="N62" s="832">
        <v>2</v>
      </c>
      <c r="O62" s="836">
        <v>1</v>
      </c>
      <c r="P62" s="835">
        <v>140.96</v>
      </c>
      <c r="Q62" s="837">
        <v>1</v>
      </c>
      <c r="R62" s="832">
        <v>2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22</v>
      </c>
      <c r="B63" s="832" t="s">
        <v>988</v>
      </c>
      <c r="C63" s="832" t="s">
        <v>992</v>
      </c>
      <c r="D63" s="833" t="s">
        <v>1511</v>
      </c>
      <c r="E63" s="834" t="s">
        <v>999</v>
      </c>
      <c r="F63" s="832" t="s">
        <v>989</v>
      </c>
      <c r="G63" s="832" t="s">
        <v>1146</v>
      </c>
      <c r="H63" s="832" t="s">
        <v>557</v>
      </c>
      <c r="I63" s="832" t="s">
        <v>1147</v>
      </c>
      <c r="J63" s="832" t="s">
        <v>1148</v>
      </c>
      <c r="K63" s="832" t="s">
        <v>1149</v>
      </c>
      <c r="L63" s="835">
        <v>92.85</v>
      </c>
      <c r="M63" s="835">
        <v>278.54999999999995</v>
      </c>
      <c r="N63" s="832">
        <v>3</v>
      </c>
      <c r="O63" s="836">
        <v>2.5</v>
      </c>
      <c r="P63" s="835">
        <v>278.54999999999995</v>
      </c>
      <c r="Q63" s="837">
        <v>1</v>
      </c>
      <c r="R63" s="832">
        <v>3</v>
      </c>
      <c r="S63" s="837">
        <v>1</v>
      </c>
      <c r="T63" s="836">
        <v>2.5</v>
      </c>
      <c r="U63" s="838">
        <v>1</v>
      </c>
    </row>
    <row r="64" spans="1:21" ht="14.4" customHeight="1" x14ac:dyDescent="0.3">
      <c r="A64" s="831">
        <v>22</v>
      </c>
      <c r="B64" s="832" t="s">
        <v>988</v>
      </c>
      <c r="C64" s="832" t="s">
        <v>992</v>
      </c>
      <c r="D64" s="833" t="s">
        <v>1511</v>
      </c>
      <c r="E64" s="834" t="s">
        <v>999</v>
      </c>
      <c r="F64" s="832" t="s">
        <v>989</v>
      </c>
      <c r="G64" s="832" t="s">
        <v>1146</v>
      </c>
      <c r="H64" s="832" t="s">
        <v>557</v>
      </c>
      <c r="I64" s="832" t="s">
        <v>1150</v>
      </c>
      <c r="J64" s="832" t="s">
        <v>1148</v>
      </c>
      <c r="K64" s="832" t="s">
        <v>1151</v>
      </c>
      <c r="L64" s="835">
        <v>477.5</v>
      </c>
      <c r="M64" s="835">
        <v>477.5</v>
      </c>
      <c r="N64" s="832">
        <v>1</v>
      </c>
      <c r="O64" s="836">
        <v>1</v>
      </c>
      <c r="P64" s="835">
        <v>477.5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" customHeight="1" x14ac:dyDescent="0.3">
      <c r="A65" s="831">
        <v>22</v>
      </c>
      <c r="B65" s="832" t="s">
        <v>988</v>
      </c>
      <c r="C65" s="832" t="s">
        <v>992</v>
      </c>
      <c r="D65" s="833" t="s">
        <v>1511</v>
      </c>
      <c r="E65" s="834" t="s">
        <v>999</v>
      </c>
      <c r="F65" s="832" t="s">
        <v>989</v>
      </c>
      <c r="G65" s="832" t="s">
        <v>1152</v>
      </c>
      <c r="H65" s="832" t="s">
        <v>557</v>
      </c>
      <c r="I65" s="832" t="s">
        <v>1153</v>
      </c>
      <c r="J65" s="832" t="s">
        <v>1154</v>
      </c>
      <c r="K65" s="832" t="s">
        <v>1155</v>
      </c>
      <c r="L65" s="835">
        <v>0</v>
      </c>
      <c r="M65" s="835">
        <v>0</v>
      </c>
      <c r="N65" s="832">
        <v>1</v>
      </c>
      <c r="O65" s="836">
        <v>1</v>
      </c>
      <c r="P65" s="835">
        <v>0</v>
      </c>
      <c r="Q65" s="837"/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22</v>
      </c>
      <c r="B66" s="832" t="s">
        <v>988</v>
      </c>
      <c r="C66" s="832" t="s">
        <v>992</v>
      </c>
      <c r="D66" s="833" t="s">
        <v>1511</v>
      </c>
      <c r="E66" s="834" t="s">
        <v>999</v>
      </c>
      <c r="F66" s="832" t="s">
        <v>989</v>
      </c>
      <c r="G66" s="832" t="s">
        <v>1152</v>
      </c>
      <c r="H66" s="832" t="s">
        <v>557</v>
      </c>
      <c r="I66" s="832" t="s">
        <v>1156</v>
      </c>
      <c r="J66" s="832" t="s">
        <v>1154</v>
      </c>
      <c r="K66" s="832" t="s">
        <v>1157</v>
      </c>
      <c r="L66" s="835">
        <v>0</v>
      </c>
      <c r="M66" s="835">
        <v>0</v>
      </c>
      <c r="N66" s="832">
        <v>1</v>
      </c>
      <c r="O66" s="836">
        <v>0.5</v>
      </c>
      <c r="P66" s="835">
        <v>0</v>
      </c>
      <c r="Q66" s="837"/>
      <c r="R66" s="832">
        <v>1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22</v>
      </c>
      <c r="B67" s="832" t="s">
        <v>988</v>
      </c>
      <c r="C67" s="832" t="s">
        <v>992</v>
      </c>
      <c r="D67" s="833" t="s">
        <v>1511</v>
      </c>
      <c r="E67" s="834" t="s">
        <v>999</v>
      </c>
      <c r="F67" s="832" t="s">
        <v>989</v>
      </c>
      <c r="G67" s="832" t="s">
        <v>1152</v>
      </c>
      <c r="H67" s="832" t="s">
        <v>557</v>
      </c>
      <c r="I67" s="832" t="s">
        <v>1158</v>
      </c>
      <c r="J67" s="832" t="s">
        <v>1154</v>
      </c>
      <c r="K67" s="832" t="s">
        <v>1157</v>
      </c>
      <c r="L67" s="835">
        <v>0</v>
      </c>
      <c r="M67" s="835">
        <v>0</v>
      </c>
      <c r="N67" s="832">
        <v>1</v>
      </c>
      <c r="O67" s="836">
        <v>1</v>
      </c>
      <c r="P67" s="835"/>
      <c r="Q67" s="837"/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22</v>
      </c>
      <c r="B68" s="832" t="s">
        <v>988</v>
      </c>
      <c r="C68" s="832" t="s">
        <v>992</v>
      </c>
      <c r="D68" s="833" t="s">
        <v>1511</v>
      </c>
      <c r="E68" s="834" t="s">
        <v>999</v>
      </c>
      <c r="F68" s="832" t="s">
        <v>989</v>
      </c>
      <c r="G68" s="832" t="s">
        <v>1159</v>
      </c>
      <c r="H68" s="832" t="s">
        <v>557</v>
      </c>
      <c r="I68" s="832" t="s">
        <v>1160</v>
      </c>
      <c r="J68" s="832" t="s">
        <v>1161</v>
      </c>
      <c r="K68" s="832" t="s">
        <v>1162</v>
      </c>
      <c r="L68" s="835">
        <v>89.91</v>
      </c>
      <c r="M68" s="835">
        <v>89.91</v>
      </c>
      <c r="N68" s="832">
        <v>1</v>
      </c>
      <c r="O68" s="836">
        <v>0.5</v>
      </c>
      <c r="P68" s="835">
        <v>89.91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22</v>
      </c>
      <c r="B69" s="832" t="s">
        <v>988</v>
      </c>
      <c r="C69" s="832" t="s">
        <v>992</v>
      </c>
      <c r="D69" s="833" t="s">
        <v>1511</v>
      </c>
      <c r="E69" s="834" t="s">
        <v>999</v>
      </c>
      <c r="F69" s="832" t="s">
        <v>989</v>
      </c>
      <c r="G69" s="832" t="s">
        <v>1163</v>
      </c>
      <c r="H69" s="832" t="s">
        <v>557</v>
      </c>
      <c r="I69" s="832" t="s">
        <v>1164</v>
      </c>
      <c r="J69" s="832" t="s">
        <v>1165</v>
      </c>
      <c r="K69" s="832" t="s">
        <v>1166</v>
      </c>
      <c r="L69" s="835">
        <v>43.04</v>
      </c>
      <c r="M69" s="835">
        <v>43.04</v>
      </c>
      <c r="N69" s="832">
        <v>1</v>
      </c>
      <c r="O69" s="836">
        <v>0.5</v>
      </c>
      <c r="P69" s="835">
        <v>43.04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22</v>
      </c>
      <c r="B70" s="832" t="s">
        <v>988</v>
      </c>
      <c r="C70" s="832" t="s">
        <v>992</v>
      </c>
      <c r="D70" s="833" t="s">
        <v>1511</v>
      </c>
      <c r="E70" s="834" t="s">
        <v>999</v>
      </c>
      <c r="F70" s="832" t="s">
        <v>989</v>
      </c>
      <c r="G70" s="832" t="s">
        <v>1167</v>
      </c>
      <c r="H70" s="832" t="s">
        <v>557</v>
      </c>
      <c r="I70" s="832" t="s">
        <v>1168</v>
      </c>
      <c r="J70" s="832" t="s">
        <v>1169</v>
      </c>
      <c r="K70" s="832" t="s">
        <v>1170</v>
      </c>
      <c r="L70" s="835">
        <v>760.22</v>
      </c>
      <c r="M70" s="835">
        <v>760.22</v>
      </c>
      <c r="N70" s="832">
        <v>1</v>
      </c>
      <c r="O70" s="836">
        <v>0.5</v>
      </c>
      <c r="P70" s="835">
        <v>760.22</v>
      </c>
      <c r="Q70" s="837">
        <v>1</v>
      </c>
      <c r="R70" s="832">
        <v>1</v>
      </c>
      <c r="S70" s="837">
        <v>1</v>
      </c>
      <c r="T70" s="836">
        <v>0.5</v>
      </c>
      <c r="U70" s="838">
        <v>1</v>
      </c>
    </row>
    <row r="71" spans="1:21" ht="14.4" customHeight="1" x14ac:dyDescent="0.3">
      <c r="A71" s="831">
        <v>22</v>
      </c>
      <c r="B71" s="832" t="s">
        <v>988</v>
      </c>
      <c r="C71" s="832" t="s">
        <v>992</v>
      </c>
      <c r="D71" s="833" t="s">
        <v>1511</v>
      </c>
      <c r="E71" s="834" t="s">
        <v>999</v>
      </c>
      <c r="F71" s="832" t="s">
        <v>989</v>
      </c>
      <c r="G71" s="832" t="s">
        <v>1171</v>
      </c>
      <c r="H71" s="832" t="s">
        <v>557</v>
      </c>
      <c r="I71" s="832" t="s">
        <v>1172</v>
      </c>
      <c r="J71" s="832" t="s">
        <v>1173</v>
      </c>
      <c r="K71" s="832" t="s">
        <v>1174</v>
      </c>
      <c r="L71" s="835">
        <v>32.25</v>
      </c>
      <c r="M71" s="835">
        <v>32.25</v>
      </c>
      <c r="N71" s="832">
        <v>1</v>
      </c>
      <c r="O71" s="836">
        <v>0.5</v>
      </c>
      <c r="P71" s="835">
        <v>32.25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" customHeight="1" x14ac:dyDescent="0.3">
      <c r="A72" s="831">
        <v>22</v>
      </c>
      <c r="B72" s="832" t="s">
        <v>988</v>
      </c>
      <c r="C72" s="832" t="s">
        <v>992</v>
      </c>
      <c r="D72" s="833" t="s">
        <v>1511</v>
      </c>
      <c r="E72" s="834" t="s">
        <v>999</v>
      </c>
      <c r="F72" s="832" t="s">
        <v>989</v>
      </c>
      <c r="G72" s="832" t="s">
        <v>1171</v>
      </c>
      <c r="H72" s="832" t="s">
        <v>599</v>
      </c>
      <c r="I72" s="832" t="s">
        <v>1175</v>
      </c>
      <c r="J72" s="832" t="s">
        <v>1176</v>
      </c>
      <c r="K72" s="832" t="s">
        <v>1177</v>
      </c>
      <c r="L72" s="835">
        <v>16.12</v>
      </c>
      <c r="M72" s="835">
        <v>16.12</v>
      </c>
      <c r="N72" s="832">
        <v>1</v>
      </c>
      <c r="O72" s="836">
        <v>0.5</v>
      </c>
      <c r="P72" s="835">
        <v>16.12</v>
      </c>
      <c r="Q72" s="837">
        <v>1</v>
      </c>
      <c r="R72" s="832">
        <v>1</v>
      </c>
      <c r="S72" s="837">
        <v>1</v>
      </c>
      <c r="T72" s="836">
        <v>0.5</v>
      </c>
      <c r="U72" s="838">
        <v>1</v>
      </c>
    </row>
    <row r="73" spans="1:21" ht="14.4" customHeight="1" x14ac:dyDescent="0.3">
      <c r="A73" s="831">
        <v>22</v>
      </c>
      <c r="B73" s="832" t="s">
        <v>988</v>
      </c>
      <c r="C73" s="832" t="s">
        <v>992</v>
      </c>
      <c r="D73" s="833" t="s">
        <v>1511</v>
      </c>
      <c r="E73" s="834" t="s">
        <v>999</v>
      </c>
      <c r="F73" s="832" t="s">
        <v>989</v>
      </c>
      <c r="G73" s="832" t="s">
        <v>1171</v>
      </c>
      <c r="H73" s="832" t="s">
        <v>599</v>
      </c>
      <c r="I73" s="832" t="s">
        <v>1178</v>
      </c>
      <c r="J73" s="832" t="s">
        <v>1176</v>
      </c>
      <c r="K73" s="832" t="s">
        <v>1179</v>
      </c>
      <c r="L73" s="835">
        <v>57.6</v>
      </c>
      <c r="M73" s="835">
        <v>57.6</v>
      </c>
      <c r="N73" s="832">
        <v>1</v>
      </c>
      <c r="O73" s="836">
        <v>1</v>
      </c>
      <c r="P73" s="835">
        <v>57.6</v>
      </c>
      <c r="Q73" s="837">
        <v>1</v>
      </c>
      <c r="R73" s="832">
        <v>1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22</v>
      </c>
      <c r="B74" s="832" t="s">
        <v>988</v>
      </c>
      <c r="C74" s="832" t="s">
        <v>992</v>
      </c>
      <c r="D74" s="833" t="s">
        <v>1511</v>
      </c>
      <c r="E74" s="834" t="s">
        <v>999</v>
      </c>
      <c r="F74" s="832" t="s">
        <v>989</v>
      </c>
      <c r="G74" s="832" t="s">
        <v>1171</v>
      </c>
      <c r="H74" s="832" t="s">
        <v>599</v>
      </c>
      <c r="I74" s="832" t="s">
        <v>1180</v>
      </c>
      <c r="J74" s="832" t="s">
        <v>1176</v>
      </c>
      <c r="K74" s="832" t="s">
        <v>1177</v>
      </c>
      <c r="L74" s="835">
        <v>16.12</v>
      </c>
      <c r="M74" s="835">
        <v>16.12</v>
      </c>
      <c r="N74" s="832">
        <v>1</v>
      </c>
      <c r="O74" s="836">
        <v>0.5</v>
      </c>
      <c r="P74" s="835">
        <v>16.12</v>
      </c>
      <c r="Q74" s="837">
        <v>1</v>
      </c>
      <c r="R74" s="832">
        <v>1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22</v>
      </c>
      <c r="B75" s="832" t="s">
        <v>988</v>
      </c>
      <c r="C75" s="832" t="s">
        <v>992</v>
      </c>
      <c r="D75" s="833" t="s">
        <v>1511</v>
      </c>
      <c r="E75" s="834" t="s">
        <v>999</v>
      </c>
      <c r="F75" s="832" t="s">
        <v>989</v>
      </c>
      <c r="G75" s="832" t="s">
        <v>1181</v>
      </c>
      <c r="H75" s="832" t="s">
        <v>557</v>
      </c>
      <c r="I75" s="832" t="s">
        <v>1182</v>
      </c>
      <c r="J75" s="832" t="s">
        <v>1183</v>
      </c>
      <c r="K75" s="832" t="s">
        <v>1184</v>
      </c>
      <c r="L75" s="835">
        <v>0</v>
      </c>
      <c r="M75" s="835">
        <v>0</v>
      </c>
      <c r="N75" s="832">
        <v>2</v>
      </c>
      <c r="O75" s="836">
        <v>1.5</v>
      </c>
      <c r="P75" s="835">
        <v>0</v>
      </c>
      <c r="Q75" s="837"/>
      <c r="R75" s="832">
        <v>2</v>
      </c>
      <c r="S75" s="837">
        <v>1</v>
      </c>
      <c r="T75" s="836">
        <v>1.5</v>
      </c>
      <c r="U75" s="838">
        <v>1</v>
      </c>
    </row>
    <row r="76" spans="1:21" ht="14.4" customHeight="1" x14ac:dyDescent="0.3">
      <c r="A76" s="831">
        <v>22</v>
      </c>
      <c r="B76" s="832" t="s">
        <v>988</v>
      </c>
      <c r="C76" s="832" t="s">
        <v>992</v>
      </c>
      <c r="D76" s="833" t="s">
        <v>1511</v>
      </c>
      <c r="E76" s="834" t="s">
        <v>999</v>
      </c>
      <c r="F76" s="832" t="s">
        <v>989</v>
      </c>
      <c r="G76" s="832" t="s">
        <v>1185</v>
      </c>
      <c r="H76" s="832" t="s">
        <v>557</v>
      </c>
      <c r="I76" s="832" t="s">
        <v>1186</v>
      </c>
      <c r="J76" s="832" t="s">
        <v>1187</v>
      </c>
      <c r="K76" s="832" t="s">
        <v>1188</v>
      </c>
      <c r="L76" s="835">
        <v>52.47</v>
      </c>
      <c r="M76" s="835">
        <v>52.47</v>
      </c>
      <c r="N76" s="832">
        <v>1</v>
      </c>
      <c r="O76" s="836">
        <v>1</v>
      </c>
      <c r="P76" s="835">
        <v>52.47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22</v>
      </c>
      <c r="B77" s="832" t="s">
        <v>988</v>
      </c>
      <c r="C77" s="832" t="s">
        <v>992</v>
      </c>
      <c r="D77" s="833" t="s">
        <v>1511</v>
      </c>
      <c r="E77" s="834" t="s">
        <v>999</v>
      </c>
      <c r="F77" s="832" t="s">
        <v>989</v>
      </c>
      <c r="G77" s="832" t="s">
        <v>1189</v>
      </c>
      <c r="H77" s="832" t="s">
        <v>557</v>
      </c>
      <c r="I77" s="832" t="s">
        <v>1190</v>
      </c>
      <c r="J77" s="832" t="s">
        <v>1191</v>
      </c>
      <c r="K77" s="832" t="s">
        <v>1192</v>
      </c>
      <c r="L77" s="835">
        <v>83.38</v>
      </c>
      <c r="M77" s="835">
        <v>250.14</v>
      </c>
      <c r="N77" s="832">
        <v>3</v>
      </c>
      <c r="O77" s="836">
        <v>0.5</v>
      </c>
      <c r="P77" s="835">
        <v>250.14</v>
      </c>
      <c r="Q77" s="837">
        <v>1</v>
      </c>
      <c r="R77" s="832">
        <v>3</v>
      </c>
      <c r="S77" s="837">
        <v>1</v>
      </c>
      <c r="T77" s="836">
        <v>0.5</v>
      </c>
      <c r="U77" s="838">
        <v>1</v>
      </c>
    </row>
    <row r="78" spans="1:21" ht="14.4" customHeight="1" x14ac:dyDescent="0.3">
      <c r="A78" s="831">
        <v>22</v>
      </c>
      <c r="B78" s="832" t="s">
        <v>988</v>
      </c>
      <c r="C78" s="832" t="s">
        <v>992</v>
      </c>
      <c r="D78" s="833" t="s">
        <v>1511</v>
      </c>
      <c r="E78" s="834" t="s">
        <v>1000</v>
      </c>
      <c r="F78" s="832" t="s">
        <v>989</v>
      </c>
      <c r="G78" s="832" t="s">
        <v>1193</v>
      </c>
      <c r="H78" s="832" t="s">
        <v>557</v>
      </c>
      <c r="I78" s="832" t="s">
        <v>1194</v>
      </c>
      <c r="J78" s="832" t="s">
        <v>1195</v>
      </c>
      <c r="K78" s="832" t="s">
        <v>1196</v>
      </c>
      <c r="L78" s="835">
        <v>35.11</v>
      </c>
      <c r="M78" s="835">
        <v>421.32</v>
      </c>
      <c r="N78" s="832">
        <v>12</v>
      </c>
      <c r="O78" s="836">
        <v>2</v>
      </c>
      <c r="P78" s="835">
        <v>105.33</v>
      </c>
      <c r="Q78" s="837">
        <v>0.25</v>
      </c>
      <c r="R78" s="832">
        <v>3</v>
      </c>
      <c r="S78" s="837">
        <v>0.25</v>
      </c>
      <c r="T78" s="836">
        <v>0.5</v>
      </c>
      <c r="U78" s="838">
        <v>0.25</v>
      </c>
    </row>
    <row r="79" spans="1:21" ht="14.4" customHeight="1" x14ac:dyDescent="0.3">
      <c r="A79" s="831">
        <v>22</v>
      </c>
      <c r="B79" s="832" t="s">
        <v>988</v>
      </c>
      <c r="C79" s="832" t="s">
        <v>992</v>
      </c>
      <c r="D79" s="833" t="s">
        <v>1511</v>
      </c>
      <c r="E79" s="834" t="s">
        <v>1000</v>
      </c>
      <c r="F79" s="832" t="s">
        <v>989</v>
      </c>
      <c r="G79" s="832" t="s">
        <v>1020</v>
      </c>
      <c r="H79" s="832" t="s">
        <v>599</v>
      </c>
      <c r="I79" s="832" t="s">
        <v>1197</v>
      </c>
      <c r="J79" s="832" t="s">
        <v>1022</v>
      </c>
      <c r="K79" s="832" t="s">
        <v>1198</v>
      </c>
      <c r="L79" s="835">
        <v>4.7</v>
      </c>
      <c r="M79" s="835">
        <v>4.7</v>
      </c>
      <c r="N79" s="832">
        <v>1</v>
      </c>
      <c r="O79" s="836">
        <v>1</v>
      </c>
      <c r="P79" s="835">
        <v>4.7</v>
      </c>
      <c r="Q79" s="837">
        <v>1</v>
      </c>
      <c r="R79" s="832">
        <v>1</v>
      </c>
      <c r="S79" s="837">
        <v>1</v>
      </c>
      <c r="T79" s="836">
        <v>1</v>
      </c>
      <c r="U79" s="838">
        <v>1</v>
      </c>
    </row>
    <row r="80" spans="1:21" ht="14.4" customHeight="1" x14ac:dyDescent="0.3">
      <c r="A80" s="831">
        <v>22</v>
      </c>
      <c r="B80" s="832" t="s">
        <v>988</v>
      </c>
      <c r="C80" s="832" t="s">
        <v>992</v>
      </c>
      <c r="D80" s="833" t="s">
        <v>1511</v>
      </c>
      <c r="E80" s="834" t="s">
        <v>1000</v>
      </c>
      <c r="F80" s="832" t="s">
        <v>989</v>
      </c>
      <c r="G80" s="832" t="s">
        <v>1199</v>
      </c>
      <c r="H80" s="832" t="s">
        <v>599</v>
      </c>
      <c r="I80" s="832" t="s">
        <v>1200</v>
      </c>
      <c r="J80" s="832" t="s">
        <v>1201</v>
      </c>
      <c r="K80" s="832" t="s">
        <v>1202</v>
      </c>
      <c r="L80" s="835">
        <v>0</v>
      </c>
      <c r="M80" s="835">
        <v>0</v>
      </c>
      <c r="N80" s="832">
        <v>1</v>
      </c>
      <c r="O80" s="836">
        <v>1</v>
      </c>
      <c r="P80" s="835">
        <v>0</v>
      </c>
      <c r="Q80" s="837"/>
      <c r="R80" s="832">
        <v>1</v>
      </c>
      <c r="S80" s="837">
        <v>1</v>
      </c>
      <c r="T80" s="836">
        <v>1</v>
      </c>
      <c r="U80" s="838">
        <v>1</v>
      </c>
    </row>
    <row r="81" spans="1:21" ht="14.4" customHeight="1" x14ac:dyDescent="0.3">
      <c r="A81" s="831">
        <v>22</v>
      </c>
      <c r="B81" s="832" t="s">
        <v>988</v>
      </c>
      <c r="C81" s="832" t="s">
        <v>992</v>
      </c>
      <c r="D81" s="833" t="s">
        <v>1511</v>
      </c>
      <c r="E81" s="834" t="s">
        <v>1000</v>
      </c>
      <c r="F81" s="832" t="s">
        <v>989</v>
      </c>
      <c r="G81" s="832" t="s">
        <v>1024</v>
      </c>
      <c r="H81" s="832" t="s">
        <v>557</v>
      </c>
      <c r="I81" s="832" t="s">
        <v>1203</v>
      </c>
      <c r="J81" s="832" t="s">
        <v>1204</v>
      </c>
      <c r="K81" s="832" t="s">
        <v>1027</v>
      </c>
      <c r="L81" s="835">
        <v>119.7</v>
      </c>
      <c r="M81" s="835">
        <v>239.4</v>
      </c>
      <c r="N81" s="832">
        <v>2</v>
      </c>
      <c r="O81" s="836">
        <v>1</v>
      </c>
      <c r="P81" s="835">
        <v>239.4</v>
      </c>
      <c r="Q81" s="837">
        <v>1</v>
      </c>
      <c r="R81" s="832">
        <v>2</v>
      </c>
      <c r="S81" s="837">
        <v>1</v>
      </c>
      <c r="T81" s="836">
        <v>1</v>
      </c>
      <c r="U81" s="838">
        <v>1</v>
      </c>
    </row>
    <row r="82" spans="1:21" ht="14.4" customHeight="1" x14ac:dyDescent="0.3">
      <c r="A82" s="831">
        <v>22</v>
      </c>
      <c r="B82" s="832" t="s">
        <v>988</v>
      </c>
      <c r="C82" s="832" t="s">
        <v>992</v>
      </c>
      <c r="D82" s="833" t="s">
        <v>1511</v>
      </c>
      <c r="E82" s="834" t="s">
        <v>1000</v>
      </c>
      <c r="F82" s="832" t="s">
        <v>989</v>
      </c>
      <c r="G82" s="832" t="s">
        <v>1032</v>
      </c>
      <c r="H82" s="832" t="s">
        <v>557</v>
      </c>
      <c r="I82" s="832" t="s">
        <v>1205</v>
      </c>
      <c r="J82" s="832" t="s">
        <v>1206</v>
      </c>
      <c r="K82" s="832" t="s">
        <v>1039</v>
      </c>
      <c r="L82" s="835">
        <v>105.32</v>
      </c>
      <c r="M82" s="835">
        <v>105.32</v>
      </c>
      <c r="N82" s="832">
        <v>1</v>
      </c>
      <c r="O82" s="836">
        <v>0.5</v>
      </c>
      <c r="P82" s="835">
        <v>105.32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22</v>
      </c>
      <c r="B83" s="832" t="s">
        <v>988</v>
      </c>
      <c r="C83" s="832" t="s">
        <v>992</v>
      </c>
      <c r="D83" s="833" t="s">
        <v>1511</v>
      </c>
      <c r="E83" s="834" t="s">
        <v>1000</v>
      </c>
      <c r="F83" s="832" t="s">
        <v>989</v>
      </c>
      <c r="G83" s="832" t="s">
        <v>1032</v>
      </c>
      <c r="H83" s="832" t="s">
        <v>599</v>
      </c>
      <c r="I83" s="832" t="s">
        <v>1033</v>
      </c>
      <c r="J83" s="832" t="s">
        <v>1034</v>
      </c>
      <c r="K83" s="832" t="s">
        <v>1035</v>
      </c>
      <c r="L83" s="835">
        <v>117.03</v>
      </c>
      <c r="M83" s="835">
        <v>117.03</v>
      </c>
      <c r="N83" s="832">
        <v>1</v>
      </c>
      <c r="O83" s="836">
        <v>0.5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" customHeight="1" x14ac:dyDescent="0.3">
      <c r="A84" s="831">
        <v>22</v>
      </c>
      <c r="B84" s="832" t="s">
        <v>988</v>
      </c>
      <c r="C84" s="832" t="s">
        <v>992</v>
      </c>
      <c r="D84" s="833" t="s">
        <v>1511</v>
      </c>
      <c r="E84" s="834" t="s">
        <v>1000</v>
      </c>
      <c r="F84" s="832" t="s">
        <v>989</v>
      </c>
      <c r="G84" s="832" t="s">
        <v>1032</v>
      </c>
      <c r="H84" s="832" t="s">
        <v>557</v>
      </c>
      <c r="I84" s="832" t="s">
        <v>1207</v>
      </c>
      <c r="J84" s="832" t="s">
        <v>1208</v>
      </c>
      <c r="K84" s="832" t="s">
        <v>1035</v>
      </c>
      <c r="L84" s="835">
        <v>117.03</v>
      </c>
      <c r="M84" s="835">
        <v>234.06</v>
      </c>
      <c r="N84" s="832">
        <v>2</v>
      </c>
      <c r="O84" s="836">
        <v>1</v>
      </c>
      <c r="P84" s="835">
        <v>234.06</v>
      </c>
      <c r="Q84" s="837">
        <v>1</v>
      </c>
      <c r="R84" s="832">
        <v>2</v>
      </c>
      <c r="S84" s="837">
        <v>1</v>
      </c>
      <c r="T84" s="836">
        <v>1</v>
      </c>
      <c r="U84" s="838">
        <v>1</v>
      </c>
    </row>
    <row r="85" spans="1:21" ht="14.4" customHeight="1" x14ac:dyDescent="0.3">
      <c r="A85" s="831">
        <v>22</v>
      </c>
      <c r="B85" s="832" t="s">
        <v>988</v>
      </c>
      <c r="C85" s="832" t="s">
        <v>992</v>
      </c>
      <c r="D85" s="833" t="s">
        <v>1511</v>
      </c>
      <c r="E85" s="834" t="s">
        <v>1000</v>
      </c>
      <c r="F85" s="832" t="s">
        <v>989</v>
      </c>
      <c r="G85" s="832" t="s">
        <v>1209</v>
      </c>
      <c r="H85" s="832" t="s">
        <v>557</v>
      </c>
      <c r="I85" s="832" t="s">
        <v>1210</v>
      </c>
      <c r="J85" s="832" t="s">
        <v>1211</v>
      </c>
      <c r="K85" s="832" t="s">
        <v>1212</v>
      </c>
      <c r="L85" s="835">
        <v>213.49</v>
      </c>
      <c r="M85" s="835">
        <v>213.49</v>
      </c>
      <c r="N85" s="832">
        <v>1</v>
      </c>
      <c r="O85" s="836">
        <v>1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22</v>
      </c>
      <c r="B86" s="832" t="s">
        <v>988</v>
      </c>
      <c r="C86" s="832" t="s">
        <v>992</v>
      </c>
      <c r="D86" s="833" t="s">
        <v>1511</v>
      </c>
      <c r="E86" s="834" t="s">
        <v>1000</v>
      </c>
      <c r="F86" s="832" t="s">
        <v>989</v>
      </c>
      <c r="G86" s="832" t="s">
        <v>1213</v>
      </c>
      <c r="H86" s="832" t="s">
        <v>557</v>
      </c>
      <c r="I86" s="832" t="s">
        <v>1214</v>
      </c>
      <c r="J86" s="832" t="s">
        <v>1215</v>
      </c>
      <c r="K86" s="832" t="s">
        <v>1216</v>
      </c>
      <c r="L86" s="835">
        <v>121.07</v>
      </c>
      <c r="M86" s="835">
        <v>121.07</v>
      </c>
      <c r="N86" s="832">
        <v>1</v>
      </c>
      <c r="O86" s="836">
        <v>1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22</v>
      </c>
      <c r="B87" s="832" t="s">
        <v>988</v>
      </c>
      <c r="C87" s="832" t="s">
        <v>992</v>
      </c>
      <c r="D87" s="833" t="s">
        <v>1511</v>
      </c>
      <c r="E87" s="834" t="s">
        <v>1000</v>
      </c>
      <c r="F87" s="832" t="s">
        <v>989</v>
      </c>
      <c r="G87" s="832" t="s">
        <v>1217</v>
      </c>
      <c r="H87" s="832" t="s">
        <v>557</v>
      </c>
      <c r="I87" s="832" t="s">
        <v>1218</v>
      </c>
      <c r="J87" s="832" t="s">
        <v>1219</v>
      </c>
      <c r="K87" s="832" t="s">
        <v>1220</v>
      </c>
      <c r="L87" s="835">
        <v>107.27</v>
      </c>
      <c r="M87" s="835">
        <v>107.27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22</v>
      </c>
      <c r="B88" s="832" t="s">
        <v>988</v>
      </c>
      <c r="C88" s="832" t="s">
        <v>992</v>
      </c>
      <c r="D88" s="833" t="s">
        <v>1511</v>
      </c>
      <c r="E88" s="834" t="s">
        <v>1000</v>
      </c>
      <c r="F88" s="832" t="s">
        <v>989</v>
      </c>
      <c r="G88" s="832" t="s">
        <v>1221</v>
      </c>
      <c r="H88" s="832" t="s">
        <v>557</v>
      </c>
      <c r="I88" s="832" t="s">
        <v>1222</v>
      </c>
      <c r="J88" s="832" t="s">
        <v>1223</v>
      </c>
      <c r="K88" s="832" t="s">
        <v>1224</v>
      </c>
      <c r="L88" s="835">
        <v>32.81</v>
      </c>
      <c r="M88" s="835">
        <v>98.43</v>
      </c>
      <c r="N88" s="832">
        <v>3</v>
      </c>
      <c r="O88" s="836">
        <v>1</v>
      </c>
      <c r="P88" s="835">
        <v>98.43</v>
      </c>
      <c r="Q88" s="837">
        <v>1</v>
      </c>
      <c r="R88" s="832">
        <v>3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22</v>
      </c>
      <c r="B89" s="832" t="s">
        <v>988</v>
      </c>
      <c r="C89" s="832" t="s">
        <v>992</v>
      </c>
      <c r="D89" s="833" t="s">
        <v>1511</v>
      </c>
      <c r="E89" s="834" t="s">
        <v>1000</v>
      </c>
      <c r="F89" s="832" t="s">
        <v>989</v>
      </c>
      <c r="G89" s="832" t="s">
        <v>1225</v>
      </c>
      <c r="H89" s="832" t="s">
        <v>557</v>
      </c>
      <c r="I89" s="832" t="s">
        <v>1226</v>
      </c>
      <c r="J89" s="832" t="s">
        <v>1227</v>
      </c>
      <c r="K89" s="832" t="s">
        <v>1228</v>
      </c>
      <c r="L89" s="835">
        <v>0</v>
      </c>
      <c r="M89" s="835">
        <v>0</v>
      </c>
      <c r="N89" s="832">
        <v>1</v>
      </c>
      <c r="O89" s="836">
        <v>1</v>
      </c>
      <c r="P89" s="835">
        <v>0</v>
      </c>
      <c r="Q89" s="837"/>
      <c r="R89" s="832">
        <v>1</v>
      </c>
      <c r="S89" s="837">
        <v>1</v>
      </c>
      <c r="T89" s="836">
        <v>1</v>
      </c>
      <c r="U89" s="838">
        <v>1</v>
      </c>
    </row>
    <row r="90" spans="1:21" ht="14.4" customHeight="1" x14ac:dyDescent="0.3">
      <c r="A90" s="831">
        <v>22</v>
      </c>
      <c r="B90" s="832" t="s">
        <v>988</v>
      </c>
      <c r="C90" s="832" t="s">
        <v>992</v>
      </c>
      <c r="D90" s="833" t="s">
        <v>1511</v>
      </c>
      <c r="E90" s="834" t="s">
        <v>1000</v>
      </c>
      <c r="F90" s="832" t="s">
        <v>989</v>
      </c>
      <c r="G90" s="832" t="s">
        <v>1225</v>
      </c>
      <c r="H90" s="832" t="s">
        <v>557</v>
      </c>
      <c r="I90" s="832" t="s">
        <v>1229</v>
      </c>
      <c r="J90" s="832" t="s">
        <v>1227</v>
      </c>
      <c r="K90" s="832" t="s">
        <v>1230</v>
      </c>
      <c r="L90" s="835">
        <v>0</v>
      </c>
      <c r="M90" s="835">
        <v>0</v>
      </c>
      <c r="N90" s="832">
        <v>1</v>
      </c>
      <c r="O90" s="836">
        <v>1</v>
      </c>
      <c r="P90" s="835"/>
      <c r="Q90" s="837"/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22</v>
      </c>
      <c r="B91" s="832" t="s">
        <v>988</v>
      </c>
      <c r="C91" s="832" t="s">
        <v>992</v>
      </c>
      <c r="D91" s="833" t="s">
        <v>1511</v>
      </c>
      <c r="E91" s="834" t="s">
        <v>1000</v>
      </c>
      <c r="F91" s="832" t="s">
        <v>989</v>
      </c>
      <c r="G91" s="832" t="s">
        <v>1231</v>
      </c>
      <c r="H91" s="832" t="s">
        <v>557</v>
      </c>
      <c r="I91" s="832" t="s">
        <v>1232</v>
      </c>
      <c r="J91" s="832" t="s">
        <v>1233</v>
      </c>
      <c r="K91" s="832" t="s">
        <v>1234</v>
      </c>
      <c r="L91" s="835">
        <v>79.64</v>
      </c>
      <c r="M91" s="835">
        <v>79.64</v>
      </c>
      <c r="N91" s="832">
        <v>1</v>
      </c>
      <c r="O91" s="836">
        <v>1</v>
      </c>
      <c r="P91" s="835">
        <v>79.64</v>
      </c>
      <c r="Q91" s="837">
        <v>1</v>
      </c>
      <c r="R91" s="832">
        <v>1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22</v>
      </c>
      <c r="B92" s="832" t="s">
        <v>988</v>
      </c>
      <c r="C92" s="832" t="s">
        <v>992</v>
      </c>
      <c r="D92" s="833" t="s">
        <v>1511</v>
      </c>
      <c r="E92" s="834" t="s">
        <v>1000</v>
      </c>
      <c r="F92" s="832" t="s">
        <v>989</v>
      </c>
      <c r="G92" s="832" t="s">
        <v>1235</v>
      </c>
      <c r="H92" s="832" t="s">
        <v>557</v>
      </c>
      <c r="I92" s="832" t="s">
        <v>1236</v>
      </c>
      <c r="J92" s="832" t="s">
        <v>1237</v>
      </c>
      <c r="K92" s="832" t="s">
        <v>1238</v>
      </c>
      <c r="L92" s="835">
        <v>34.15</v>
      </c>
      <c r="M92" s="835">
        <v>34.15</v>
      </c>
      <c r="N92" s="832">
        <v>1</v>
      </c>
      <c r="O92" s="836">
        <v>0.5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22</v>
      </c>
      <c r="B93" s="832" t="s">
        <v>988</v>
      </c>
      <c r="C93" s="832" t="s">
        <v>992</v>
      </c>
      <c r="D93" s="833" t="s">
        <v>1511</v>
      </c>
      <c r="E93" s="834" t="s">
        <v>1000</v>
      </c>
      <c r="F93" s="832" t="s">
        <v>989</v>
      </c>
      <c r="G93" s="832" t="s">
        <v>1239</v>
      </c>
      <c r="H93" s="832" t="s">
        <v>557</v>
      </c>
      <c r="I93" s="832" t="s">
        <v>1240</v>
      </c>
      <c r="J93" s="832" t="s">
        <v>1241</v>
      </c>
      <c r="K93" s="832"/>
      <c r="L93" s="835">
        <v>49.08</v>
      </c>
      <c r="M93" s="835">
        <v>49.08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22</v>
      </c>
      <c r="B94" s="832" t="s">
        <v>988</v>
      </c>
      <c r="C94" s="832" t="s">
        <v>992</v>
      </c>
      <c r="D94" s="833" t="s">
        <v>1511</v>
      </c>
      <c r="E94" s="834" t="s">
        <v>1000</v>
      </c>
      <c r="F94" s="832" t="s">
        <v>989</v>
      </c>
      <c r="G94" s="832" t="s">
        <v>1159</v>
      </c>
      <c r="H94" s="832" t="s">
        <v>557</v>
      </c>
      <c r="I94" s="832" t="s">
        <v>1242</v>
      </c>
      <c r="J94" s="832" t="s">
        <v>1243</v>
      </c>
      <c r="K94" s="832" t="s">
        <v>1244</v>
      </c>
      <c r="L94" s="835">
        <v>48.09</v>
      </c>
      <c r="M94" s="835">
        <v>144.27000000000001</v>
      </c>
      <c r="N94" s="832">
        <v>3</v>
      </c>
      <c r="O94" s="836">
        <v>3</v>
      </c>
      <c r="P94" s="835">
        <v>144.27000000000001</v>
      </c>
      <c r="Q94" s="837">
        <v>1</v>
      </c>
      <c r="R94" s="832">
        <v>3</v>
      </c>
      <c r="S94" s="837">
        <v>1</v>
      </c>
      <c r="T94" s="836">
        <v>3</v>
      </c>
      <c r="U94" s="838">
        <v>1</v>
      </c>
    </row>
    <row r="95" spans="1:21" ht="14.4" customHeight="1" x14ac:dyDescent="0.3">
      <c r="A95" s="831">
        <v>22</v>
      </c>
      <c r="B95" s="832" t="s">
        <v>988</v>
      </c>
      <c r="C95" s="832" t="s">
        <v>992</v>
      </c>
      <c r="D95" s="833" t="s">
        <v>1511</v>
      </c>
      <c r="E95" s="834" t="s">
        <v>1000</v>
      </c>
      <c r="F95" s="832" t="s">
        <v>989</v>
      </c>
      <c r="G95" s="832" t="s">
        <v>1163</v>
      </c>
      <c r="H95" s="832" t="s">
        <v>557</v>
      </c>
      <c r="I95" s="832" t="s">
        <v>1164</v>
      </c>
      <c r="J95" s="832" t="s">
        <v>1165</v>
      </c>
      <c r="K95" s="832" t="s">
        <v>1166</v>
      </c>
      <c r="L95" s="835">
        <v>43.04</v>
      </c>
      <c r="M95" s="835">
        <v>129.12</v>
      </c>
      <c r="N95" s="832">
        <v>3</v>
      </c>
      <c r="O95" s="836">
        <v>1.5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22</v>
      </c>
      <c r="B96" s="832" t="s">
        <v>988</v>
      </c>
      <c r="C96" s="832" t="s">
        <v>992</v>
      </c>
      <c r="D96" s="833" t="s">
        <v>1511</v>
      </c>
      <c r="E96" s="834" t="s">
        <v>1000</v>
      </c>
      <c r="F96" s="832" t="s">
        <v>989</v>
      </c>
      <c r="G96" s="832" t="s">
        <v>1057</v>
      </c>
      <c r="H96" s="832" t="s">
        <v>557</v>
      </c>
      <c r="I96" s="832" t="s">
        <v>1058</v>
      </c>
      <c r="J96" s="832" t="s">
        <v>1059</v>
      </c>
      <c r="K96" s="832" t="s">
        <v>1060</v>
      </c>
      <c r="L96" s="835">
        <v>31.65</v>
      </c>
      <c r="M96" s="835">
        <v>31.65</v>
      </c>
      <c r="N96" s="832">
        <v>1</v>
      </c>
      <c r="O96" s="836">
        <v>0.5</v>
      </c>
      <c r="P96" s="835">
        <v>31.65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22</v>
      </c>
      <c r="B97" s="832" t="s">
        <v>988</v>
      </c>
      <c r="C97" s="832" t="s">
        <v>992</v>
      </c>
      <c r="D97" s="833" t="s">
        <v>1511</v>
      </c>
      <c r="E97" s="834" t="s">
        <v>1000</v>
      </c>
      <c r="F97" s="832" t="s">
        <v>989</v>
      </c>
      <c r="G97" s="832" t="s">
        <v>1245</v>
      </c>
      <c r="H97" s="832" t="s">
        <v>557</v>
      </c>
      <c r="I97" s="832" t="s">
        <v>1246</v>
      </c>
      <c r="J97" s="832" t="s">
        <v>1247</v>
      </c>
      <c r="K97" s="832" t="s">
        <v>1248</v>
      </c>
      <c r="L97" s="835">
        <v>54.95</v>
      </c>
      <c r="M97" s="835">
        <v>54.95</v>
      </c>
      <c r="N97" s="832">
        <v>1</v>
      </c>
      <c r="O97" s="836">
        <v>1</v>
      </c>
      <c r="P97" s="835">
        <v>54.95</v>
      </c>
      <c r="Q97" s="837">
        <v>1</v>
      </c>
      <c r="R97" s="832">
        <v>1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22</v>
      </c>
      <c r="B98" s="832" t="s">
        <v>988</v>
      </c>
      <c r="C98" s="832" t="s">
        <v>992</v>
      </c>
      <c r="D98" s="833" t="s">
        <v>1511</v>
      </c>
      <c r="E98" s="834" t="s">
        <v>1000</v>
      </c>
      <c r="F98" s="832" t="s">
        <v>989</v>
      </c>
      <c r="G98" s="832" t="s">
        <v>1249</v>
      </c>
      <c r="H98" s="832" t="s">
        <v>557</v>
      </c>
      <c r="I98" s="832" t="s">
        <v>1250</v>
      </c>
      <c r="J98" s="832" t="s">
        <v>1251</v>
      </c>
      <c r="K98" s="832" t="s">
        <v>1252</v>
      </c>
      <c r="L98" s="835">
        <v>248.55</v>
      </c>
      <c r="M98" s="835">
        <v>248.55</v>
      </c>
      <c r="N98" s="832">
        <v>1</v>
      </c>
      <c r="O98" s="836">
        <v>1</v>
      </c>
      <c r="P98" s="835">
        <v>248.55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22</v>
      </c>
      <c r="B99" s="832" t="s">
        <v>988</v>
      </c>
      <c r="C99" s="832" t="s">
        <v>992</v>
      </c>
      <c r="D99" s="833" t="s">
        <v>1511</v>
      </c>
      <c r="E99" s="834" t="s">
        <v>1000</v>
      </c>
      <c r="F99" s="832" t="s">
        <v>989</v>
      </c>
      <c r="G99" s="832" t="s">
        <v>1253</v>
      </c>
      <c r="H99" s="832" t="s">
        <v>557</v>
      </c>
      <c r="I99" s="832" t="s">
        <v>1254</v>
      </c>
      <c r="J99" s="832" t="s">
        <v>1255</v>
      </c>
      <c r="K99" s="832" t="s">
        <v>1256</v>
      </c>
      <c r="L99" s="835">
        <v>195.77</v>
      </c>
      <c r="M99" s="835">
        <v>587.31000000000006</v>
      </c>
      <c r="N99" s="832">
        <v>3</v>
      </c>
      <c r="O99" s="836">
        <v>2</v>
      </c>
      <c r="P99" s="835">
        <v>587.31000000000006</v>
      </c>
      <c r="Q99" s="837">
        <v>1</v>
      </c>
      <c r="R99" s="832">
        <v>3</v>
      </c>
      <c r="S99" s="837">
        <v>1</v>
      </c>
      <c r="T99" s="836">
        <v>2</v>
      </c>
      <c r="U99" s="838">
        <v>1</v>
      </c>
    </row>
    <row r="100" spans="1:21" ht="14.4" customHeight="1" x14ac:dyDescent="0.3">
      <c r="A100" s="831">
        <v>22</v>
      </c>
      <c r="B100" s="832" t="s">
        <v>988</v>
      </c>
      <c r="C100" s="832" t="s">
        <v>992</v>
      </c>
      <c r="D100" s="833" t="s">
        <v>1511</v>
      </c>
      <c r="E100" s="834" t="s">
        <v>1000</v>
      </c>
      <c r="F100" s="832" t="s">
        <v>989</v>
      </c>
      <c r="G100" s="832" t="s">
        <v>1257</v>
      </c>
      <c r="H100" s="832" t="s">
        <v>557</v>
      </c>
      <c r="I100" s="832" t="s">
        <v>1258</v>
      </c>
      <c r="J100" s="832" t="s">
        <v>1259</v>
      </c>
      <c r="K100" s="832" t="s">
        <v>1260</v>
      </c>
      <c r="L100" s="835">
        <v>38.56</v>
      </c>
      <c r="M100" s="835">
        <v>38.56</v>
      </c>
      <c r="N100" s="832">
        <v>1</v>
      </c>
      <c r="O100" s="836">
        <v>0.5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22</v>
      </c>
      <c r="B101" s="832" t="s">
        <v>988</v>
      </c>
      <c r="C101" s="832" t="s">
        <v>992</v>
      </c>
      <c r="D101" s="833" t="s">
        <v>1511</v>
      </c>
      <c r="E101" s="834" t="s">
        <v>1000</v>
      </c>
      <c r="F101" s="832" t="s">
        <v>989</v>
      </c>
      <c r="G101" s="832" t="s">
        <v>1257</v>
      </c>
      <c r="H101" s="832" t="s">
        <v>557</v>
      </c>
      <c r="I101" s="832" t="s">
        <v>1261</v>
      </c>
      <c r="J101" s="832" t="s">
        <v>1262</v>
      </c>
      <c r="K101" s="832" t="s">
        <v>1260</v>
      </c>
      <c r="L101" s="835">
        <v>38.56</v>
      </c>
      <c r="M101" s="835">
        <v>115.68</v>
      </c>
      <c r="N101" s="832">
        <v>3</v>
      </c>
      <c r="O101" s="836">
        <v>0.5</v>
      </c>
      <c r="P101" s="835">
        <v>115.68</v>
      </c>
      <c r="Q101" s="837">
        <v>1</v>
      </c>
      <c r="R101" s="832">
        <v>3</v>
      </c>
      <c r="S101" s="837">
        <v>1</v>
      </c>
      <c r="T101" s="836">
        <v>0.5</v>
      </c>
      <c r="U101" s="838">
        <v>1</v>
      </c>
    </row>
    <row r="102" spans="1:21" ht="14.4" customHeight="1" x14ac:dyDescent="0.3">
      <c r="A102" s="831">
        <v>22</v>
      </c>
      <c r="B102" s="832" t="s">
        <v>988</v>
      </c>
      <c r="C102" s="832" t="s">
        <v>992</v>
      </c>
      <c r="D102" s="833" t="s">
        <v>1511</v>
      </c>
      <c r="E102" s="834" t="s">
        <v>1000</v>
      </c>
      <c r="F102" s="832" t="s">
        <v>989</v>
      </c>
      <c r="G102" s="832" t="s">
        <v>1074</v>
      </c>
      <c r="H102" s="832" t="s">
        <v>599</v>
      </c>
      <c r="I102" s="832" t="s">
        <v>1263</v>
      </c>
      <c r="J102" s="832" t="s">
        <v>600</v>
      </c>
      <c r="K102" s="832" t="s">
        <v>1264</v>
      </c>
      <c r="L102" s="835">
        <v>48.42</v>
      </c>
      <c r="M102" s="835">
        <v>48.42</v>
      </c>
      <c r="N102" s="832">
        <v>1</v>
      </c>
      <c r="O102" s="836">
        <v>1</v>
      </c>
      <c r="P102" s="835">
        <v>48.42</v>
      </c>
      <c r="Q102" s="837">
        <v>1</v>
      </c>
      <c r="R102" s="832">
        <v>1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22</v>
      </c>
      <c r="B103" s="832" t="s">
        <v>988</v>
      </c>
      <c r="C103" s="832" t="s">
        <v>992</v>
      </c>
      <c r="D103" s="833" t="s">
        <v>1511</v>
      </c>
      <c r="E103" s="834" t="s">
        <v>1000</v>
      </c>
      <c r="F103" s="832" t="s">
        <v>989</v>
      </c>
      <c r="G103" s="832" t="s">
        <v>1265</v>
      </c>
      <c r="H103" s="832" t="s">
        <v>557</v>
      </c>
      <c r="I103" s="832" t="s">
        <v>1266</v>
      </c>
      <c r="J103" s="832" t="s">
        <v>1267</v>
      </c>
      <c r="K103" s="832" t="s">
        <v>1268</v>
      </c>
      <c r="L103" s="835">
        <v>106.09</v>
      </c>
      <c r="M103" s="835">
        <v>636.54</v>
      </c>
      <c r="N103" s="832">
        <v>6</v>
      </c>
      <c r="O103" s="836">
        <v>1</v>
      </c>
      <c r="P103" s="835">
        <v>636.54</v>
      </c>
      <c r="Q103" s="837">
        <v>1</v>
      </c>
      <c r="R103" s="832">
        <v>6</v>
      </c>
      <c r="S103" s="837">
        <v>1</v>
      </c>
      <c r="T103" s="836">
        <v>1</v>
      </c>
      <c r="U103" s="838">
        <v>1</v>
      </c>
    </row>
    <row r="104" spans="1:21" ht="14.4" customHeight="1" x14ac:dyDescent="0.3">
      <c r="A104" s="831">
        <v>22</v>
      </c>
      <c r="B104" s="832" t="s">
        <v>988</v>
      </c>
      <c r="C104" s="832" t="s">
        <v>992</v>
      </c>
      <c r="D104" s="833" t="s">
        <v>1511</v>
      </c>
      <c r="E104" s="834" t="s">
        <v>1000</v>
      </c>
      <c r="F104" s="832" t="s">
        <v>989</v>
      </c>
      <c r="G104" s="832" t="s">
        <v>1008</v>
      </c>
      <c r="H104" s="832" t="s">
        <v>557</v>
      </c>
      <c r="I104" s="832" t="s">
        <v>1269</v>
      </c>
      <c r="J104" s="832" t="s">
        <v>627</v>
      </c>
      <c r="K104" s="832" t="s">
        <v>1079</v>
      </c>
      <c r="L104" s="835">
        <v>103.67</v>
      </c>
      <c r="M104" s="835">
        <v>103.67</v>
      </c>
      <c r="N104" s="832">
        <v>1</v>
      </c>
      <c r="O104" s="836">
        <v>0.5</v>
      </c>
      <c r="P104" s="835">
        <v>103.67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22</v>
      </c>
      <c r="B105" s="832" t="s">
        <v>988</v>
      </c>
      <c r="C105" s="832" t="s">
        <v>992</v>
      </c>
      <c r="D105" s="833" t="s">
        <v>1511</v>
      </c>
      <c r="E105" s="834" t="s">
        <v>1000</v>
      </c>
      <c r="F105" s="832" t="s">
        <v>989</v>
      </c>
      <c r="G105" s="832" t="s">
        <v>1008</v>
      </c>
      <c r="H105" s="832" t="s">
        <v>557</v>
      </c>
      <c r="I105" s="832" t="s">
        <v>1078</v>
      </c>
      <c r="J105" s="832" t="s">
        <v>627</v>
      </c>
      <c r="K105" s="832" t="s">
        <v>1079</v>
      </c>
      <c r="L105" s="835">
        <v>103.67</v>
      </c>
      <c r="M105" s="835">
        <v>622.02</v>
      </c>
      <c r="N105" s="832">
        <v>6</v>
      </c>
      <c r="O105" s="836">
        <v>3.5</v>
      </c>
      <c r="P105" s="835">
        <v>518.35</v>
      </c>
      <c r="Q105" s="837">
        <v>0.83333333333333337</v>
      </c>
      <c r="R105" s="832">
        <v>5</v>
      </c>
      <c r="S105" s="837">
        <v>0.83333333333333337</v>
      </c>
      <c r="T105" s="836">
        <v>3</v>
      </c>
      <c r="U105" s="838">
        <v>0.8571428571428571</v>
      </c>
    </row>
    <row r="106" spans="1:21" ht="14.4" customHeight="1" x14ac:dyDescent="0.3">
      <c r="A106" s="831">
        <v>22</v>
      </c>
      <c r="B106" s="832" t="s">
        <v>988</v>
      </c>
      <c r="C106" s="832" t="s">
        <v>992</v>
      </c>
      <c r="D106" s="833" t="s">
        <v>1511</v>
      </c>
      <c r="E106" s="834" t="s">
        <v>1000</v>
      </c>
      <c r="F106" s="832" t="s">
        <v>989</v>
      </c>
      <c r="G106" s="832" t="s">
        <v>1171</v>
      </c>
      <c r="H106" s="832" t="s">
        <v>599</v>
      </c>
      <c r="I106" s="832" t="s">
        <v>1270</v>
      </c>
      <c r="J106" s="832" t="s">
        <v>1176</v>
      </c>
      <c r="K106" s="832" t="s">
        <v>1179</v>
      </c>
      <c r="L106" s="835">
        <v>57.6</v>
      </c>
      <c r="M106" s="835">
        <v>57.6</v>
      </c>
      <c r="N106" s="832">
        <v>1</v>
      </c>
      <c r="O106" s="836">
        <v>0.5</v>
      </c>
      <c r="P106" s="835"/>
      <c r="Q106" s="837">
        <v>0</v>
      </c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22</v>
      </c>
      <c r="B107" s="832" t="s">
        <v>988</v>
      </c>
      <c r="C107" s="832" t="s">
        <v>992</v>
      </c>
      <c r="D107" s="833" t="s">
        <v>1511</v>
      </c>
      <c r="E107" s="834" t="s">
        <v>1000</v>
      </c>
      <c r="F107" s="832" t="s">
        <v>989</v>
      </c>
      <c r="G107" s="832" t="s">
        <v>1080</v>
      </c>
      <c r="H107" s="832" t="s">
        <v>599</v>
      </c>
      <c r="I107" s="832" t="s">
        <v>960</v>
      </c>
      <c r="J107" s="832" t="s">
        <v>758</v>
      </c>
      <c r="K107" s="832" t="s">
        <v>961</v>
      </c>
      <c r="L107" s="835">
        <v>143.09</v>
      </c>
      <c r="M107" s="835">
        <v>143.09</v>
      </c>
      <c r="N107" s="832">
        <v>1</v>
      </c>
      <c r="O107" s="836">
        <v>0.5</v>
      </c>
      <c r="P107" s="835">
        <v>143.09</v>
      </c>
      <c r="Q107" s="837">
        <v>1</v>
      </c>
      <c r="R107" s="832">
        <v>1</v>
      </c>
      <c r="S107" s="837">
        <v>1</v>
      </c>
      <c r="T107" s="836">
        <v>0.5</v>
      </c>
      <c r="U107" s="838">
        <v>1</v>
      </c>
    </row>
    <row r="108" spans="1:21" ht="14.4" customHeight="1" x14ac:dyDescent="0.3">
      <c r="A108" s="831">
        <v>22</v>
      </c>
      <c r="B108" s="832" t="s">
        <v>988</v>
      </c>
      <c r="C108" s="832" t="s">
        <v>992</v>
      </c>
      <c r="D108" s="833" t="s">
        <v>1511</v>
      </c>
      <c r="E108" s="834" t="s">
        <v>1000</v>
      </c>
      <c r="F108" s="832" t="s">
        <v>989</v>
      </c>
      <c r="G108" s="832" t="s">
        <v>1081</v>
      </c>
      <c r="H108" s="832" t="s">
        <v>599</v>
      </c>
      <c r="I108" s="832" t="s">
        <v>1082</v>
      </c>
      <c r="J108" s="832" t="s">
        <v>1083</v>
      </c>
      <c r="K108" s="832" t="s">
        <v>1084</v>
      </c>
      <c r="L108" s="835">
        <v>218.62</v>
      </c>
      <c r="M108" s="835">
        <v>655.86</v>
      </c>
      <c r="N108" s="832">
        <v>3</v>
      </c>
      <c r="O108" s="836">
        <v>1.5</v>
      </c>
      <c r="P108" s="835">
        <v>218.62</v>
      </c>
      <c r="Q108" s="837">
        <v>0.33333333333333331</v>
      </c>
      <c r="R108" s="832">
        <v>1</v>
      </c>
      <c r="S108" s="837">
        <v>0.33333333333333331</v>
      </c>
      <c r="T108" s="836">
        <v>0.5</v>
      </c>
      <c r="U108" s="838">
        <v>0.33333333333333331</v>
      </c>
    </row>
    <row r="109" spans="1:21" ht="14.4" customHeight="1" x14ac:dyDescent="0.3">
      <c r="A109" s="831">
        <v>22</v>
      </c>
      <c r="B109" s="832" t="s">
        <v>988</v>
      </c>
      <c r="C109" s="832" t="s">
        <v>992</v>
      </c>
      <c r="D109" s="833" t="s">
        <v>1511</v>
      </c>
      <c r="E109" s="834" t="s">
        <v>1000</v>
      </c>
      <c r="F109" s="832" t="s">
        <v>989</v>
      </c>
      <c r="G109" s="832" t="s">
        <v>1081</v>
      </c>
      <c r="H109" s="832" t="s">
        <v>599</v>
      </c>
      <c r="I109" s="832" t="s">
        <v>1271</v>
      </c>
      <c r="J109" s="832" t="s">
        <v>1272</v>
      </c>
      <c r="K109" s="832" t="s">
        <v>1273</v>
      </c>
      <c r="L109" s="835">
        <v>216.9</v>
      </c>
      <c r="M109" s="835">
        <v>216.9</v>
      </c>
      <c r="N109" s="832">
        <v>1</v>
      </c>
      <c r="O109" s="836">
        <v>1</v>
      </c>
      <c r="P109" s="835">
        <v>216.9</v>
      </c>
      <c r="Q109" s="837">
        <v>1</v>
      </c>
      <c r="R109" s="832">
        <v>1</v>
      </c>
      <c r="S109" s="837">
        <v>1</v>
      </c>
      <c r="T109" s="836">
        <v>1</v>
      </c>
      <c r="U109" s="838">
        <v>1</v>
      </c>
    </row>
    <row r="110" spans="1:21" ht="14.4" customHeight="1" x14ac:dyDescent="0.3">
      <c r="A110" s="831">
        <v>22</v>
      </c>
      <c r="B110" s="832" t="s">
        <v>988</v>
      </c>
      <c r="C110" s="832" t="s">
        <v>992</v>
      </c>
      <c r="D110" s="833" t="s">
        <v>1511</v>
      </c>
      <c r="E110" s="834" t="s">
        <v>1000</v>
      </c>
      <c r="F110" s="832" t="s">
        <v>989</v>
      </c>
      <c r="G110" s="832" t="s">
        <v>1081</v>
      </c>
      <c r="H110" s="832" t="s">
        <v>599</v>
      </c>
      <c r="I110" s="832" t="s">
        <v>1274</v>
      </c>
      <c r="J110" s="832" t="s">
        <v>1083</v>
      </c>
      <c r="K110" s="832" t="s">
        <v>1275</v>
      </c>
      <c r="L110" s="835">
        <v>437.23</v>
      </c>
      <c r="M110" s="835">
        <v>437.23</v>
      </c>
      <c r="N110" s="832">
        <v>1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22</v>
      </c>
      <c r="B111" s="832" t="s">
        <v>988</v>
      </c>
      <c r="C111" s="832" t="s">
        <v>992</v>
      </c>
      <c r="D111" s="833" t="s">
        <v>1511</v>
      </c>
      <c r="E111" s="834" t="s">
        <v>1000</v>
      </c>
      <c r="F111" s="832" t="s">
        <v>989</v>
      </c>
      <c r="G111" s="832" t="s">
        <v>1276</v>
      </c>
      <c r="H111" s="832" t="s">
        <v>557</v>
      </c>
      <c r="I111" s="832" t="s">
        <v>1277</v>
      </c>
      <c r="J111" s="832" t="s">
        <v>1278</v>
      </c>
      <c r="K111" s="832" t="s">
        <v>1279</v>
      </c>
      <c r="L111" s="835">
        <v>87.67</v>
      </c>
      <c r="M111" s="835">
        <v>1052.04</v>
      </c>
      <c r="N111" s="832">
        <v>12</v>
      </c>
      <c r="O111" s="836">
        <v>3.5</v>
      </c>
      <c r="P111" s="835">
        <v>701.36</v>
      </c>
      <c r="Q111" s="837">
        <v>0.66666666666666674</v>
      </c>
      <c r="R111" s="832">
        <v>8</v>
      </c>
      <c r="S111" s="837">
        <v>0.66666666666666663</v>
      </c>
      <c r="T111" s="836">
        <v>2</v>
      </c>
      <c r="U111" s="838">
        <v>0.5714285714285714</v>
      </c>
    </row>
    <row r="112" spans="1:21" ht="14.4" customHeight="1" x14ac:dyDescent="0.3">
      <c r="A112" s="831">
        <v>22</v>
      </c>
      <c r="B112" s="832" t="s">
        <v>988</v>
      </c>
      <c r="C112" s="832" t="s">
        <v>992</v>
      </c>
      <c r="D112" s="833" t="s">
        <v>1511</v>
      </c>
      <c r="E112" s="834" t="s">
        <v>1000</v>
      </c>
      <c r="F112" s="832" t="s">
        <v>989</v>
      </c>
      <c r="G112" s="832" t="s">
        <v>1280</v>
      </c>
      <c r="H112" s="832" t="s">
        <v>557</v>
      </c>
      <c r="I112" s="832" t="s">
        <v>1281</v>
      </c>
      <c r="J112" s="832" t="s">
        <v>1282</v>
      </c>
      <c r="K112" s="832" t="s">
        <v>1283</v>
      </c>
      <c r="L112" s="835">
        <v>132</v>
      </c>
      <c r="M112" s="835">
        <v>132</v>
      </c>
      <c r="N112" s="832">
        <v>1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22</v>
      </c>
      <c r="B113" s="832" t="s">
        <v>988</v>
      </c>
      <c r="C113" s="832" t="s">
        <v>992</v>
      </c>
      <c r="D113" s="833" t="s">
        <v>1511</v>
      </c>
      <c r="E113" s="834" t="s">
        <v>1000</v>
      </c>
      <c r="F113" s="832" t="s">
        <v>989</v>
      </c>
      <c r="G113" s="832" t="s">
        <v>1085</v>
      </c>
      <c r="H113" s="832" t="s">
        <v>599</v>
      </c>
      <c r="I113" s="832" t="s">
        <v>1086</v>
      </c>
      <c r="J113" s="832" t="s">
        <v>756</v>
      </c>
      <c r="K113" s="832" t="s">
        <v>1087</v>
      </c>
      <c r="L113" s="835">
        <v>0</v>
      </c>
      <c r="M113" s="835">
        <v>0</v>
      </c>
      <c r="N113" s="832">
        <v>5</v>
      </c>
      <c r="O113" s="836">
        <v>2.5</v>
      </c>
      <c r="P113" s="835">
        <v>0</v>
      </c>
      <c r="Q113" s="837"/>
      <c r="R113" s="832">
        <v>2</v>
      </c>
      <c r="S113" s="837">
        <v>0.4</v>
      </c>
      <c r="T113" s="836">
        <v>2</v>
      </c>
      <c r="U113" s="838">
        <v>0.8</v>
      </c>
    </row>
    <row r="114" spans="1:21" ht="14.4" customHeight="1" x14ac:dyDescent="0.3">
      <c r="A114" s="831">
        <v>22</v>
      </c>
      <c r="B114" s="832" t="s">
        <v>988</v>
      </c>
      <c r="C114" s="832" t="s">
        <v>992</v>
      </c>
      <c r="D114" s="833" t="s">
        <v>1511</v>
      </c>
      <c r="E114" s="834" t="s">
        <v>1000</v>
      </c>
      <c r="F114" s="832" t="s">
        <v>989</v>
      </c>
      <c r="G114" s="832" t="s">
        <v>1088</v>
      </c>
      <c r="H114" s="832" t="s">
        <v>557</v>
      </c>
      <c r="I114" s="832" t="s">
        <v>1089</v>
      </c>
      <c r="J114" s="832" t="s">
        <v>1090</v>
      </c>
      <c r="K114" s="832" t="s">
        <v>1091</v>
      </c>
      <c r="L114" s="835">
        <v>83.74</v>
      </c>
      <c r="M114" s="835">
        <v>418.7</v>
      </c>
      <c r="N114" s="832">
        <v>5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22</v>
      </c>
      <c r="B115" s="832" t="s">
        <v>988</v>
      </c>
      <c r="C115" s="832" t="s">
        <v>992</v>
      </c>
      <c r="D115" s="833" t="s">
        <v>1511</v>
      </c>
      <c r="E115" s="834" t="s">
        <v>1000</v>
      </c>
      <c r="F115" s="832" t="s">
        <v>989</v>
      </c>
      <c r="G115" s="832" t="s">
        <v>1092</v>
      </c>
      <c r="H115" s="832" t="s">
        <v>557</v>
      </c>
      <c r="I115" s="832" t="s">
        <v>1284</v>
      </c>
      <c r="J115" s="832" t="s">
        <v>1285</v>
      </c>
      <c r="K115" s="832" t="s">
        <v>1286</v>
      </c>
      <c r="L115" s="835">
        <v>237.31</v>
      </c>
      <c r="M115" s="835">
        <v>474.62</v>
      </c>
      <c r="N115" s="832">
        <v>2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22</v>
      </c>
      <c r="B116" s="832" t="s">
        <v>988</v>
      </c>
      <c r="C116" s="832" t="s">
        <v>992</v>
      </c>
      <c r="D116" s="833" t="s">
        <v>1511</v>
      </c>
      <c r="E116" s="834" t="s">
        <v>1000</v>
      </c>
      <c r="F116" s="832" t="s">
        <v>989</v>
      </c>
      <c r="G116" s="832" t="s">
        <v>1287</v>
      </c>
      <c r="H116" s="832" t="s">
        <v>557</v>
      </c>
      <c r="I116" s="832" t="s">
        <v>1288</v>
      </c>
      <c r="J116" s="832" t="s">
        <v>681</v>
      </c>
      <c r="K116" s="832" t="s">
        <v>954</v>
      </c>
      <c r="L116" s="835">
        <v>192.28</v>
      </c>
      <c r="M116" s="835">
        <v>192.28</v>
      </c>
      <c r="N116" s="832">
        <v>1</v>
      </c>
      <c r="O116" s="836">
        <v>0.5</v>
      </c>
      <c r="P116" s="835">
        <v>192.28</v>
      </c>
      <c r="Q116" s="837">
        <v>1</v>
      </c>
      <c r="R116" s="832">
        <v>1</v>
      </c>
      <c r="S116" s="837">
        <v>1</v>
      </c>
      <c r="T116" s="836">
        <v>0.5</v>
      </c>
      <c r="U116" s="838">
        <v>1</v>
      </c>
    </row>
    <row r="117" spans="1:21" ht="14.4" customHeight="1" x14ac:dyDescent="0.3">
      <c r="A117" s="831">
        <v>22</v>
      </c>
      <c r="B117" s="832" t="s">
        <v>988</v>
      </c>
      <c r="C117" s="832" t="s">
        <v>992</v>
      </c>
      <c r="D117" s="833" t="s">
        <v>1511</v>
      </c>
      <c r="E117" s="834" t="s">
        <v>1000</v>
      </c>
      <c r="F117" s="832" t="s">
        <v>989</v>
      </c>
      <c r="G117" s="832" t="s">
        <v>1289</v>
      </c>
      <c r="H117" s="832" t="s">
        <v>557</v>
      </c>
      <c r="I117" s="832" t="s">
        <v>1290</v>
      </c>
      <c r="J117" s="832" t="s">
        <v>1291</v>
      </c>
      <c r="K117" s="832" t="s">
        <v>1292</v>
      </c>
      <c r="L117" s="835">
        <v>156.61000000000001</v>
      </c>
      <c r="M117" s="835">
        <v>156.61000000000001</v>
      </c>
      <c r="N117" s="832">
        <v>1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22</v>
      </c>
      <c r="B118" s="832" t="s">
        <v>988</v>
      </c>
      <c r="C118" s="832" t="s">
        <v>992</v>
      </c>
      <c r="D118" s="833" t="s">
        <v>1511</v>
      </c>
      <c r="E118" s="834" t="s">
        <v>1000</v>
      </c>
      <c r="F118" s="832" t="s">
        <v>989</v>
      </c>
      <c r="G118" s="832" t="s">
        <v>1289</v>
      </c>
      <c r="H118" s="832" t="s">
        <v>557</v>
      </c>
      <c r="I118" s="832" t="s">
        <v>1293</v>
      </c>
      <c r="J118" s="832" t="s">
        <v>1294</v>
      </c>
      <c r="K118" s="832" t="s">
        <v>1295</v>
      </c>
      <c r="L118" s="835">
        <v>93.96</v>
      </c>
      <c r="M118" s="835">
        <v>187.92</v>
      </c>
      <c r="N118" s="832">
        <v>2</v>
      </c>
      <c r="O118" s="836">
        <v>1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22</v>
      </c>
      <c r="B119" s="832" t="s">
        <v>988</v>
      </c>
      <c r="C119" s="832" t="s">
        <v>992</v>
      </c>
      <c r="D119" s="833" t="s">
        <v>1511</v>
      </c>
      <c r="E119" s="834" t="s">
        <v>1000</v>
      </c>
      <c r="F119" s="832" t="s">
        <v>989</v>
      </c>
      <c r="G119" s="832" t="s">
        <v>1296</v>
      </c>
      <c r="H119" s="832" t="s">
        <v>557</v>
      </c>
      <c r="I119" s="832" t="s">
        <v>1297</v>
      </c>
      <c r="J119" s="832" t="s">
        <v>1298</v>
      </c>
      <c r="K119" s="832" t="s">
        <v>1299</v>
      </c>
      <c r="L119" s="835">
        <v>387.73</v>
      </c>
      <c r="M119" s="835">
        <v>387.73</v>
      </c>
      <c r="N119" s="832">
        <v>1</v>
      </c>
      <c r="O119" s="836">
        <v>1</v>
      </c>
      <c r="P119" s="835">
        <v>387.73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22</v>
      </c>
      <c r="B120" s="832" t="s">
        <v>988</v>
      </c>
      <c r="C120" s="832" t="s">
        <v>992</v>
      </c>
      <c r="D120" s="833" t="s">
        <v>1511</v>
      </c>
      <c r="E120" s="834" t="s">
        <v>1000</v>
      </c>
      <c r="F120" s="832" t="s">
        <v>989</v>
      </c>
      <c r="G120" s="832" t="s">
        <v>1096</v>
      </c>
      <c r="H120" s="832" t="s">
        <v>599</v>
      </c>
      <c r="I120" s="832" t="s">
        <v>952</v>
      </c>
      <c r="J120" s="832" t="s">
        <v>685</v>
      </c>
      <c r="K120" s="832" t="s">
        <v>951</v>
      </c>
      <c r="L120" s="835">
        <v>0</v>
      </c>
      <c r="M120" s="835">
        <v>0</v>
      </c>
      <c r="N120" s="832">
        <v>1</v>
      </c>
      <c r="O120" s="836">
        <v>1</v>
      </c>
      <c r="P120" s="835">
        <v>0</v>
      </c>
      <c r="Q120" s="837"/>
      <c r="R120" s="832">
        <v>1</v>
      </c>
      <c r="S120" s="837">
        <v>1</v>
      </c>
      <c r="T120" s="836">
        <v>1</v>
      </c>
      <c r="U120" s="838">
        <v>1</v>
      </c>
    </row>
    <row r="121" spans="1:21" ht="14.4" customHeight="1" x14ac:dyDescent="0.3">
      <c r="A121" s="831">
        <v>22</v>
      </c>
      <c r="B121" s="832" t="s">
        <v>988</v>
      </c>
      <c r="C121" s="832" t="s">
        <v>992</v>
      </c>
      <c r="D121" s="833" t="s">
        <v>1511</v>
      </c>
      <c r="E121" s="834" t="s">
        <v>1000</v>
      </c>
      <c r="F121" s="832" t="s">
        <v>989</v>
      </c>
      <c r="G121" s="832" t="s">
        <v>1096</v>
      </c>
      <c r="H121" s="832" t="s">
        <v>557</v>
      </c>
      <c r="I121" s="832" t="s">
        <v>1300</v>
      </c>
      <c r="J121" s="832" t="s">
        <v>1301</v>
      </c>
      <c r="K121" s="832" t="s">
        <v>1302</v>
      </c>
      <c r="L121" s="835">
        <v>0</v>
      </c>
      <c r="M121" s="835">
        <v>0</v>
      </c>
      <c r="N121" s="832">
        <v>1</v>
      </c>
      <c r="O121" s="836">
        <v>1</v>
      </c>
      <c r="P121" s="835">
        <v>0</v>
      </c>
      <c r="Q121" s="837"/>
      <c r="R121" s="832">
        <v>1</v>
      </c>
      <c r="S121" s="837">
        <v>1</v>
      </c>
      <c r="T121" s="836">
        <v>1</v>
      </c>
      <c r="U121" s="838">
        <v>1</v>
      </c>
    </row>
    <row r="122" spans="1:21" ht="14.4" customHeight="1" x14ac:dyDescent="0.3">
      <c r="A122" s="831">
        <v>22</v>
      </c>
      <c r="B122" s="832" t="s">
        <v>988</v>
      </c>
      <c r="C122" s="832" t="s">
        <v>992</v>
      </c>
      <c r="D122" s="833" t="s">
        <v>1511</v>
      </c>
      <c r="E122" s="834" t="s">
        <v>1000</v>
      </c>
      <c r="F122" s="832" t="s">
        <v>989</v>
      </c>
      <c r="G122" s="832" t="s">
        <v>1303</v>
      </c>
      <c r="H122" s="832" t="s">
        <v>557</v>
      </c>
      <c r="I122" s="832" t="s">
        <v>1304</v>
      </c>
      <c r="J122" s="832" t="s">
        <v>1305</v>
      </c>
      <c r="K122" s="832" t="s">
        <v>1306</v>
      </c>
      <c r="L122" s="835">
        <v>0</v>
      </c>
      <c r="M122" s="835">
        <v>0</v>
      </c>
      <c r="N122" s="832">
        <v>1</v>
      </c>
      <c r="O122" s="836">
        <v>1</v>
      </c>
      <c r="P122" s="835">
        <v>0</v>
      </c>
      <c r="Q122" s="837"/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22</v>
      </c>
      <c r="B123" s="832" t="s">
        <v>988</v>
      </c>
      <c r="C123" s="832" t="s">
        <v>992</v>
      </c>
      <c r="D123" s="833" t="s">
        <v>1511</v>
      </c>
      <c r="E123" s="834" t="s">
        <v>1000</v>
      </c>
      <c r="F123" s="832" t="s">
        <v>989</v>
      </c>
      <c r="G123" s="832" t="s">
        <v>1303</v>
      </c>
      <c r="H123" s="832" t="s">
        <v>557</v>
      </c>
      <c r="I123" s="832" t="s">
        <v>1307</v>
      </c>
      <c r="J123" s="832" t="s">
        <v>1305</v>
      </c>
      <c r="K123" s="832" t="s">
        <v>1306</v>
      </c>
      <c r="L123" s="835">
        <v>0</v>
      </c>
      <c r="M123" s="835">
        <v>0</v>
      </c>
      <c r="N123" s="832">
        <v>2</v>
      </c>
      <c r="O123" s="836">
        <v>2</v>
      </c>
      <c r="P123" s="835">
        <v>0</v>
      </c>
      <c r="Q123" s="837"/>
      <c r="R123" s="832">
        <v>2</v>
      </c>
      <c r="S123" s="837">
        <v>1</v>
      </c>
      <c r="T123" s="836">
        <v>2</v>
      </c>
      <c r="U123" s="838">
        <v>1</v>
      </c>
    </row>
    <row r="124" spans="1:21" ht="14.4" customHeight="1" x14ac:dyDescent="0.3">
      <c r="A124" s="831">
        <v>22</v>
      </c>
      <c r="B124" s="832" t="s">
        <v>988</v>
      </c>
      <c r="C124" s="832" t="s">
        <v>992</v>
      </c>
      <c r="D124" s="833" t="s">
        <v>1511</v>
      </c>
      <c r="E124" s="834" t="s">
        <v>1000</v>
      </c>
      <c r="F124" s="832" t="s">
        <v>989</v>
      </c>
      <c r="G124" s="832" t="s">
        <v>1308</v>
      </c>
      <c r="H124" s="832" t="s">
        <v>557</v>
      </c>
      <c r="I124" s="832" t="s">
        <v>1309</v>
      </c>
      <c r="J124" s="832" t="s">
        <v>1310</v>
      </c>
      <c r="K124" s="832" t="s">
        <v>1311</v>
      </c>
      <c r="L124" s="835">
        <v>50.32</v>
      </c>
      <c r="M124" s="835">
        <v>50.32</v>
      </c>
      <c r="N124" s="832">
        <v>1</v>
      </c>
      <c r="O124" s="836">
        <v>0.5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22</v>
      </c>
      <c r="B125" s="832" t="s">
        <v>988</v>
      </c>
      <c r="C125" s="832" t="s">
        <v>992</v>
      </c>
      <c r="D125" s="833" t="s">
        <v>1511</v>
      </c>
      <c r="E125" s="834" t="s">
        <v>1000</v>
      </c>
      <c r="F125" s="832" t="s">
        <v>989</v>
      </c>
      <c r="G125" s="832" t="s">
        <v>1011</v>
      </c>
      <c r="H125" s="832" t="s">
        <v>599</v>
      </c>
      <c r="I125" s="832" t="s">
        <v>1105</v>
      </c>
      <c r="J125" s="832" t="s">
        <v>935</v>
      </c>
      <c r="K125" s="832" t="s">
        <v>1106</v>
      </c>
      <c r="L125" s="835">
        <v>74.08</v>
      </c>
      <c r="M125" s="835">
        <v>370.4</v>
      </c>
      <c r="N125" s="832">
        <v>5</v>
      </c>
      <c r="O125" s="836">
        <v>5</v>
      </c>
      <c r="P125" s="835">
        <v>74.08</v>
      </c>
      <c r="Q125" s="837">
        <v>0.2</v>
      </c>
      <c r="R125" s="832">
        <v>1</v>
      </c>
      <c r="S125" s="837">
        <v>0.2</v>
      </c>
      <c r="T125" s="836">
        <v>1</v>
      </c>
      <c r="U125" s="838">
        <v>0.2</v>
      </c>
    </row>
    <row r="126" spans="1:21" ht="14.4" customHeight="1" x14ac:dyDescent="0.3">
      <c r="A126" s="831">
        <v>22</v>
      </c>
      <c r="B126" s="832" t="s">
        <v>988</v>
      </c>
      <c r="C126" s="832" t="s">
        <v>992</v>
      </c>
      <c r="D126" s="833" t="s">
        <v>1511</v>
      </c>
      <c r="E126" s="834" t="s">
        <v>1000</v>
      </c>
      <c r="F126" s="832" t="s">
        <v>989</v>
      </c>
      <c r="G126" s="832" t="s">
        <v>1011</v>
      </c>
      <c r="H126" s="832" t="s">
        <v>599</v>
      </c>
      <c r="I126" s="832" t="s">
        <v>934</v>
      </c>
      <c r="J126" s="832" t="s">
        <v>935</v>
      </c>
      <c r="K126" s="832" t="s">
        <v>936</v>
      </c>
      <c r="L126" s="835">
        <v>94.28</v>
      </c>
      <c r="M126" s="835">
        <v>1602.7599999999998</v>
      </c>
      <c r="N126" s="832">
        <v>17</v>
      </c>
      <c r="O126" s="836">
        <v>15.5</v>
      </c>
      <c r="P126" s="835">
        <v>471.4</v>
      </c>
      <c r="Q126" s="837">
        <v>0.29411764705882354</v>
      </c>
      <c r="R126" s="832">
        <v>5</v>
      </c>
      <c r="S126" s="837">
        <v>0.29411764705882354</v>
      </c>
      <c r="T126" s="836">
        <v>4.5</v>
      </c>
      <c r="U126" s="838">
        <v>0.29032258064516131</v>
      </c>
    </row>
    <row r="127" spans="1:21" ht="14.4" customHeight="1" x14ac:dyDescent="0.3">
      <c r="A127" s="831">
        <v>22</v>
      </c>
      <c r="B127" s="832" t="s">
        <v>988</v>
      </c>
      <c r="C127" s="832" t="s">
        <v>992</v>
      </c>
      <c r="D127" s="833" t="s">
        <v>1511</v>
      </c>
      <c r="E127" s="834" t="s">
        <v>1000</v>
      </c>
      <c r="F127" s="832" t="s">
        <v>989</v>
      </c>
      <c r="G127" s="832" t="s">
        <v>1011</v>
      </c>
      <c r="H127" s="832" t="s">
        <v>557</v>
      </c>
      <c r="I127" s="832" t="s">
        <v>1107</v>
      </c>
      <c r="J127" s="832" t="s">
        <v>935</v>
      </c>
      <c r="K127" s="832" t="s">
        <v>1108</v>
      </c>
      <c r="L127" s="835">
        <v>168.36</v>
      </c>
      <c r="M127" s="835">
        <v>2188.6800000000003</v>
      </c>
      <c r="N127" s="832">
        <v>13</v>
      </c>
      <c r="O127" s="836">
        <v>11.5</v>
      </c>
      <c r="P127" s="835">
        <v>1346.88</v>
      </c>
      <c r="Q127" s="837">
        <v>0.61538461538461531</v>
      </c>
      <c r="R127" s="832">
        <v>8</v>
      </c>
      <c r="S127" s="837">
        <v>0.61538461538461542</v>
      </c>
      <c r="T127" s="836">
        <v>7</v>
      </c>
      <c r="U127" s="838">
        <v>0.60869565217391308</v>
      </c>
    </row>
    <row r="128" spans="1:21" ht="14.4" customHeight="1" x14ac:dyDescent="0.3">
      <c r="A128" s="831">
        <v>22</v>
      </c>
      <c r="B128" s="832" t="s">
        <v>988</v>
      </c>
      <c r="C128" s="832" t="s">
        <v>992</v>
      </c>
      <c r="D128" s="833" t="s">
        <v>1511</v>
      </c>
      <c r="E128" s="834" t="s">
        <v>1000</v>
      </c>
      <c r="F128" s="832" t="s">
        <v>989</v>
      </c>
      <c r="G128" s="832" t="s">
        <v>1011</v>
      </c>
      <c r="H128" s="832" t="s">
        <v>599</v>
      </c>
      <c r="I128" s="832" t="s">
        <v>1014</v>
      </c>
      <c r="J128" s="832" t="s">
        <v>935</v>
      </c>
      <c r="K128" s="832" t="s">
        <v>1015</v>
      </c>
      <c r="L128" s="835">
        <v>115.33</v>
      </c>
      <c r="M128" s="835">
        <v>807.31</v>
      </c>
      <c r="N128" s="832">
        <v>7</v>
      </c>
      <c r="O128" s="836">
        <v>7</v>
      </c>
      <c r="P128" s="835">
        <v>461.32</v>
      </c>
      <c r="Q128" s="837">
        <v>0.57142857142857151</v>
      </c>
      <c r="R128" s="832">
        <v>4</v>
      </c>
      <c r="S128" s="837">
        <v>0.5714285714285714</v>
      </c>
      <c r="T128" s="836">
        <v>4</v>
      </c>
      <c r="U128" s="838">
        <v>0.5714285714285714</v>
      </c>
    </row>
    <row r="129" spans="1:21" ht="14.4" customHeight="1" x14ac:dyDescent="0.3">
      <c r="A129" s="831">
        <v>22</v>
      </c>
      <c r="B129" s="832" t="s">
        <v>988</v>
      </c>
      <c r="C129" s="832" t="s">
        <v>992</v>
      </c>
      <c r="D129" s="833" t="s">
        <v>1511</v>
      </c>
      <c r="E129" s="834" t="s">
        <v>1000</v>
      </c>
      <c r="F129" s="832" t="s">
        <v>989</v>
      </c>
      <c r="G129" s="832" t="s">
        <v>1011</v>
      </c>
      <c r="H129" s="832" t="s">
        <v>599</v>
      </c>
      <c r="I129" s="832" t="s">
        <v>937</v>
      </c>
      <c r="J129" s="832" t="s">
        <v>938</v>
      </c>
      <c r="K129" s="832" t="s">
        <v>939</v>
      </c>
      <c r="L129" s="835">
        <v>105.23</v>
      </c>
      <c r="M129" s="835">
        <v>5892.88</v>
      </c>
      <c r="N129" s="832">
        <v>56</v>
      </c>
      <c r="O129" s="836">
        <v>55</v>
      </c>
      <c r="P129" s="835">
        <v>2525.52</v>
      </c>
      <c r="Q129" s="837">
        <v>0.42857142857142855</v>
      </c>
      <c r="R129" s="832">
        <v>24</v>
      </c>
      <c r="S129" s="837">
        <v>0.42857142857142855</v>
      </c>
      <c r="T129" s="836">
        <v>23</v>
      </c>
      <c r="U129" s="838">
        <v>0.41818181818181815</v>
      </c>
    </row>
    <row r="130" spans="1:21" ht="14.4" customHeight="1" x14ac:dyDescent="0.3">
      <c r="A130" s="831">
        <v>22</v>
      </c>
      <c r="B130" s="832" t="s">
        <v>988</v>
      </c>
      <c r="C130" s="832" t="s">
        <v>992</v>
      </c>
      <c r="D130" s="833" t="s">
        <v>1511</v>
      </c>
      <c r="E130" s="834" t="s">
        <v>1000</v>
      </c>
      <c r="F130" s="832" t="s">
        <v>989</v>
      </c>
      <c r="G130" s="832" t="s">
        <v>1011</v>
      </c>
      <c r="H130" s="832" t="s">
        <v>599</v>
      </c>
      <c r="I130" s="832" t="s">
        <v>1016</v>
      </c>
      <c r="J130" s="832" t="s">
        <v>938</v>
      </c>
      <c r="K130" s="832" t="s">
        <v>1017</v>
      </c>
      <c r="L130" s="835">
        <v>126.27</v>
      </c>
      <c r="M130" s="835">
        <v>12121.920000000013</v>
      </c>
      <c r="N130" s="832">
        <v>96</v>
      </c>
      <c r="O130" s="836">
        <v>86</v>
      </c>
      <c r="P130" s="835">
        <v>5177.0700000000033</v>
      </c>
      <c r="Q130" s="837">
        <v>0.42708333333333315</v>
      </c>
      <c r="R130" s="832">
        <v>41</v>
      </c>
      <c r="S130" s="837">
        <v>0.42708333333333331</v>
      </c>
      <c r="T130" s="836">
        <v>36</v>
      </c>
      <c r="U130" s="838">
        <v>0.41860465116279072</v>
      </c>
    </row>
    <row r="131" spans="1:21" ht="14.4" customHeight="1" x14ac:dyDescent="0.3">
      <c r="A131" s="831">
        <v>22</v>
      </c>
      <c r="B131" s="832" t="s">
        <v>988</v>
      </c>
      <c r="C131" s="832" t="s">
        <v>992</v>
      </c>
      <c r="D131" s="833" t="s">
        <v>1511</v>
      </c>
      <c r="E131" s="834" t="s">
        <v>1000</v>
      </c>
      <c r="F131" s="832" t="s">
        <v>989</v>
      </c>
      <c r="G131" s="832" t="s">
        <v>1011</v>
      </c>
      <c r="H131" s="832" t="s">
        <v>599</v>
      </c>
      <c r="I131" s="832" t="s">
        <v>1109</v>
      </c>
      <c r="J131" s="832" t="s">
        <v>938</v>
      </c>
      <c r="K131" s="832" t="s">
        <v>1110</v>
      </c>
      <c r="L131" s="835">
        <v>63.14</v>
      </c>
      <c r="M131" s="835">
        <v>1073.3799999999999</v>
      </c>
      <c r="N131" s="832">
        <v>17</v>
      </c>
      <c r="O131" s="836">
        <v>13.5</v>
      </c>
      <c r="P131" s="835">
        <v>568.26</v>
      </c>
      <c r="Q131" s="837">
        <v>0.52941176470588236</v>
      </c>
      <c r="R131" s="832">
        <v>9</v>
      </c>
      <c r="S131" s="837">
        <v>0.52941176470588236</v>
      </c>
      <c r="T131" s="836">
        <v>7</v>
      </c>
      <c r="U131" s="838">
        <v>0.51851851851851849</v>
      </c>
    </row>
    <row r="132" spans="1:21" ht="14.4" customHeight="1" x14ac:dyDescent="0.3">
      <c r="A132" s="831">
        <v>22</v>
      </c>
      <c r="B132" s="832" t="s">
        <v>988</v>
      </c>
      <c r="C132" s="832" t="s">
        <v>992</v>
      </c>
      <c r="D132" s="833" t="s">
        <v>1511</v>
      </c>
      <c r="E132" s="834" t="s">
        <v>1000</v>
      </c>
      <c r="F132" s="832" t="s">
        <v>989</v>
      </c>
      <c r="G132" s="832" t="s">
        <v>1011</v>
      </c>
      <c r="H132" s="832" t="s">
        <v>599</v>
      </c>
      <c r="I132" s="832" t="s">
        <v>942</v>
      </c>
      <c r="J132" s="832" t="s">
        <v>938</v>
      </c>
      <c r="K132" s="832" t="s">
        <v>943</v>
      </c>
      <c r="L132" s="835">
        <v>84.18</v>
      </c>
      <c r="M132" s="835">
        <v>9512.34</v>
      </c>
      <c r="N132" s="832">
        <v>113</v>
      </c>
      <c r="O132" s="836">
        <v>89</v>
      </c>
      <c r="P132" s="835">
        <v>4461.5399999999991</v>
      </c>
      <c r="Q132" s="837">
        <v>0.46902654867256627</v>
      </c>
      <c r="R132" s="832">
        <v>53</v>
      </c>
      <c r="S132" s="837">
        <v>0.46902654867256638</v>
      </c>
      <c r="T132" s="836">
        <v>41</v>
      </c>
      <c r="U132" s="838">
        <v>0.4606741573033708</v>
      </c>
    </row>
    <row r="133" spans="1:21" ht="14.4" customHeight="1" x14ac:dyDescent="0.3">
      <c r="A133" s="831">
        <v>22</v>
      </c>
      <c r="B133" s="832" t="s">
        <v>988</v>
      </c>
      <c r="C133" s="832" t="s">
        <v>992</v>
      </c>
      <c r="D133" s="833" t="s">
        <v>1511</v>
      </c>
      <c r="E133" s="834" t="s">
        <v>1000</v>
      </c>
      <c r="F133" s="832" t="s">
        <v>989</v>
      </c>
      <c r="G133" s="832" t="s">
        <v>1011</v>
      </c>
      <c r="H133" s="832" t="s">
        <v>599</v>
      </c>
      <c r="I133" s="832" t="s">
        <v>1111</v>
      </c>
      <c r="J133" s="832" t="s">
        <v>935</v>
      </c>
      <c r="K133" s="832" t="s">
        <v>1112</v>
      </c>
      <c r="L133" s="835">
        <v>63.14</v>
      </c>
      <c r="M133" s="835">
        <v>126.28</v>
      </c>
      <c r="N133" s="832">
        <v>2</v>
      </c>
      <c r="O133" s="836">
        <v>2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22</v>
      </c>
      <c r="B134" s="832" t="s">
        <v>988</v>
      </c>
      <c r="C134" s="832" t="s">
        <v>992</v>
      </c>
      <c r="D134" s="833" t="s">
        <v>1511</v>
      </c>
      <c r="E134" s="834" t="s">
        <v>1000</v>
      </c>
      <c r="F134" s="832" t="s">
        <v>989</v>
      </c>
      <c r="G134" s="832" t="s">
        <v>1011</v>
      </c>
      <c r="H134" s="832" t="s">
        <v>557</v>
      </c>
      <c r="I134" s="832" t="s">
        <v>1012</v>
      </c>
      <c r="J134" s="832" t="s">
        <v>935</v>
      </c>
      <c r="K134" s="832" t="s">
        <v>1013</v>
      </c>
      <c r="L134" s="835">
        <v>105.23</v>
      </c>
      <c r="M134" s="835">
        <v>841.84</v>
      </c>
      <c r="N134" s="832">
        <v>8</v>
      </c>
      <c r="O134" s="836">
        <v>8</v>
      </c>
      <c r="P134" s="835">
        <v>420.92</v>
      </c>
      <c r="Q134" s="837">
        <v>0.5</v>
      </c>
      <c r="R134" s="832">
        <v>4</v>
      </c>
      <c r="S134" s="837">
        <v>0.5</v>
      </c>
      <c r="T134" s="836">
        <v>4</v>
      </c>
      <c r="U134" s="838">
        <v>0.5</v>
      </c>
    </row>
    <row r="135" spans="1:21" ht="14.4" customHeight="1" x14ac:dyDescent="0.3">
      <c r="A135" s="831">
        <v>22</v>
      </c>
      <c r="B135" s="832" t="s">
        <v>988</v>
      </c>
      <c r="C135" s="832" t="s">
        <v>992</v>
      </c>
      <c r="D135" s="833" t="s">
        <v>1511</v>
      </c>
      <c r="E135" s="834" t="s">
        <v>1000</v>
      </c>
      <c r="F135" s="832" t="s">
        <v>989</v>
      </c>
      <c r="G135" s="832" t="s">
        <v>1011</v>
      </c>
      <c r="H135" s="832" t="s">
        <v>599</v>
      </c>
      <c r="I135" s="832" t="s">
        <v>944</v>
      </c>
      <c r="J135" s="832" t="s">
        <v>935</v>
      </c>
      <c r="K135" s="832" t="s">
        <v>945</v>
      </c>
      <c r="L135" s="835">
        <v>49.08</v>
      </c>
      <c r="M135" s="835">
        <v>392.64</v>
      </c>
      <c r="N135" s="832">
        <v>8</v>
      </c>
      <c r="O135" s="836">
        <v>6</v>
      </c>
      <c r="P135" s="835">
        <v>294.47999999999996</v>
      </c>
      <c r="Q135" s="837">
        <v>0.74999999999999989</v>
      </c>
      <c r="R135" s="832">
        <v>6</v>
      </c>
      <c r="S135" s="837">
        <v>0.75</v>
      </c>
      <c r="T135" s="836">
        <v>4.5</v>
      </c>
      <c r="U135" s="838">
        <v>0.75</v>
      </c>
    </row>
    <row r="136" spans="1:21" ht="14.4" customHeight="1" x14ac:dyDescent="0.3">
      <c r="A136" s="831">
        <v>22</v>
      </c>
      <c r="B136" s="832" t="s">
        <v>988</v>
      </c>
      <c r="C136" s="832" t="s">
        <v>992</v>
      </c>
      <c r="D136" s="833" t="s">
        <v>1511</v>
      </c>
      <c r="E136" s="834" t="s">
        <v>1000</v>
      </c>
      <c r="F136" s="832" t="s">
        <v>989</v>
      </c>
      <c r="G136" s="832" t="s">
        <v>1011</v>
      </c>
      <c r="H136" s="832" t="s">
        <v>599</v>
      </c>
      <c r="I136" s="832" t="s">
        <v>1113</v>
      </c>
      <c r="J136" s="832" t="s">
        <v>935</v>
      </c>
      <c r="K136" s="832" t="s">
        <v>1114</v>
      </c>
      <c r="L136" s="835">
        <v>126.27</v>
      </c>
      <c r="M136" s="835">
        <v>2525.4</v>
      </c>
      <c r="N136" s="832">
        <v>20</v>
      </c>
      <c r="O136" s="836">
        <v>16.5</v>
      </c>
      <c r="P136" s="835">
        <v>1515.24</v>
      </c>
      <c r="Q136" s="837">
        <v>0.6</v>
      </c>
      <c r="R136" s="832">
        <v>12</v>
      </c>
      <c r="S136" s="837">
        <v>0.6</v>
      </c>
      <c r="T136" s="836">
        <v>9.5</v>
      </c>
      <c r="U136" s="838">
        <v>0.5757575757575758</v>
      </c>
    </row>
    <row r="137" spans="1:21" ht="14.4" customHeight="1" x14ac:dyDescent="0.3">
      <c r="A137" s="831">
        <v>22</v>
      </c>
      <c r="B137" s="832" t="s">
        <v>988</v>
      </c>
      <c r="C137" s="832" t="s">
        <v>992</v>
      </c>
      <c r="D137" s="833" t="s">
        <v>1511</v>
      </c>
      <c r="E137" s="834" t="s">
        <v>1000</v>
      </c>
      <c r="F137" s="832" t="s">
        <v>989</v>
      </c>
      <c r="G137" s="832" t="s">
        <v>1011</v>
      </c>
      <c r="H137" s="832" t="s">
        <v>557</v>
      </c>
      <c r="I137" s="832" t="s">
        <v>1018</v>
      </c>
      <c r="J137" s="832" t="s">
        <v>935</v>
      </c>
      <c r="K137" s="832" t="s">
        <v>1019</v>
      </c>
      <c r="L137" s="835">
        <v>84.18</v>
      </c>
      <c r="M137" s="835">
        <v>2357.0400000000009</v>
      </c>
      <c r="N137" s="832">
        <v>28</v>
      </c>
      <c r="O137" s="836">
        <v>26.5</v>
      </c>
      <c r="P137" s="835">
        <v>1178.5200000000004</v>
      </c>
      <c r="Q137" s="837">
        <v>0.5</v>
      </c>
      <c r="R137" s="832">
        <v>14</v>
      </c>
      <c r="S137" s="837">
        <v>0.5</v>
      </c>
      <c r="T137" s="836">
        <v>14</v>
      </c>
      <c r="U137" s="838">
        <v>0.52830188679245282</v>
      </c>
    </row>
    <row r="138" spans="1:21" ht="14.4" customHeight="1" x14ac:dyDescent="0.3">
      <c r="A138" s="831">
        <v>22</v>
      </c>
      <c r="B138" s="832" t="s">
        <v>988</v>
      </c>
      <c r="C138" s="832" t="s">
        <v>992</v>
      </c>
      <c r="D138" s="833" t="s">
        <v>1511</v>
      </c>
      <c r="E138" s="834" t="s">
        <v>1000</v>
      </c>
      <c r="F138" s="832" t="s">
        <v>989</v>
      </c>
      <c r="G138" s="832" t="s">
        <v>1011</v>
      </c>
      <c r="H138" s="832" t="s">
        <v>599</v>
      </c>
      <c r="I138" s="832" t="s">
        <v>940</v>
      </c>
      <c r="J138" s="832" t="s">
        <v>938</v>
      </c>
      <c r="K138" s="832" t="s">
        <v>941</v>
      </c>
      <c r="L138" s="835">
        <v>49.08</v>
      </c>
      <c r="M138" s="835">
        <v>294.48</v>
      </c>
      <c r="N138" s="832">
        <v>6</v>
      </c>
      <c r="O138" s="836">
        <v>6</v>
      </c>
      <c r="P138" s="835">
        <v>147.24</v>
      </c>
      <c r="Q138" s="837">
        <v>0.5</v>
      </c>
      <c r="R138" s="832">
        <v>3</v>
      </c>
      <c r="S138" s="837">
        <v>0.5</v>
      </c>
      <c r="T138" s="836">
        <v>3</v>
      </c>
      <c r="U138" s="838">
        <v>0.5</v>
      </c>
    </row>
    <row r="139" spans="1:21" ht="14.4" customHeight="1" x14ac:dyDescent="0.3">
      <c r="A139" s="831">
        <v>22</v>
      </c>
      <c r="B139" s="832" t="s">
        <v>988</v>
      </c>
      <c r="C139" s="832" t="s">
        <v>992</v>
      </c>
      <c r="D139" s="833" t="s">
        <v>1511</v>
      </c>
      <c r="E139" s="834" t="s">
        <v>1000</v>
      </c>
      <c r="F139" s="832" t="s">
        <v>989</v>
      </c>
      <c r="G139" s="832" t="s">
        <v>1011</v>
      </c>
      <c r="H139" s="832" t="s">
        <v>557</v>
      </c>
      <c r="I139" s="832" t="s">
        <v>1115</v>
      </c>
      <c r="J139" s="832" t="s">
        <v>1116</v>
      </c>
      <c r="K139" s="832" t="s">
        <v>943</v>
      </c>
      <c r="L139" s="835">
        <v>84.18</v>
      </c>
      <c r="M139" s="835">
        <v>420.90000000000003</v>
      </c>
      <c r="N139" s="832">
        <v>5</v>
      </c>
      <c r="O139" s="836">
        <v>5</v>
      </c>
      <c r="P139" s="835">
        <v>84.18</v>
      </c>
      <c r="Q139" s="837">
        <v>0.2</v>
      </c>
      <c r="R139" s="832">
        <v>1</v>
      </c>
      <c r="S139" s="837">
        <v>0.2</v>
      </c>
      <c r="T139" s="836">
        <v>1</v>
      </c>
      <c r="U139" s="838">
        <v>0.2</v>
      </c>
    </row>
    <row r="140" spans="1:21" ht="14.4" customHeight="1" x14ac:dyDescent="0.3">
      <c r="A140" s="831">
        <v>22</v>
      </c>
      <c r="B140" s="832" t="s">
        <v>988</v>
      </c>
      <c r="C140" s="832" t="s">
        <v>992</v>
      </c>
      <c r="D140" s="833" t="s">
        <v>1511</v>
      </c>
      <c r="E140" s="834" t="s">
        <v>1000</v>
      </c>
      <c r="F140" s="832" t="s">
        <v>989</v>
      </c>
      <c r="G140" s="832" t="s">
        <v>1121</v>
      </c>
      <c r="H140" s="832" t="s">
        <v>557</v>
      </c>
      <c r="I140" s="832" t="s">
        <v>1122</v>
      </c>
      <c r="J140" s="832" t="s">
        <v>1123</v>
      </c>
      <c r="K140" s="832" t="s">
        <v>1124</v>
      </c>
      <c r="L140" s="835">
        <v>0</v>
      </c>
      <c r="M140" s="835">
        <v>0</v>
      </c>
      <c r="N140" s="832">
        <v>25</v>
      </c>
      <c r="O140" s="836">
        <v>17.5</v>
      </c>
      <c r="P140" s="835">
        <v>0</v>
      </c>
      <c r="Q140" s="837"/>
      <c r="R140" s="832">
        <v>23</v>
      </c>
      <c r="S140" s="837">
        <v>0.92</v>
      </c>
      <c r="T140" s="836">
        <v>16.5</v>
      </c>
      <c r="U140" s="838">
        <v>0.94285714285714284</v>
      </c>
    </row>
    <row r="141" spans="1:21" ht="14.4" customHeight="1" x14ac:dyDescent="0.3">
      <c r="A141" s="831">
        <v>22</v>
      </c>
      <c r="B141" s="832" t="s">
        <v>988</v>
      </c>
      <c r="C141" s="832" t="s">
        <v>992</v>
      </c>
      <c r="D141" s="833" t="s">
        <v>1511</v>
      </c>
      <c r="E141" s="834" t="s">
        <v>1002</v>
      </c>
      <c r="F141" s="832" t="s">
        <v>989</v>
      </c>
      <c r="G141" s="832" t="s">
        <v>1312</v>
      </c>
      <c r="H141" s="832" t="s">
        <v>599</v>
      </c>
      <c r="I141" s="832" t="s">
        <v>1313</v>
      </c>
      <c r="J141" s="832" t="s">
        <v>1314</v>
      </c>
      <c r="K141" s="832" t="s">
        <v>1315</v>
      </c>
      <c r="L141" s="835">
        <v>170.52</v>
      </c>
      <c r="M141" s="835">
        <v>852.60000000000014</v>
      </c>
      <c r="N141" s="832">
        <v>5</v>
      </c>
      <c r="O141" s="836">
        <v>3</v>
      </c>
      <c r="P141" s="835">
        <v>852.60000000000014</v>
      </c>
      <c r="Q141" s="837">
        <v>1</v>
      </c>
      <c r="R141" s="832">
        <v>5</v>
      </c>
      <c r="S141" s="837">
        <v>1</v>
      </c>
      <c r="T141" s="836">
        <v>3</v>
      </c>
      <c r="U141" s="838">
        <v>1</v>
      </c>
    </row>
    <row r="142" spans="1:21" ht="14.4" customHeight="1" x14ac:dyDescent="0.3">
      <c r="A142" s="831">
        <v>22</v>
      </c>
      <c r="B142" s="832" t="s">
        <v>988</v>
      </c>
      <c r="C142" s="832" t="s">
        <v>992</v>
      </c>
      <c r="D142" s="833" t="s">
        <v>1511</v>
      </c>
      <c r="E142" s="834" t="s">
        <v>1002</v>
      </c>
      <c r="F142" s="832" t="s">
        <v>989</v>
      </c>
      <c r="G142" s="832" t="s">
        <v>1231</v>
      </c>
      <c r="H142" s="832" t="s">
        <v>557</v>
      </c>
      <c r="I142" s="832" t="s">
        <v>1232</v>
      </c>
      <c r="J142" s="832" t="s">
        <v>1233</v>
      </c>
      <c r="K142" s="832" t="s">
        <v>1234</v>
      </c>
      <c r="L142" s="835">
        <v>79.64</v>
      </c>
      <c r="M142" s="835">
        <v>79.64</v>
      </c>
      <c r="N142" s="832">
        <v>1</v>
      </c>
      <c r="O142" s="836">
        <v>1</v>
      </c>
      <c r="P142" s="835">
        <v>79.64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" customHeight="1" x14ac:dyDescent="0.3">
      <c r="A143" s="831">
        <v>22</v>
      </c>
      <c r="B143" s="832" t="s">
        <v>988</v>
      </c>
      <c r="C143" s="832" t="s">
        <v>992</v>
      </c>
      <c r="D143" s="833" t="s">
        <v>1511</v>
      </c>
      <c r="E143" s="834" t="s">
        <v>1002</v>
      </c>
      <c r="F143" s="832" t="s">
        <v>989</v>
      </c>
      <c r="G143" s="832" t="s">
        <v>1316</v>
      </c>
      <c r="H143" s="832" t="s">
        <v>557</v>
      </c>
      <c r="I143" s="832" t="s">
        <v>1317</v>
      </c>
      <c r="J143" s="832" t="s">
        <v>1318</v>
      </c>
      <c r="K143" s="832" t="s">
        <v>1319</v>
      </c>
      <c r="L143" s="835">
        <v>4195.37</v>
      </c>
      <c r="M143" s="835">
        <v>4195.37</v>
      </c>
      <c r="N143" s="832">
        <v>1</v>
      </c>
      <c r="O143" s="836">
        <v>1</v>
      </c>
      <c r="P143" s="835">
        <v>4195.37</v>
      </c>
      <c r="Q143" s="837">
        <v>1</v>
      </c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22</v>
      </c>
      <c r="B144" s="832" t="s">
        <v>988</v>
      </c>
      <c r="C144" s="832" t="s">
        <v>992</v>
      </c>
      <c r="D144" s="833" t="s">
        <v>1511</v>
      </c>
      <c r="E144" s="834" t="s">
        <v>1002</v>
      </c>
      <c r="F144" s="832" t="s">
        <v>989</v>
      </c>
      <c r="G144" s="832" t="s">
        <v>1316</v>
      </c>
      <c r="H144" s="832" t="s">
        <v>557</v>
      </c>
      <c r="I144" s="832" t="s">
        <v>1320</v>
      </c>
      <c r="J144" s="832" t="s">
        <v>1318</v>
      </c>
      <c r="K144" s="832" t="s">
        <v>1321</v>
      </c>
      <c r="L144" s="835">
        <v>1258.6099999999999</v>
      </c>
      <c r="M144" s="835">
        <v>1258.6099999999999</v>
      </c>
      <c r="N144" s="832">
        <v>1</v>
      </c>
      <c r="O144" s="836">
        <v>1</v>
      </c>
      <c r="P144" s="835">
        <v>1258.6099999999999</v>
      </c>
      <c r="Q144" s="837">
        <v>1</v>
      </c>
      <c r="R144" s="832">
        <v>1</v>
      </c>
      <c r="S144" s="837">
        <v>1</v>
      </c>
      <c r="T144" s="836">
        <v>1</v>
      </c>
      <c r="U144" s="838">
        <v>1</v>
      </c>
    </row>
    <row r="145" spans="1:21" ht="14.4" customHeight="1" x14ac:dyDescent="0.3">
      <c r="A145" s="831">
        <v>22</v>
      </c>
      <c r="B145" s="832" t="s">
        <v>988</v>
      </c>
      <c r="C145" s="832" t="s">
        <v>992</v>
      </c>
      <c r="D145" s="833" t="s">
        <v>1511</v>
      </c>
      <c r="E145" s="834" t="s">
        <v>1003</v>
      </c>
      <c r="F145" s="832" t="s">
        <v>989</v>
      </c>
      <c r="G145" s="832" t="s">
        <v>1231</v>
      </c>
      <c r="H145" s="832" t="s">
        <v>557</v>
      </c>
      <c r="I145" s="832" t="s">
        <v>1322</v>
      </c>
      <c r="J145" s="832" t="s">
        <v>1323</v>
      </c>
      <c r="K145" s="832" t="s">
        <v>1324</v>
      </c>
      <c r="L145" s="835">
        <v>79.64</v>
      </c>
      <c r="M145" s="835">
        <v>79.64</v>
      </c>
      <c r="N145" s="832">
        <v>1</v>
      </c>
      <c r="O145" s="836">
        <v>0.5</v>
      </c>
      <c r="P145" s="835">
        <v>79.64</v>
      </c>
      <c r="Q145" s="837">
        <v>1</v>
      </c>
      <c r="R145" s="832">
        <v>1</v>
      </c>
      <c r="S145" s="837">
        <v>1</v>
      </c>
      <c r="T145" s="836">
        <v>0.5</v>
      </c>
      <c r="U145" s="838">
        <v>1</v>
      </c>
    </row>
    <row r="146" spans="1:21" ht="14.4" customHeight="1" x14ac:dyDescent="0.3">
      <c r="A146" s="831">
        <v>22</v>
      </c>
      <c r="B146" s="832" t="s">
        <v>988</v>
      </c>
      <c r="C146" s="832" t="s">
        <v>992</v>
      </c>
      <c r="D146" s="833" t="s">
        <v>1511</v>
      </c>
      <c r="E146" s="834" t="s">
        <v>1003</v>
      </c>
      <c r="F146" s="832" t="s">
        <v>989</v>
      </c>
      <c r="G146" s="832" t="s">
        <v>1257</v>
      </c>
      <c r="H146" s="832" t="s">
        <v>557</v>
      </c>
      <c r="I146" s="832" t="s">
        <v>1261</v>
      </c>
      <c r="J146" s="832" t="s">
        <v>1262</v>
      </c>
      <c r="K146" s="832" t="s">
        <v>1260</v>
      </c>
      <c r="L146" s="835">
        <v>38.56</v>
      </c>
      <c r="M146" s="835">
        <v>77.12</v>
      </c>
      <c r="N146" s="832">
        <v>2</v>
      </c>
      <c r="O146" s="836">
        <v>0.5</v>
      </c>
      <c r="P146" s="835">
        <v>77.12</v>
      </c>
      <c r="Q146" s="837">
        <v>1</v>
      </c>
      <c r="R146" s="832">
        <v>2</v>
      </c>
      <c r="S146" s="837">
        <v>1</v>
      </c>
      <c r="T146" s="836">
        <v>0.5</v>
      </c>
      <c r="U146" s="838">
        <v>1</v>
      </c>
    </row>
    <row r="147" spans="1:21" ht="14.4" customHeight="1" x14ac:dyDescent="0.3">
      <c r="A147" s="831">
        <v>22</v>
      </c>
      <c r="B147" s="832" t="s">
        <v>988</v>
      </c>
      <c r="C147" s="832" t="s">
        <v>992</v>
      </c>
      <c r="D147" s="833" t="s">
        <v>1511</v>
      </c>
      <c r="E147" s="834" t="s">
        <v>1003</v>
      </c>
      <c r="F147" s="832" t="s">
        <v>989</v>
      </c>
      <c r="G147" s="832" t="s">
        <v>1096</v>
      </c>
      <c r="H147" s="832" t="s">
        <v>557</v>
      </c>
      <c r="I147" s="832" t="s">
        <v>1325</v>
      </c>
      <c r="J147" s="832" t="s">
        <v>1326</v>
      </c>
      <c r="K147" s="832" t="s">
        <v>951</v>
      </c>
      <c r="L147" s="835">
        <v>0</v>
      </c>
      <c r="M147" s="835">
        <v>0</v>
      </c>
      <c r="N147" s="832">
        <v>3</v>
      </c>
      <c r="O147" s="836">
        <v>2</v>
      </c>
      <c r="P147" s="835">
        <v>0</v>
      </c>
      <c r="Q147" s="837"/>
      <c r="R147" s="832">
        <v>3</v>
      </c>
      <c r="S147" s="837">
        <v>1</v>
      </c>
      <c r="T147" s="836">
        <v>2</v>
      </c>
      <c r="U147" s="838">
        <v>1</v>
      </c>
    </row>
    <row r="148" spans="1:21" ht="14.4" customHeight="1" x14ac:dyDescent="0.3">
      <c r="A148" s="831">
        <v>22</v>
      </c>
      <c r="B148" s="832" t="s">
        <v>988</v>
      </c>
      <c r="C148" s="832" t="s">
        <v>992</v>
      </c>
      <c r="D148" s="833" t="s">
        <v>1511</v>
      </c>
      <c r="E148" s="834" t="s">
        <v>1003</v>
      </c>
      <c r="F148" s="832" t="s">
        <v>989</v>
      </c>
      <c r="G148" s="832" t="s">
        <v>1011</v>
      </c>
      <c r="H148" s="832" t="s">
        <v>599</v>
      </c>
      <c r="I148" s="832" t="s">
        <v>1105</v>
      </c>
      <c r="J148" s="832" t="s">
        <v>935</v>
      </c>
      <c r="K148" s="832" t="s">
        <v>1106</v>
      </c>
      <c r="L148" s="835">
        <v>74.08</v>
      </c>
      <c r="M148" s="835">
        <v>74.08</v>
      </c>
      <c r="N148" s="832">
        <v>1</v>
      </c>
      <c r="O148" s="836">
        <v>0.5</v>
      </c>
      <c r="P148" s="835">
        <v>74.08</v>
      </c>
      <c r="Q148" s="837">
        <v>1</v>
      </c>
      <c r="R148" s="832">
        <v>1</v>
      </c>
      <c r="S148" s="837">
        <v>1</v>
      </c>
      <c r="T148" s="836">
        <v>0.5</v>
      </c>
      <c r="U148" s="838">
        <v>1</v>
      </c>
    </row>
    <row r="149" spans="1:21" ht="14.4" customHeight="1" x14ac:dyDescent="0.3">
      <c r="A149" s="831">
        <v>22</v>
      </c>
      <c r="B149" s="832" t="s">
        <v>988</v>
      </c>
      <c r="C149" s="832" t="s">
        <v>992</v>
      </c>
      <c r="D149" s="833" t="s">
        <v>1511</v>
      </c>
      <c r="E149" s="834" t="s">
        <v>1003</v>
      </c>
      <c r="F149" s="832" t="s">
        <v>989</v>
      </c>
      <c r="G149" s="832" t="s">
        <v>1011</v>
      </c>
      <c r="H149" s="832" t="s">
        <v>599</v>
      </c>
      <c r="I149" s="832" t="s">
        <v>1014</v>
      </c>
      <c r="J149" s="832" t="s">
        <v>935</v>
      </c>
      <c r="K149" s="832" t="s">
        <v>1015</v>
      </c>
      <c r="L149" s="835">
        <v>115.33</v>
      </c>
      <c r="M149" s="835">
        <v>115.33</v>
      </c>
      <c r="N149" s="832">
        <v>1</v>
      </c>
      <c r="O149" s="836">
        <v>1</v>
      </c>
      <c r="P149" s="835">
        <v>115.33</v>
      </c>
      <c r="Q149" s="837">
        <v>1</v>
      </c>
      <c r="R149" s="832">
        <v>1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22</v>
      </c>
      <c r="B150" s="832" t="s">
        <v>988</v>
      </c>
      <c r="C150" s="832" t="s">
        <v>992</v>
      </c>
      <c r="D150" s="833" t="s">
        <v>1511</v>
      </c>
      <c r="E150" s="834" t="s">
        <v>1003</v>
      </c>
      <c r="F150" s="832" t="s">
        <v>989</v>
      </c>
      <c r="G150" s="832" t="s">
        <v>1011</v>
      </c>
      <c r="H150" s="832" t="s">
        <v>599</v>
      </c>
      <c r="I150" s="832" t="s">
        <v>937</v>
      </c>
      <c r="J150" s="832" t="s">
        <v>938</v>
      </c>
      <c r="K150" s="832" t="s">
        <v>939</v>
      </c>
      <c r="L150" s="835">
        <v>105.23</v>
      </c>
      <c r="M150" s="835">
        <v>315.69</v>
      </c>
      <c r="N150" s="832">
        <v>3</v>
      </c>
      <c r="O150" s="836">
        <v>2.5</v>
      </c>
      <c r="P150" s="835">
        <v>105.23</v>
      </c>
      <c r="Q150" s="837">
        <v>0.33333333333333337</v>
      </c>
      <c r="R150" s="832">
        <v>1</v>
      </c>
      <c r="S150" s="837">
        <v>0.33333333333333331</v>
      </c>
      <c r="T150" s="836">
        <v>1</v>
      </c>
      <c r="U150" s="838">
        <v>0.4</v>
      </c>
    </row>
    <row r="151" spans="1:21" ht="14.4" customHeight="1" x14ac:dyDescent="0.3">
      <c r="A151" s="831">
        <v>22</v>
      </c>
      <c r="B151" s="832" t="s">
        <v>988</v>
      </c>
      <c r="C151" s="832" t="s">
        <v>992</v>
      </c>
      <c r="D151" s="833" t="s">
        <v>1511</v>
      </c>
      <c r="E151" s="834" t="s">
        <v>1003</v>
      </c>
      <c r="F151" s="832" t="s">
        <v>989</v>
      </c>
      <c r="G151" s="832" t="s">
        <v>1011</v>
      </c>
      <c r="H151" s="832" t="s">
        <v>599</v>
      </c>
      <c r="I151" s="832" t="s">
        <v>1016</v>
      </c>
      <c r="J151" s="832" t="s">
        <v>938</v>
      </c>
      <c r="K151" s="832" t="s">
        <v>1017</v>
      </c>
      <c r="L151" s="835">
        <v>126.27</v>
      </c>
      <c r="M151" s="835">
        <v>126.27</v>
      </c>
      <c r="N151" s="832">
        <v>1</v>
      </c>
      <c r="O151" s="836">
        <v>1</v>
      </c>
      <c r="P151" s="835">
        <v>126.27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22</v>
      </c>
      <c r="B152" s="832" t="s">
        <v>988</v>
      </c>
      <c r="C152" s="832" t="s">
        <v>992</v>
      </c>
      <c r="D152" s="833" t="s">
        <v>1511</v>
      </c>
      <c r="E152" s="834" t="s">
        <v>1003</v>
      </c>
      <c r="F152" s="832" t="s">
        <v>989</v>
      </c>
      <c r="G152" s="832" t="s">
        <v>1011</v>
      </c>
      <c r="H152" s="832" t="s">
        <v>599</v>
      </c>
      <c r="I152" s="832" t="s">
        <v>1109</v>
      </c>
      <c r="J152" s="832" t="s">
        <v>938</v>
      </c>
      <c r="K152" s="832" t="s">
        <v>1110</v>
      </c>
      <c r="L152" s="835">
        <v>63.14</v>
      </c>
      <c r="M152" s="835">
        <v>63.14</v>
      </c>
      <c r="N152" s="832">
        <v>1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22</v>
      </c>
      <c r="B153" s="832" t="s">
        <v>988</v>
      </c>
      <c r="C153" s="832" t="s">
        <v>992</v>
      </c>
      <c r="D153" s="833" t="s">
        <v>1511</v>
      </c>
      <c r="E153" s="834" t="s">
        <v>1003</v>
      </c>
      <c r="F153" s="832" t="s">
        <v>989</v>
      </c>
      <c r="G153" s="832" t="s">
        <v>1011</v>
      </c>
      <c r="H153" s="832" t="s">
        <v>599</v>
      </c>
      <c r="I153" s="832" t="s">
        <v>942</v>
      </c>
      <c r="J153" s="832" t="s">
        <v>938</v>
      </c>
      <c r="K153" s="832" t="s">
        <v>943</v>
      </c>
      <c r="L153" s="835">
        <v>84.18</v>
      </c>
      <c r="M153" s="835">
        <v>336.72</v>
      </c>
      <c r="N153" s="832">
        <v>4</v>
      </c>
      <c r="O153" s="836">
        <v>3.5</v>
      </c>
      <c r="P153" s="835">
        <v>168.36</v>
      </c>
      <c r="Q153" s="837">
        <v>0.5</v>
      </c>
      <c r="R153" s="832">
        <v>2</v>
      </c>
      <c r="S153" s="837">
        <v>0.5</v>
      </c>
      <c r="T153" s="836">
        <v>2</v>
      </c>
      <c r="U153" s="838">
        <v>0.5714285714285714</v>
      </c>
    </row>
    <row r="154" spans="1:21" ht="14.4" customHeight="1" x14ac:dyDescent="0.3">
      <c r="A154" s="831">
        <v>22</v>
      </c>
      <c r="B154" s="832" t="s">
        <v>988</v>
      </c>
      <c r="C154" s="832" t="s">
        <v>992</v>
      </c>
      <c r="D154" s="833" t="s">
        <v>1511</v>
      </c>
      <c r="E154" s="834" t="s">
        <v>1003</v>
      </c>
      <c r="F154" s="832" t="s">
        <v>989</v>
      </c>
      <c r="G154" s="832" t="s">
        <v>1011</v>
      </c>
      <c r="H154" s="832" t="s">
        <v>599</v>
      </c>
      <c r="I154" s="832" t="s">
        <v>1111</v>
      </c>
      <c r="J154" s="832" t="s">
        <v>935</v>
      </c>
      <c r="K154" s="832" t="s">
        <v>1112</v>
      </c>
      <c r="L154" s="835">
        <v>63.14</v>
      </c>
      <c r="M154" s="835">
        <v>63.14</v>
      </c>
      <c r="N154" s="832">
        <v>1</v>
      </c>
      <c r="O154" s="836">
        <v>0.5</v>
      </c>
      <c r="P154" s="835">
        <v>63.14</v>
      </c>
      <c r="Q154" s="837">
        <v>1</v>
      </c>
      <c r="R154" s="832">
        <v>1</v>
      </c>
      <c r="S154" s="837">
        <v>1</v>
      </c>
      <c r="T154" s="836">
        <v>0.5</v>
      </c>
      <c r="U154" s="838">
        <v>1</v>
      </c>
    </row>
    <row r="155" spans="1:21" ht="14.4" customHeight="1" x14ac:dyDescent="0.3">
      <c r="A155" s="831">
        <v>22</v>
      </c>
      <c r="B155" s="832" t="s">
        <v>988</v>
      </c>
      <c r="C155" s="832" t="s">
        <v>992</v>
      </c>
      <c r="D155" s="833" t="s">
        <v>1511</v>
      </c>
      <c r="E155" s="834" t="s">
        <v>1003</v>
      </c>
      <c r="F155" s="832" t="s">
        <v>989</v>
      </c>
      <c r="G155" s="832" t="s">
        <v>1011</v>
      </c>
      <c r="H155" s="832" t="s">
        <v>599</v>
      </c>
      <c r="I155" s="832" t="s">
        <v>944</v>
      </c>
      <c r="J155" s="832" t="s">
        <v>935</v>
      </c>
      <c r="K155" s="832" t="s">
        <v>945</v>
      </c>
      <c r="L155" s="835">
        <v>49.08</v>
      </c>
      <c r="M155" s="835">
        <v>49.08</v>
      </c>
      <c r="N155" s="832">
        <v>1</v>
      </c>
      <c r="O155" s="836">
        <v>1</v>
      </c>
      <c r="P155" s="835">
        <v>49.08</v>
      </c>
      <c r="Q155" s="837">
        <v>1</v>
      </c>
      <c r="R155" s="832">
        <v>1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22</v>
      </c>
      <c r="B156" s="832" t="s">
        <v>988</v>
      </c>
      <c r="C156" s="832" t="s">
        <v>992</v>
      </c>
      <c r="D156" s="833" t="s">
        <v>1511</v>
      </c>
      <c r="E156" s="834" t="s">
        <v>1003</v>
      </c>
      <c r="F156" s="832" t="s">
        <v>989</v>
      </c>
      <c r="G156" s="832" t="s">
        <v>1011</v>
      </c>
      <c r="H156" s="832" t="s">
        <v>599</v>
      </c>
      <c r="I156" s="832" t="s">
        <v>1113</v>
      </c>
      <c r="J156" s="832" t="s">
        <v>935</v>
      </c>
      <c r="K156" s="832" t="s">
        <v>1114</v>
      </c>
      <c r="L156" s="835">
        <v>126.27</v>
      </c>
      <c r="M156" s="835">
        <v>126.27</v>
      </c>
      <c r="N156" s="832">
        <v>1</v>
      </c>
      <c r="O156" s="836">
        <v>1</v>
      </c>
      <c r="P156" s="835">
        <v>126.27</v>
      </c>
      <c r="Q156" s="837">
        <v>1</v>
      </c>
      <c r="R156" s="832">
        <v>1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22</v>
      </c>
      <c r="B157" s="832" t="s">
        <v>988</v>
      </c>
      <c r="C157" s="832" t="s">
        <v>992</v>
      </c>
      <c r="D157" s="833" t="s">
        <v>1511</v>
      </c>
      <c r="E157" s="834" t="s">
        <v>1003</v>
      </c>
      <c r="F157" s="832" t="s">
        <v>989</v>
      </c>
      <c r="G157" s="832" t="s">
        <v>1011</v>
      </c>
      <c r="H157" s="832" t="s">
        <v>557</v>
      </c>
      <c r="I157" s="832" t="s">
        <v>1018</v>
      </c>
      <c r="J157" s="832" t="s">
        <v>935</v>
      </c>
      <c r="K157" s="832" t="s">
        <v>1019</v>
      </c>
      <c r="L157" s="835">
        <v>84.18</v>
      </c>
      <c r="M157" s="835">
        <v>168.36</v>
      </c>
      <c r="N157" s="832">
        <v>2</v>
      </c>
      <c r="O157" s="836">
        <v>2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22</v>
      </c>
      <c r="B158" s="832" t="s">
        <v>988</v>
      </c>
      <c r="C158" s="832" t="s">
        <v>992</v>
      </c>
      <c r="D158" s="833" t="s">
        <v>1511</v>
      </c>
      <c r="E158" s="834" t="s">
        <v>1003</v>
      </c>
      <c r="F158" s="832" t="s">
        <v>989</v>
      </c>
      <c r="G158" s="832" t="s">
        <v>1011</v>
      </c>
      <c r="H158" s="832" t="s">
        <v>599</v>
      </c>
      <c r="I158" s="832" t="s">
        <v>940</v>
      </c>
      <c r="J158" s="832" t="s">
        <v>938</v>
      </c>
      <c r="K158" s="832" t="s">
        <v>941</v>
      </c>
      <c r="L158" s="835">
        <v>49.08</v>
      </c>
      <c r="M158" s="835">
        <v>98.16</v>
      </c>
      <c r="N158" s="832">
        <v>2</v>
      </c>
      <c r="O158" s="836">
        <v>2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22</v>
      </c>
      <c r="B159" s="832" t="s">
        <v>988</v>
      </c>
      <c r="C159" s="832" t="s">
        <v>992</v>
      </c>
      <c r="D159" s="833" t="s">
        <v>1511</v>
      </c>
      <c r="E159" s="834" t="s">
        <v>1003</v>
      </c>
      <c r="F159" s="832" t="s">
        <v>989</v>
      </c>
      <c r="G159" s="832" t="s">
        <v>1121</v>
      </c>
      <c r="H159" s="832" t="s">
        <v>557</v>
      </c>
      <c r="I159" s="832" t="s">
        <v>1122</v>
      </c>
      <c r="J159" s="832" t="s">
        <v>1123</v>
      </c>
      <c r="K159" s="832" t="s">
        <v>1124</v>
      </c>
      <c r="L159" s="835">
        <v>0</v>
      </c>
      <c r="M159" s="835">
        <v>0</v>
      </c>
      <c r="N159" s="832">
        <v>3</v>
      </c>
      <c r="O159" s="836">
        <v>1</v>
      </c>
      <c r="P159" s="835">
        <v>0</v>
      </c>
      <c r="Q159" s="837"/>
      <c r="R159" s="832">
        <v>3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22</v>
      </c>
      <c r="B160" s="832" t="s">
        <v>988</v>
      </c>
      <c r="C160" s="832" t="s">
        <v>992</v>
      </c>
      <c r="D160" s="833" t="s">
        <v>1511</v>
      </c>
      <c r="E160" s="834" t="s">
        <v>1004</v>
      </c>
      <c r="F160" s="832" t="s">
        <v>989</v>
      </c>
      <c r="G160" s="832" t="s">
        <v>1193</v>
      </c>
      <c r="H160" s="832" t="s">
        <v>557</v>
      </c>
      <c r="I160" s="832" t="s">
        <v>1194</v>
      </c>
      <c r="J160" s="832" t="s">
        <v>1195</v>
      </c>
      <c r="K160" s="832" t="s">
        <v>1196</v>
      </c>
      <c r="L160" s="835">
        <v>35.11</v>
      </c>
      <c r="M160" s="835">
        <v>105.33</v>
      </c>
      <c r="N160" s="832">
        <v>3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22</v>
      </c>
      <c r="B161" s="832" t="s">
        <v>988</v>
      </c>
      <c r="C161" s="832" t="s">
        <v>992</v>
      </c>
      <c r="D161" s="833" t="s">
        <v>1511</v>
      </c>
      <c r="E161" s="834" t="s">
        <v>1004</v>
      </c>
      <c r="F161" s="832" t="s">
        <v>989</v>
      </c>
      <c r="G161" s="832" t="s">
        <v>1327</v>
      </c>
      <c r="H161" s="832" t="s">
        <v>557</v>
      </c>
      <c r="I161" s="832" t="s">
        <v>1328</v>
      </c>
      <c r="J161" s="832" t="s">
        <v>1329</v>
      </c>
      <c r="K161" s="832" t="s">
        <v>1302</v>
      </c>
      <c r="L161" s="835">
        <v>196.2</v>
      </c>
      <c r="M161" s="835">
        <v>196.2</v>
      </c>
      <c r="N161" s="832">
        <v>1</v>
      </c>
      <c r="O161" s="836">
        <v>0.5</v>
      </c>
      <c r="P161" s="835">
        <v>196.2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22</v>
      </c>
      <c r="B162" s="832" t="s">
        <v>988</v>
      </c>
      <c r="C162" s="832" t="s">
        <v>992</v>
      </c>
      <c r="D162" s="833" t="s">
        <v>1511</v>
      </c>
      <c r="E162" s="834" t="s">
        <v>1004</v>
      </c>
      <c r="F162" s="832" t="s">
        <v>989</v>
      </c>
      <c r="G162" s="832" t="s">
        <v>1129</v>
      </c>
      <c r="H162" s="832" t="s">
        <v>599</v>
      </c>
      <c r="I162" s="832" t="s">
        <v>1330</v>
      </c>
      <c r="J162" s="832" t="s">
        <v>1131</v>
      </c>
      <c r="K162" s="832" t="s">
        <v>1331</v>
      </c>
      <c r="L162" s="835">
        <v>176.32</v>
      </c>
      <c r="M162" s="835">
        <v>176.32</v>
      </c>
      <c r="N162" s="832">
        <v>1</v>
      </c>
      <c r="O162" s="836">
        <v>1</v>
      </c>
      <c r="P162" s="835">
        <v>176.32</v>
      </c>
      <c r="Q162" s="837">
        <v>1</v>
      </c>
      <c r="R162" s="832">
        <v>1</v>
      </c>
      <c r="S162" s="837">
        <v>1</v>
      </c>
      <c r="T162" s="836">
        <v>1</v>
      </c>
      <c r="U162" s="838">
        <v>1</v>
      </c>
    </row>
    <row r="163" spans="1:21" ht="14.4" customHeight="1" x14ac:dyDescent="0.3">
      <c r="A163" s="831">
        <v>22</v>
      </c>
      <c r="B163" s="832" t="s">
        <v>988</v>
      </c>
      <c r="C163" s="832" t="s">
        <v>992</v>
      </c>
      <c r="D163" s="833" t="s">
        <v>1511</v>
      </c>
      <c r="E163" s="834" t="s">
        <v>1004</v>
      </c>
      <c r="F163" s="832" t="s">
        <v>989</v>
      </c>
      <c r="G163" s="832" t="s">
        <v>1139</v>
      </c>
      <c r="H163" s="832" t="s">
        <v>557</v>
      </c>
      <c r="I163" s="832" t="s">
        <v>1332</v>
      </c>
      <c r="J163" s="832" t="s">
        <v>1333</v>
      </c>
      <c r="K163" s="832" t="s">
        <v>1334</v>
      </c>
      <c r="L163" s="835">
        <v>32.28</v>
      </c>
      <c r="M163" s="835">
        <v>64.56</v>
      </c>
      <c r="N163" s="832">
        <v>2</v>
      </c>
      <c r="O163" s="836">
        <v>0.5</v>
      </c>
      <c r="P163" s="835">
        <v>64.56</v>
      </c>
      <c r="Q163" s="837">
        <v>1</v>
      </c>
      <c r="R163" s="832">
        <v>2</v>
      </c>
      <c r="S163" s="837">
        <v>1</v>
      </c>
      <c r="T163" s="836">
        <v>0.5</v>
      </c>
      <c r="U163" s="838">
        <v>1</v>
      </c>
    </row>
    <row r="164" spans="1:21" ht="14.4" customHeight="1" x14ac:dyDescent="0.3">
      <c r="A164" s="831">
        <v>22</v>
      </c>
      <c r="B164" s="832" t="s">
        <v>988</v>
      </c>
      <c r="C164" s="832" t="s">
        <v>992</v>
      </c>
      <c r="D164" s="833" t="s">
        <v>1511</v>
      </c>
      <c r="E164" s="834" t="s">
        <v>1004</v>
      </c>
      <c r="F164" s="832" t="s">
        <v>989</v>
      </c>
      <c r="G164" s="832" t="s">
        <v>1335</v>
      </c>
      <c r="H164" s="832" t="s">
        <v>599</v>
      </c>
      <c r="I164" s="832" t="s">
        <v>1336</v>
      </c>
      <c r="J164" s="832" t="s">
        <v>1337</v>
      </c>
      <c r="K164" s="832" t="s">
        <v>1338</v>
      </c>
      <c r="L164" s="835">
        <v>61.59</v>
      </c>
      <c r="M164" s="835">
        <v>246.36</v>
      </c>
      <c r="N164" s="832">
        <v>4</v>
      </c>
      <c r="O164" s="836">
        <v>1.5</v>
      </c>
      <c r="P164" s="835">
        <v>246.36</v>
      </c>
      <c r="Q164" s="837">
        <v>1</v>
      </c>
      <c r="R164" s="832">
        <v>4</v>
      </c>
      <c r="S164" s="837">
        <v>1</v>
      </c>
      <c r="T164" s="836">
        <v>1.5</v>
      </c>
      <c r="U164" s="838">
        <v>1</v>
      </c>
    </row>
    <row r="165" spans="1:21" ht="14.4" customHeight="1" x14ac:dyDescent="0.3">
      <c r="A165" s="831">
        <v>22</v>
      </c>
      <c r="B165" s="832" t="s">
        <v>988</v>
      </c>
      <c r="C165" s="832" t="s">
        <v>992</v>
      </c>
      <c r="D165" s="833" t="s">
        <v>1511</v>
      </c>
      <c r="E165" s="834" t="s">
        <v>1004</v>
      </c>
      <c r="F165" s="832" t="s">
        <v>989</v>
      </c>
      <c r="G165" s="832" t="s">
        <v>1339</v>
      </c>
      <c r="H165" s="832" t="s">
        <v>557</v>
      </c>
      <c r="I165" s="832" t="s">
        <v>1340</v>
      </c>
      <c r="J165" s="832" t="s">
        <v>1341</v>
      </c>
      <c r="K165" s="832" t="s">
        <v>1342</v>
      </c>
      <c r="L165" s="835">
        <v>3480.65</v>
      </c>
      <c r="M165" s="835">
        <v>3480.65</v>
      </c>
      <c r="N165" s="832">
        <v>1</v>
      </c>
      <c r="O165" s="836">
        <v>0.5</v>
      </c>
      <c r="P165" s="835">
        <v>3480.65</v>
      </c>
      <c r="Q165" s="837">
        <v>1</v>
      </c>
      <c r="R165" s="832">
        <v>1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22</v>
      </c>
      <c r="B166" s="832" t="s">
        <v>988</v>
      </c>
      <c r="C166" s="832" t="s">
        <v>992</v>
      </c>
      <c r="D166" s="833" t="s">
        <v>1511</v>
      </c>
      <c r="E166" s="834" t="s">
        <v>1004</v>
      </c>
      <c r="F166" s="832" t="s">
        <v>989</v>
      </c>
      <c r="G166" s="832" t="s">
        <v>1343</v>
      </c>
      <c r="H166" s="832" t="s">
        <v>557</v>
      </c>
      <c r="I166" s="832" t="s">
        <v>1344</v>
      </c>
      <c r="J166" s="832" t="s">
        <v>1345</v>
      </c>
      <c r="K166" s="832" t="s">
        <v>1346</v>
      </c>
      <c r="L166" s="835">
        <v>75.05</v>
      </c>
      <c r="M166" s="835">
        <v>75.05</v>
      </c>
      <c r="N166" s="832">
        <v>1</v>
      </c>
      <c r="O166" s="836">
        <v>1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22</v>
      </c>
      <c r="B167" s="832" t="s">
        <v>988</v>
      </c>
      <c r="C167" s="832" t="s">
        <v>992</v>
      </c>
      <c r="D167" s="833" t="s">
        <v>1511</v>
      </c>
      <c r="E167" s="834" t="s">
        <v>1004</v>
      </c>
      <c r="F167" s="832" t="s">
        <v>989</v>
      </c>
      <c r="G167" s="832" t="s">
        <v>1008</v>
      </c>
      <c r="H167" s="832" t="s">
        <v>557</v>
      </c>
      <c r="I167" s="832" t="s">
        <v>1347</v>
      </c>
      <c r="J167" s="832" t="s">
        <v>627</v>
      </c>
      <c r="K167" s="832" t="s">
        <v>1010</v>
      </c>
      <c r="L167" s="835">
        <v>32.25</v>
      </c>
      <c r="M167" s="835">
        <v>64.5</v>
      </c>
      <c r="N167" s="832">
        <v>2</v>
      </c>
      <c r="O167" s="836">
        <v>0.5</v>
      </c>
      <c r="P167" s="835">
        <v>64.5</v>
      </c>
      <c r="Q167" s="837">
        <v>1</v>
      </c>
      <c r="R167" s="832">
        <v>2</v>
      </c>
      <c r="S167" s="837">
        <v>1</v>
      </c>
      <c r="T167" s="836">
        <v>0.5</v>
      </c>
      <c r="U167" s="838">
        <v>1</v>
      </c>
    </row>
    <row r="168" spans="1:21" ht="14.4" customHeight="1" x14ac:dyDescent="0.3">
      <c r="A168" s="831">
        <v>22</v>
      </c>
      <c r="B168" s="832" t="s">
        <v>988</v>
      </c>
      <c r="C168" s="832" t="s">
        <v>992</v>
      </c>
      <c r="D168" s="833" t="s">
        <v>1511</v>
      </c>
      <c r="E168" s="834" t="s">
        <v>1004</v>
      </c>
      <c r="F168" s="832" t="s">
        <v>989</v>
      </c>
      <c r="G168" s="832" t="s">
        <v>1008</v>
      </c>
      <c r="H168" s="832" t="s">
        <v>557</v>
      </c>
      <c r="I168" s="832" t="s">
        <v>1078</v>
      </c>
      <c r="J168" s="832" t="s">
        <v>627</v>
      </c>
      <c r="K168" s="832" t="s">
        <v>1079</v>
      </c>
      <c r="L168" s="835">
        <v>103.67</v>
      </c>
      <c r="M168" s="835">
        <v>103.67</v>
      </c>
      <c r="N168" s="832">
        <v>1</v>
      </c>
      <c r="O168" s="836">
        <v>0.5</v>
      </c>
      <c r="P168" s="835">
        <v>103.67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22</v>
      </c>
      <c r="B169" s="832" t="s">
        <v>988</v>
      </c>
      <c r="C169" s="832" t="s">
        <v>992</v>
      </c>
      <c r="D169" s="833" t="s">
        <v>1511</v>
      </c>
      <c r="E169" s="834" t="s">
        <v>1004</v>
      </c>
      <c r="F169" s="832" t="s">
        <v>989</v>
      </c>
      <c r="G169" s="832" t="s">
        <v>1080</v>
      </c>
      <c r="H169" s="832" t="s">
        <v>599</v>
      </c>
      <c r="I169" s="832" t="s">
        <v>960</v>
      </c>
      <c r="J169" s="832" t="s">
        <v>758</v>
      </c>
      <c r="K169" s="832" t="s">
        <v>961</v>
      </c>
      <c r="L169" s="835">
        <v>143.09</v>
      </c>
      <c r="M169" s="835">
        <v>286.18</v>
      </c>
      <c r="N169" s="832">
        <v>2</v>
      </c>
      <c r="O169" s="836">
        <v>1.5</v>
      </c>
      <c r="P169" s="835">
        <v>286.18</v>
      </c>
      <c r="Q169" s="837">
        <v>1</v>
      </c>
      <c r="R169" s="832">
        <v>2</v>
      </c>
      <c r="S169" s="837">
        <v>1</v>
      </c>
      <c r="T169" s="836">
        <v>1.5</v>
      </c>
      <c r="U169" s="838">
        <v>1</v>
      </c>
    </row>
    <row r="170" spans="1:21" ht="14.4" customHeight="1" x14ac:dyDescent="0.3">
      <c r="A170" s="831">
        <v>22</v>
      </c>
      <c r="B170" s="832" t="s">
        <v>988</v>
      </c>
      <c r="C170" s="832" t="s">
        <v>992</v>
      </c>
      <c r="D170" s="833" t="s">
        <v>1511</v>
      </c>
      <c r="E170" s="834" t="s">
        <v>1004</v>
      </c>
      <c r="F170" s="832" t="s">
        <v>989</v>
      </c>
      <c r="G170" s="832" t="s">
        <v>1348</v>
      </c>
      <c r="H170" s="832" t="s">
        <v>557</v>
      </c>
      <c r="I170" s="832" t="s">
        <v>1349</v>
      </c>
      <c r="J170" s="832" t="s">
        <v>588</v>
      </c>
      <c r="K170" s="832" t="s">
        <v>1350</v>
      </c>
      <c r="L170" s="835">
        <v>52.61</v>
      </c>
      <c r="M170" s="835">
        <v>105.22</v>
      </c>
      <c r="N170" s="832">
        <v>2</v>
      </c>
      <c r="O170" s="836">
        <v>0.5</v>
      </c>
      <c r="P170" s="835">
        <v>105.22</v>
      </c>
      <c r="Q170" s="837">
        <v>1</v>
      </c>
      <c r="R170" s="832">
        <v>2</v>
      </c>
      <c r="S170" s="837">
        <v>1</v>
      </c>
      <c r="T170" s="836">
        <v>0.5</v>
      </c>
      <c r="U170" s="838">
        <v>1</v>
      </c>
    </row>
    <row r="171" spans="1:21" ht="14.4" customHeight="1" x14ac:dyDescent="0.3">
      <c r="A171" s="831">
        <v>22</v>
      </c>
      <c r="B171" s="832" t="s">
        <v>988</v>
      </c>
      <c r="C171" s="832" t="s">
        <v>992</v>
      </c>
      <c r="D171" s="833" t="s">
        <v>1511</v>
      </c>
      <c r="E171" s="834" t="s">
        <v>1004</v>
      </c>
      <c r="F171" s="832" t="s">
        <v>989</v>
      </c>
      <c r="G171" s="832" t="s">
        <v>1276</v>
      </c>
      <c r="H171" s="832" t="s">
        <v>557</v>
      </c>
      <c r="I171" s="832" t="s">
        <v>1277</v>
      </c>
      <c r="J171" s="832" t="s">
        <v>1278</v>
      </c>
      <c r="K171" s="832" t="s">
        <v>1279</v>
      </c>
      <c r="L171" s="835">
        <v>87.67</v>
      </c>
      <c r="M171" s="835">
        <v>438.35</v>
      </c>
      <c r="N171" s="832">
        <v>5</v>
      </c>
      <c r="O171" s="836">
        <v>1</v>
      </c>
      <c r="P171" s="835">
        <v>438.35</v>
      </c>
      <c r="Q171" s="837">
        <v>1</v>
      </c>
      <c r="R171" s="832">
        <v>5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22</v>
      </c>
      <c r="B172" s="832" t="s">
        <v>988</v>
      </c>
      <c r="C172" s="832" t="s">
        <v>992</v>
      </c>
      <c r="D172" s="833" t="s">
        <v>1511</v>
      </c>
      <c r="E172" s="834" t="s">
        <v>1004</v>
      </c>
      <c r="F172" s="832" t="s">
        <v>989</v>
      </c>
      <c r="G172" s="832" t="s">
        <v>1351</v>
      </c>
      <c r="H172" s="832" t="s">
        <v>557</v>
      </c>
      <c r="I172" s="832" t="s">
        <v>1352</v>
      </c>
      <c r="J172" s="832" t="s">
        <v>1353</v>
      </c>
      <c r="K172" s="832" t="s">
        <v>1354</v>
      </c>
      <c r="L172" s="835">
        <v>0</v>
      </c>
      <c r="M172" s="835">
        <v>0</v>
      </c>
      <c r="N172" s="832">
        <v>1</v>
      </c>
      <c r="O172" s="836">
        <v>1</v>
      </c>
      <c r="P172" s="835">
        <v>0</v>
      </c>
      <c r="Q172" s="837"/>
      <c r="R172" s="832">
        <v>1</v>
      </c>
      <c r="S172" s="837">
        <v>1</v>
      </c>
      <c r="T172" s="836">
        <v>1</v>
      </c>
      <c r="U172" s="838">
        <v>1</v>
      </c>
    </row>
    <row r="173" spans="1:21" ht="14.4" customHeight="1" x14ac:dyDescent="0.3">
      <c r="A173" s="831">
        <v>22</v>
      </c>
      <c r="B173" s="832" t="s">
        <v>988</v>
      </c>
      <c r="C173" s="832" t="s">
        <v>992</v>
      </c>
      <c r="D173" s="833" t="s">
        <v>1511</v>
      </c>
      <c r="E173" s="834" t="s">
        <v>1004</v>
      </c>
      <c r="F173" s="832" t="s">
        <v>989</v>
      </c>
      <c r="G173" s="832" t="s">
        <v>1085</v>
      </c>
      <c r="H173" s="832" t="s">
        <v>599</v>
      </c>
      <c r="I173" s="832" t="s">
        <v>1086</v>
      </c>
      <c r="J173" s="832" t="s">
        <v>756</v>
      </c>
      <c r="K173" s="832" t="s">
        <v>1087</v>
      </c>
      <c r="L173" s="835">
        <v>0</v>
      </c>
      <c r="M173" s="835">
        <v>0</v>
      </c>
      <c r="N173" s="832">
        <v>2</v>
      </c>
      <c r="O173" s="836">
        <v>0.5</v>
      </c>
      <c r="P173" s="835">
        <v>0</v>
      </c>
      <c r="Q173" s="837"/>
      <c r="R173" s="832">
        <v>2</v>
      </c>
      <c r="S173" s="837">
        <v>1</v>
      </c>
      <c r="T173" s="836">
        <v>0.5</v>
      </c>
      <c r="U173" s="838">
        <v>1</v>
      </c>
    </row>
    <row r="174" spans="1:21" ht="14.4" customHeight="1" x14ac:dyDescent="0.3">
      <c r="A174" s="831">
        <v>22</v>
      </c>
      <c r="B174" s="832" t="s">
        <v>988</v>
      </c>
      <c r="C174" s="832" t="s">
        <v>992</v>
      </c>
      <c r="D174" s="833" t="s">
        <v>1511</v>
      </c>
      <c r="E174" s="834" t="s">
        <v>1004</v>
      </c>
      <c r="F174" s="832" t="s">
        <v>989</v>
      </c>
      <c r="G174" s="832" t="s">
        <v>1355</v>
      </c>
      <c r="H174" s="832" t="s">
        <v>557</v>
      </c>
      <c r="I174" s="832" t="s">
        <v>1356</v>
      </c>
      <c r="J174" s="832" t="s">
        <v>1357</v>
      </c>
      <c r="K174" s="832" t="s">
        <v>1358</v>
      </c>
      <c r="L174" s="835">
        <v>60.39</v>
      </c>
      <c r="M174" s="835">
        <v>241.56</v>
      </c>
      <c r="N174" s="832">
        <v>4</v>
      </c>
      <c r="O174" s="836">
        <v>2</v>
      </c>
      <c r="P174" s="835">
        <v>241.56</v>
      </c>
      <c r="Q174" s="837">
        <v>1</v>
      </c>
      <c r="R174" s="832">
        <v>4</v>
      </c>
      <c r="S174" s="837">
        <v>1</v>
      </c>
      <c r="T174" s="836">
        <v>2</v>
      </c>
      <c r="U174" s="838">
        <v>1</v>
      </c>
    </row>
    <row r="175" spans="1:21" ht="14.4" customHeight="1" x14ac:dyDescent="0.3">
      <c r="A175" s="831">
        <v>22</v>
      </c>
      <c r="B175" s="832" t="s">
        <v>988</v>
      </c>
      <c r="C175" s="832" t="s">
        <v>992</v>
      </c>
      <c r="D175" s="833" t="s">
        <v>1511</v>
      </c>
      <c r="E175" s="834" t="s">
        <v>1004</v>
      </c>
      <c r="F175" s="832" t="s">
        <v>989</v>
      </c>
      <c r="G175" s="832" t="s">
        <v>1287</v>
      </c>
      <c r="H175" s="832" t="s">
        <v>557</v>
      </c>
      <c r="I175" s="832" t="s">
        <v>1288</v>
      </c>
      <c r="J175" s="832" t="s">
        <v>681</v>
      </c>
      <c r="K175" s="832" t="s">
        <v>954</v>
      </c>
      <c r="L175" s="835">
        <v>192.28</v>
      </c>
      <c r="M175" s="835">
        <v>384.56</v>
      </c>
      <c r="N175" s="832">
        <v>2</v>
      </c>
      <c r="O175" s="836">
        <v>2</v>
      </c>
      <c r="P175" s="835">
        <v>384.56</v>
      </c>
      <c r="Q175" s="837">
        <v>1</v>
      </c>
      <c r="R175" s="832">
        <v>2</v>
      </c>
      <c r="S175" s="837">
        <v>1</v>
      </c>
      <c r="T175" s="836">
        <v>2</v>
      </c>
      <c r="U175" s="838">
        <v>1</v>
      </c>
    </row>
    <row r="176" spans="1:21" ht="14.4" customHeight="1" x14ac:dyDescent="0.3">
      <c r="A176" s="831">
        <v>22</v>
      </c>
      <c r="B176" s="832" t="s">
        <v>988</v>
      </c>
      <c r="C176" s="832" t="s">
        <v>992</v>
      </c>
      <c r="D176" s="833" t="s">
        <v>1511</v>
      </c>
      <c r="E176" s="834" t="s">
        <v>1004</v>
      </c>
      <c r="F176" s="832" t="s">
        <v>989</v>
      </c>
      <c r="G176" s="832" t="s">
        <v>1289</v>
      </c>
      <c r="H176" s="832" t="s">
        <v>557</v>
      </c>
      <c r="I176" s="832" t="s">
        <v>1359</v>
      </c>
      <c r="J176" s="832" t="s">
        <v>1360</v>
      </c>
      <c r="K176" s="832" t="s">
        <v>1361</v>
      </c>
      <c r="L176" s="835">
        <v>31.32</v>
      </c>
      <c r="M176" s="835">
        <v>62.64</v>
      </c>
      <c r="N176" s="832">
        <v>2</v>
      </c>
      <c r="O176" s="836">
        <v>0.5</v>
      </c>
      <c r="P176" s="835">
        <v>62.64</v>
      </c>
      <c r="Q176" s="837">
        <v>1</v>
      </c>
      <c r="R176" s="832">
        <v>2</v>
      </c>
      <c r="S176" s="837">
        <v>1</v>
      </c>
      <c r="T176" s="836">
        <v>0.5</v>
      </c>
      <c r="U176" s="838">
        <v>1</v>
      </c>
    </row>
    <row r="177" spans="1:21" ht="14.4" customHeight="1" x14ac:dyDescent="0.3">
      <c r="A177" s="831">
        <v>22</v>
      </c>
      <c r="B177" s="832" t="s">
        <v>988</v>
      </c>
      <c r="C177" s="832" t="s">
        <v>992</v>
      </c>
      <c r="D177" s="833" t="s">
        <v>1511</v>
      </c>
      <c r="E177" s="834" t="s">
        <v>1004</v>
      </c>
      <c r="F177" s="832" t="s">
        <v>989</v>
      </c>
      <c r="G177" s="832" t="s">
        <v>1096</v>
      </c>
      <c r="H177" s="832" t="s">
        <v>557</v>
      </c>
      <c r="I177" s="832" t="s">
        <v>1362</v>
      </c>
      <c r="J177" s="832" t="s">
        <v>1326</v>
      </c>
      <c r="K177" s="832" t="s">
        <v>951</v>
      </c>
      <c r="L177" s="835">
        <v>0</v>
      </c>
      <c r="M177" s="835">
        <v>0</v>
      </c>
      <c r="N177" s="832">
        <v>3</v>
      </c>
      <c r="O177" s="836">
        <v>0.5</v>
      </c>
      <c r="P177" s="835">
        <v>0</v>
      </c>
      <c r="Q177" s="837"/>
      <c r="R177" s="832">
        <v>3</v>
      </c>
      <c r="S177" s="837">
        <v>1</v>
      </c>
      <c r="T177" s="836">
        <v>0.5</v>
      </c>
      <c r="U177" s="838">
        <v>1</v>
      </c>
    </row>
    <row r="178" spans="1:21" ht="14.4" customHeight="1" x14ac:dyDescent="0.3">
      <c r="A178" s="831">
        <v>22</v>
      </c>
      <c r="B178" s="832" t="s">
        <v>988</v>
      </c>
      <c r="C178" s="832" t="s">
        <v>992</v>
      </c>
      <c r="D178" s="833" t="s">
        <v>1511</v>
      </c>
      <c r="E178" s="834" t="s">
        <v>1004</v>
      </c>
      <c r="F178" s="832" t="s">
        <v>989</v>
      </c>
      <c r="G178" s="832" t="s">
        <v>1096</v>
      </c>
      <c r="H178" s="832" t="s">
        <v>557</v>
      </c>
      <c r="I178" s="832" t="s">
        <v>1325</v>
      </c>
      <c r="J178" s="832" t="s">
        <v>1326</v>
      </c>
      <c r="K178" s="832" t="s">
        <v>951</v>
      </c>
      <c r="L178" s="835">
        <v>0</v>
      </c>
      <c r="M178" s="835">
        <v>0</v>
      </c>
      <c r="N178" s="832">
        <v>3</v>
      </c>
      <c r="O178" s="836">
        <v>0.5</v>
      </c>
      <c r="P178" s="835">
        <v>0</v>
      </c>
      <c r="Q178" s="837"/>
      <c r="R178" s="832">
        <v>3</v>
      </c>
      <c r="S178" s="837">
        <v>1</v>
      </c>
      <c r="T178" s="836">
        <v>0.5</v>
      </c>
      <c r="U178" s="838">
        <v>1</v>
      </c>
    </row>
    <row r="179" spans="1:21" ht="14.4" customHeight="1" x14ac:dyDescent="0.3">
      <c r="A179" s="831">
        <v>22</v>
      </c>
      <c r="B179" s="832" t="s">
        <v>988</v>
      </c>
      <c r="C179" s="832" t="s">
        <v>992</v>
      </c>
      <c r="D179" s="833" t="s">
        <v>1511</v>
      </c>
      <c r="E179" s="834" t="s">
        <v>1004</v>
      </c>
      <c r="F179" s="832" t="s">
        <v>989</v>
      </c>
      <c r="G179" s="832" t="s">
        <v>1096</v>
      </c>
      <c r="H179" s="832" t="s">
        <v>557</v>
      </c>
      <c r="I179" s="832" t="s">
        <v>1363</v>
      </c>
      <c r="J179" s="832" t="s">
        <v>1326</v>
      </c>
      <c r="K179" s="832" t="s">
        <v>1364</v>
      </c>
      <c r="L179" s="835">
        <v>0</v>
      </c>
      <c r="M179" s="835">
        <v>0</v>
      </c>
      <c r="N179" s="832">
        <v>2</v>
      </c>
      <c r="O179" s="836"/>
      <c r="P179" s="835">
        <v>0</v>
      </c>
      <c r="Q179" s="837"/>
      <c r="R179" s="832">
        <v>2</v>
      </c>
      <c r="S179" s="837">
        <v>1</v>
      </c>
      <c r="T179" s="836"/>
      <c r="U179" s="838"/>
    </row>
    <row r="180" spans="1:21" ht="14.4" customHeight="1" x14ac:dyDescent="0.3">
      <c r="A180" s="831">
        <v>22</v>
      </c>
      <c r="B180" s="832" t="s">
        <v>988</v>
      </c>
      <c r="C180" s="832" t="s">
        <v>992</v>
      </c>
      <c r="D180" s="833" t="s">
        <v>1511</v>
      </c>
      <c r="E180" s="834" t="s">
        <v>1004</v>
      </c>
      <c r="F180" s="832" t="s">
        <v>989</v>
      </c>
      <c r="G180" s="832" t="s">
        <v>1011</v>
      </c>
      <c r="H180" s="832" t="s">
        <v>599</v>
      </c>
      <c r="I180" s="832" t="s">
        <v>1365</v>
      </c>
      <c r="J180" s="832" t="s">
        <v>935</v>
      </c>
      <c r="K180" s="832" t="s">
        <v>1366</v>
      </c>
      <c r="L180" s="835">
        <v>0</v>
      </c>
      <c r="M180" s="835">
        <v>0</v>
      </c>
      <c r="N180" s="832">
        <v>1</v>
      </c>
      <c r="O180" s="836">
        <v>1</v>
      </c>
      <c r="P180" s="835"/>
      <c r="Q180" s="837"/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22</v>
      </c>
      <c r="B181" s="832" t="s">
        <v>988</v>
      </c>
      <c r="C181" s="832" t="s">
        <v>992</v>
      </c>
      <c r="D181" s="833" t="s">
        <v>1511</v>
      </c>
      <c r="E181" s="834" t="s">
        <v>1004</v>
      </c>
      <c r="F181" s="832" t="s">
        <v>989</v>
      </c>
      <c r="G181" s="832" t="s">
        <v>1011</v>
      </c>
      <c r="H181" s="832" t="s">
        <v>599</v>
      </c>
      <c r="I181" s="832" t="s">
        <v>1105</v>
      </c>
      <c r="J181" s="832" t="s">
        <v>935</v>
      </c>
      <c r="K181" s="832" t="s">
        <v>1106</v>
      </c>
      <c r="L181" s="835">
        <v>74.08</v>
      </c>
      <c r="M181" s="835">
        <v>518.55999999999995</v>
      </c>
      <c r="N181" s="832">
        <v>7</v>
      </c>
      <c r="O181" s="836">
        <v>6</v>
      </c>
      <c r="P181" s="835">
        <v>370.4</v>
      </c>
      <c r="Q181" s="837">
        <v>0.7142857142857143</v>
      </c>
      <c r="R181" s="832">
        <v>5</v>
      </c>
      <c r="S181" s="837">
        <v>0.7142857142857143</v>
      </c>
      <c r="T181" s="836">
        <v>4</v>
      </c>
      <c r="U181" s="838">
        <v>0.66666666666666663</v>
      </c>
    </row>
    <row r="182" spans="1:21" ht="14.4" customHeight="1" x14ac:dyDescent="0.3">
      <c r="A182" s="831">
        <v>22</v>
      </c>
      <c r="B182" s="832" t="s">
        <v>988</v>
      </c>
      <c r="C182" s="832" t="s">
        <v>992</v>
      </c>
      <c r="D182" s="833" t="s">
        <v>1511</v>
      </c>
      <c r="E182" s="834" t="s">
        <v>1004</v>
      </c>
      <c r="F182" s="832" t="s">
        <v>989</v>
      </c>
      <c r="G182" s="832" t="s">
        <v>1011</v>
      </c>
      <c r="H182" s="832" t="s">
        <v>599</v>
      </c>
      <c r="I182" s="832" t="s">
        <v>934</v>
      </c>
      <c r="J182" s="832" t="s">
        <v>935</v>
      </c>
      <c r="K182" s="832" t="s">
        <v>936</v>
      </c>
      <c r="L182" s="835">
        <v>94.28</v>
      </c>
      <c r="M182" s="835">
        <v>471.40000000000003</v>
      </c>
      <c r="N182" s="832">
        <v>5</v>
      </c>
      <c r="O182" s="836">
        <v>5</v>
      </c>
      <c r="P182" s="835">
        <v>188.56</v>
      </c>
      <c r="Q182" s="837">
        <v>0.39999999999999997</v>
      </c>
      <c r="R182" s="832">
        <v>2</v>
      </c>
      <c r="S182" s="837">
        <v>0.4</v>
      </c>
      <c r="T182" s="836">
        <v>2</v>
      </c>
      <c r="U182" s="838">
        <v>0.4</v>
      </c>
    </row>
    <row r="183" spans="1:21" ht="14.4" customHeight="1" x14ac:dyDescent="0.3">
      <c r="A183" s="831">
        <v>22</v>
      </c>
      <c r="B183" s="832" t="s">
        <v>988</v>
      </c>
      <c r="C183" s="832" t="s">
        <v>992</v>
      </c>
      <c r="D183" s="833" t="s">
        <v>1511</v>
      </c>
      <c r="E183" s="834" t="s">
        <v>1004</v>
      </c>
      <c r="F183" s="832" t="s">
        <v>989</v>
      </c>
      <c r="G183" s="832" t="s">
        <v>1011</v>
      </c>
      <c r="H183" s="832" t="s">
        <v>557</v>
      </c>
      <c r="I183" s="832" t="s">
        <v>1367</v>
      </c>
      <c r="J183" s="832" t="s">
        <v>935</v>
      </c>
      <c r="K183" s="832" t="s">
        <v>1368</v>
      </c>
      <c r="L183" s="835">
        <v>0</v>
      </c>
      <c r="M183" s="835">
        <v>0</v>
      </c>
      <c r="N183" s="832">
        <v>1</v>
      </c>
      <c r="O183" s="836">
        <v>1</v>
      </c>
      <c r="P183" s="835">
        <v>0</v>
      </c>
      <c r="Q183" s="837"/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22</v>
      </c>
      <c r="B184" s="832" t="s">
        <v>988</v>
      </c>
      <c r="C184" s="832" t="s">
        <v>992</v>
      </c>
      <c r="D184" s="833" t="s">
        <v>1511</v>
      </c>
      <c r="E184" s="834" t="s">
        <v>1004</v>
      </c>
      <c r="F184" s="832" t="s">
        <v>989</v>
      </c>
      <c r="G184" s="832" t="s">
        <v>1011</v>
      </c>
      <c r="H184" s="832" t="s">
        <v>557</v>
      </c>
      <c r="I184" s="832" t="s">
        <v>1107</v>
      </c>
      <c r="J184" s="832" t="s">
        <v>935</v>
      </c>
      <c r="K184" s="832" t="s">
        <v>1108</v>
      </c>
      <c r="L184" s="835">
        <v>168.36</v>
      </c>
      <c r="M184" s="835">
        <v>2020.3200000000002</v>
      </c>
      <c r="N184" s="832">
        <v>12</v>
      </c>
      <c r="O184" s="836">
        <v>9</v>
      </c>
      <c r="P184" s="835">
        <v>505.08000000000004</v>
      </c>
      <c r="Q184" s="837">
        <v>0.25</v>
      </c>
      <c r="R184" s="832">
        <v>3</v>
      </c>
      <c r="S184" s="837">
        <v>0.25</v>
      </c>
      <c r="T184" s="836">
        <v>3</v>
      </c>
      <c r="U184" s="838">
        <v>0.33333333333333331</v>
      </c>
    </row>
    <row r="185" spans="1:21" ht="14.4" customHeight="1" x14ac:dyDescent="0.3">
      <c r="A185" s="831">
        <v>22</v>
      </c>
      <c r="B185" s="832" t="s">
        <v>988</v>
      </c>
      <c r="C185" s="832" t="s">
        <v>992</v>
      </c>
      <c r="D185" s="833" t="s">
        <v>1511</v>
      </c>
      <c r="E185" s="834" t="s">
        <v>1004</v>
      </c>
      <c r="F185" s="832" t="s">
        <v>989</v>
      </c>
      <c r="G185" s="832" t="s">
        <v>1011</v>
      </c>
      <c r="H185" s="832" t="s">
        <v>599</v>
      </c>
      <c r="I185" s="832" t="s">
        <v>1014</v>
      </c>
      <c r="J185" s="832" t="s">
        <v>935</v>
      </c>
      <c r="K185" s="832" t="s">
        <v>1015</v>
      </c>
      <c r="L185" s="835">
        <v>115.33</v>
      </c>
      <c r="M185" s="835">
        <v>807.31</v>
      </c>
      <c r="N185" s="832">
        <v>7</v>
      </c>
      <c r="O185" s="836">
        <v>7</v>
      </c>
      <c r="P185" s="835">
        <v>461.32</v>
      </c>
      <c r="Q185" s="837">
        <v>0.57142857142857151</v>
      </c>
      <c r="R185" s="832">
        <v>4</v>
      </c>
      <c r="S185" s="837">
        <v>0.5714285714285714</v>
      </c>
      <c r="T185" s="836">
        <v>4</v>
      </c>
      <c r="U185" s="838">
        <v>0.5714285714285714</v>
      </c>
    </row>
    <row r="186" spans="1:21" ht="14.4" customHeight="1" x14ac:dyDescent="0.3">
      <c r="A186" s="831">
        <v>22</v>
      </c>
      <c r="B186" s="832" t="s">
        <v>988</v>
      </c>
      <c r="C186" s="832" t="s">
        <v>992</v>
      </c>
      <c r="D186" s="833" t="s">
        <v>1511</v>
      </c>
      <c r="E186" s="834" t="s">
        <v>1004</v>
      </c>
      <c r="F186" s="832" t="s">
        <v>989</v>
      </c>
      <c r="G186" s="832" t="s">
        <v>1011</v>
      </c>
      <c r="H186" s="832" t="s">
        <v>599</v>
      </c>
      <c r="I186" s="832" t="s">
        <v>937</v>
      </c>
      <c r="J186" s="832" t="s">
        <v>938</v>
      </c>
      <c r="K186" s="832" t="s">
        <v>939</v>
      </c>
      <c r="L186" s="835">
        <v>105.23</v>
      </c>
      <c r="M186" s="835">
        <v>4524.8900000000003</v>
      </c>
      <c r="N186" s="832">
        <v>43</v>
      </c>
      <c r="O186" s="836">
        <v>41.5</v>
      </c>
      <c r="P186" s="835">
        <v>2735.98</v>
      </c>
      <c r="Q186" s="837">
        <v>0.60465116279069764</v>
      </c>
      <c r="R186" s="832">
        <v>26</v>
      </c>
      <c r="S186" s="837">
        <v>0.60465116279069764</v>
      </c>
      <c r="T186" s="836">
        <v>24.5</v>
      </c>
      <c r="U186" s="838">
        <v>0.59036144578313254</v>
      </c>
    </row>
    <row r="187" spans="1:21" ht="14.4" customHeight="1" x14ac:dyDescent="0.3">
      <c r="A187" s="831">
        <v>22</v>
      </c>
      <c r="B187" s="832" t="s">
        <v>988</v>
      </c>
      <c r="C187" s="832" t="s">
        <v>992</v>
      </c>
      <c r="D187" s="833" t="s">
        <v>1511</v>
      </c>
      <c r="E187" s="834" t="s">
        <v>1004</v>
      </c>
      <c r="F187" s="832" t="s">
        <v>989</v>
      </c>
      <c r="G187" s="832" t="s">
        <v>1011</v>
      </c>
      <c r="H187" s="832" t="s">
        <v>599</v>
      </c>
      <c r="I187" s="832" t="s">
        <v>1016</v>
      </c>
      <c r="J187" s="832" t="s">
        <v>938</v>
      </c>
      <c r="K187" s="832" t="s">
        <v>1017</v>
      </c>
      <c r="L187" s="835">
        <v>126.27</v>
      </c>
      <c r="M187" s="835">
        <v>7576.2</v>
      </c>
      <c r="N187" s="832">
        <v>60</v>
      </c>
      <c r="O187" s="836">
        <v>51.5</v>
      </c>
      <c r="P187" s="835">
        <v>4166.91</v>
      </c>
      <c r="Q187" s="837">
        <v>0.55000000000000004</v>
      </c>
      <c r="R187" s="832">
        <v>33</v>
      </c>
      <c r="S187" s="837">
        <v>0.55000000000000004</v>
      </c>
      <c r="T187" s="836">
        <v>26.5</v>
      </c>
      <c r="U187" s="838">
        <v>0.5145631067961165</v>
      </c>
    </row>
    <row r="188" spans="1:21" ht="14.4" customHeight="1" x14ac:dyDescent="0.3">
      <c r="A188" s="831">
        <v>22</v>
      </c>
      <c r="B188" s="832" t="s">
        <v>988</v>
      </c>
      <c r="C188" s="832" t="s">
        <v>992</v>
      </c>
      <c r="D188" s="833" t="s">
        <v>1511</v>
      </c>
      <c r="E188" s="834" t="s">
        <v>1004</v>
      </c>
      <c r="F188" s="832" t="s">
        <v>989</v>
      </c>
      <c r="G188" s="832" t="s">
        <v>1011</v>
      </c>
      <c r="H188" s="832" t="s">
        <v>599</v>
      </c>
      <c r="I188" s="832" t="s">
        <v>1109</v>
      </c>
      <c r="J188" s="832" t="s">
        <v>938</v>
      </c>
      <c r="K188" s="832" t="s">
        <v>1110</v>
      </c>
      <c r="L188" s="835">
        <v>63.14</v>
      </c>
      <c r="M188" s="835">
        <v>378.84</v>
      </c>
      <c r="N188" s="832">
        <v>6</v>
      </c>
      <c r="O188" s="836">
        <v>5.5</v>
      </c>
      <c r="P188" s="835">
        <v>378.84</v>
      </c>
      <c r="Q188" s="837">
        <v>1</v>
      </c>
      <c r="R188" s="832">
        <v>6</v>
      </c>
      <c r="S188" s="837">
        <v>1</v>
      </c>
      <c r="T188" s="836">
        <v>5.5</v>
      </c>
      <c r="U188" s="838">
        <v>1</v>
      </c>
    </row>
    <row r="189" spans="1:21" ht="14.4" customHeight="1" x14ac:dyDescent="0.3">
      <c r="A189" s="831">
        <v>22</v>
      </c>
      <c r="B189" s="832" t="s">
        <v>988</v>
      </c>
      <c r="C189" s="832" t="s">
        <v>992</v>
      </c>
      <c r="D189" s="833" t="s">
        <v>1511</v>
      </c>
      <c r="E189" s="834" t="s">
        <v>1004</v>
      </c>
      <c r="F189" s="832" t="s">
        <v>989</v>
      </c>
      <c r="G189" s="832" t="s">
        <v>1011</v>
      </c>
      <c r="H189" s="832" t="s">
        <v>599</v>
      </c>
      <c r="I189" s="832" t="s">
        <v>942</v>
      </c>
      <c r="J189" s="832" t="s">
        <v>938</v>
      </c>
      <c r="K189" s="832" t="s">
        <v>943</v>
      </c>
      <c r="L189" s="835">
        <v>84.18</v>
      </c>
      <c r="M189" s="835">
        <v>6060.96</v>
      </c>
      <c r="N189" s="832">
        <v>72</v>
      </c>
      <c r="O189" s="836">
        <v>55.5</v>
      </c>
      <c r="P189" s="835">
        <v>4208.9999999999991</v>
      </c>
      <c r="Q189" s="837">
        <v>0.69444444444444431</v>
      </c>
      <c r="R189" s="832">
        <v>50</v>
      </c>
      <c r="S189" s="837">
        <v>0.69444444444444442</v>
      </c>
      <c r="T189" s="836">
        <v>38.5</v>
      </c>
      <c r="U189" s="838">
        <v>0.69369369369369371</v>
      </c>
    </row>
    <row r="190" spans="1:21" ht="14.4" customHeight="1" x14ac:dyDescent="0.3">
      <c r="A190" s="831">
        <v>22</v>
      </c>
      <c r="B190" s="832" t="s">
        <v>988</v>
      </c>
      <c r="C190" s="832" t="s">
        <v>992</v>
      </c>
      <c r="D190" s="833" t="s">
        <v>1511</v>
      </c>
      <c r="E190" s="834" t="s">
        <v>1004</v>
      </c>
      <c r="F190" s="832" t="s">
        <v>989</v>
      </c>
      <c r="G190" s="832" t="s">
        <v>1011</v>
      </c>
      <c r="H190" s="832" t="s">
        <v>599</v>
      </c>
      <c r="I190" s="832" t="s">
        <v>1111</v>
      </c>
      <c r="J190" s="832" t="s">
        <v>935</v>
      </c>
      <c r="K190" s="832" t="s">
        <v>1112</v>
      </c>
      <c r="L190" s="835">
        <v>63.14</v>
      </c>
      <c r="M190" s="835">
        <v>378.84000000000003</v>
      </c>
      <c r="N190" s="832">
        <v>6</v>
      </c>
      <c r="O190" s="836">
        <v>5</v>
      </c>
      <c r="P190" s="835">
        <v>252.56</v>
      </c>
      <c r="Q190" s="837">
        <v>0.66666666666666663</v>
      </c>
      <c r="R190" s="832">
        <v>4</v>
      </c>
      <c r="S190" s="837">
        <v>0.66666666666666663</v>
      </c>
      <c r="T190" s="836">
        <v>3</v>
      </c>
      <c r="U190" s="838">
        <v>0.6</v>
      </c>
    </row>
    <row r="191" spans="1:21" ht="14.4" customHeight="1" x14ac:dyDescent="0.3">
      <c r="A191" s="831">
        <v>22</v>
      </c>
      <c r="B191" s="832" t="s">
        <v>988</v>
      </c>
      <c r="C191" s="832" t="s">
        <v>992</v>
      </c>
      <c r="D191" s="833" t="s">
        <v>1511</v>
      </c>
      <c r="E191" s="834" t="s">
        <v>1004</v>
      </c>
      <c r="F191" s="832" t="s">
        <v>989</v>
      </c>
      <c r="G191" s="832" t="s">
        <v>1011</v>
      </c>
      <c r="H191" s="832" t="s">
        <v>557</v>
      </c>
      <c r="I191" s="832" t="s">
        <v>1012</v>
      </c>
      <c r="J191" s="832" t="s">
        <v>935</v>
      </c>
      <c r="K191" s="832" t="s">
        <v>1013</v>
      </c>
      <c r="L191" s="835">
        <v>105.23</v>
      </c>
      <c r="M191" s="835">
        <v>1367.99</v>
      </c>
      <c r="N191" s="832">
        <v>13</v>
      </c>
      <c r="O191" s="836">
        <v>12.5</v>
      </c>
      <c r="P191" s="835">
        <v>736.61</v>
      </c>
      <c r="Q191" s="837">
        <v>0.53846153846153844</v>
      </c>
      <c r="R191" s="832">
        <v>7</v>
      </c>
      <c r="S191" s="837">
        <v>0.53846153846153844</v>
      </c>
      <c r="T191" s="836">
        <v>7</v>
      </c>
      <c r="U191" s="838">
        <v>0.56000000000000005</v>
      </c>
    </row>
    <row r="192" spans="1:21" ht="14.4" customHeight="1" x14ac:dyDescent="0.3">
      <c r="A192" s="831">
        <v>22</v>
      </c>
      <c r="B192" s="832" t="s">
        <v>988</v>
      </c>
      <c r="C192" s="832" t="s">
        <v>992</v>
      </c>
      <c r="D192" s="833" t="s">
        <v>1511</v>
      </c>
      <c r="E192" s="834" t="s">
        <v>1004</v>
      </c>
      <c r="F192" s="832" t="s">
        <v>989</v>
      </c>
      <c r="G192" s="832" t="s">
        <v>1011</v>
      </c>
      <c r="H192" s="832" t="s">
        <v>599</v>
      </c>
      <c r="I192" s="832" t="s">
        <v>944</v>
      </c>
      <c r="J192" s="832" t="s">
        <v>935</v>
      </c>
      <c r="K192" s="832" t="s">
        <v>945</v>
      </c>
      <c r="L192" s="835">
        <v>49.08</v>
      </c>
      <c r="M192" s="835">
        <v>49.08</v>
      </c>
      <c r="N192" s="832">
        <v>1</v>
      </c>
      <c r="O192" s="836">
        <v>0.5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22</v>
      </c>
      <c r="B193" s="832" t="s">
        <v>988</v>
      </c>
      <c r="C193" s="832" t="s">
        <v>992</v>
      </c>
      <c r="D193" s="833" t="s">
        <v>1511</v>
      </c>
      <c r="E193" s="834" t="s">
        <v>1004</v>
      </c>
      <c r="F193" s="832" t="s">
        <v>989</v>
      </c>
      <c r="G193" s="832" t="s">
        <v>1011</v>
      </c>
      <c r="H193" s="832" t="s">
        <v>599</v>
      </c>
      <c r="I193" s="832" t="s">
        <v>1113</v>
      </c>
      <c r="J193" s="832" t="s">
        <v>935</v>
      </c>
      <c r="K193" s="832" t="s">
        <v>1114</v>
      </c>
      <c r="L193" s="835">
        <v>126.27</v>
      </c>
      <c r="M193" s="835">
        <v>4419.45</v>
      </c>
      <c r="N193" s="832">
        <v>35</v>
      </c>
      <c r="O193" s="836">
        <v>31</v>
      </c>
      <c r="P193" s="835">
        <v>2525.4</v>
      </c>
      <c r="Q193" s="837">
        <v>0.57142857142857151</v>
      </c>
      <c r="R193" s="832">
        <v>20</v>
      </c>
      <c r="S193" s="837">
        <v>0.5714285714285714</v>
      </c>
      <c r="T193" s="836">
        <v>19.5</v>
      </c>
      <c r="U193" s="838">
        <v>0.62903225806451613</v>
      </c>
    </row>
    <row r="194" spans="1:21" ht="14.4" customHeight="1" x14ac:dyDescent="0.3">
      <c r="A194" s="831">
        <v>22</v>
      </c>
      <c r="B194" s="832" t="s">
        <v>988</v>
      </c>
      <c r="C194" s="832" t="s">
        <v>992</v>
      </c>
      <c r="D194" s="833" t="s">
        <v>1511</v>
      </c>
      <c r="E194" s="834" t="s">
        <v>1004</v>
      </c>
      <c r="F194" s="832" t="s">
        <v>989</v>
      </c>
      <c r="G194" s="832" t="s">
        <v>1011</v>
      </c>
      <c r="H194" s="832" t="s">
        <v>557</v>
      </c>
      <c r="I194" s="832" t="s">
        <v>1018</v>
      </c>
      <c r="J194" s="832" t="s">
        <v>935</v>
      </c>
      <c r="K194" s="832" t="s">
        <v>1019</v>
      </c>
      <c r="L194" s="835">
        <v>84.18</v>
      </c>
      <c r="M194" s="835">
        <v>2777.9400000000014</v>
      </c>
      <c r="N194" s="832">
        <v>33</v>
      </c>
      <c r="O194" s="836">
        <v>30</v>
      </c>
      <c r="P194" s="835">
        <v>1431.0600000000006</v>
      </c>
      <c r="Q194" s="837">
        <v>0.51515151515151514</v>
      </c>
      <c r="R194" s="832">
        <v>17</v>
      </c>
      <c r="S194" s="837">
        <v>0.51515151515151514</v>
      </c>
      <c r="T194" s="836">
        <v>14.5</v>
      </c>
      <c r="U194" s="838">
        <v>0.48333333333333334</v>
      </c>
    </row>
    <row r="195" spans="1:21" ht="14.4" customHeight="1" x14ac:dyDescent="0.3">
      <c r="A195" s="831">
        <v>22</v>
      </c>
      <c r="B195" s="832" t="s">
        <v>988</v>
      </c>
      <c r="C195" s="832" t="s">
        <v>992</v>
      </c>
      <c r="D195" s="833" t="s">
        <v>1511</v>
      </c>
      <c r="E195" s="834" t="s">
        <v>1004</v>
      </c>
      <c r="F195" s="832" t="s">
        <v>989</v>
      </c>
      <c r="G195" s="832" t="s">
        <v>1011</v>
      </c>
      <c r="H195" s="832" t="s">
        <v>599</v>
      </c>
      <c r="I195" s="832" t="s">
        <v>940</v>
      </c>
      <c r="J195" s="832" t="s">
        <v>938</v>
      </c>
      <c r="K195" s="832" t="s">
        <v>941</v>
      </c>
      <c r="L195" s="835">
        <v>49.08</v>
      </c>
      <c r="M195" s="835">
        <v>98.16</v>
      </c>
      <c r="N195" s="832">
        <v>2</v>
      </c>
      <c r="O195" s="836">
        <v>1.5</v>
      </c>
      <c r="P195" s="835">
        <v>98.16</v>
      </c>
      <c r="Q195" s="837">
        <v>1</v>
      </c>
      <c r="R195" s="832">
        <v>2</v>
      </c>
      <c r="S195" s="837">
        <v>1</v>
      </c>
      <c r="T195" s="836">
        <v>1.5</v>
      </c>
      <c r="U195" s="838">
        <v>1</v>
      </c>
    </row>
    <row r="196" spans="1:21" ht="14.4" customHeight="1" x14ac:dyDescent="0.3">
      <c r="A196" s="831">
        <v>22</v>
      </c>
      <c r="B196" s="832" t="s">
        <v>988</v>
      </c>
      <c r="C196" s="832" t="s">
        <v>992</v>
      </c>
      <c r="D196" s="833" t="s">
        <v>1511</v>
      </c>
      <c r="E196" s="834" t="s">
        <v>1004</v>
      </c>
      <c r="F196" s="832" t="s">
        <v>989</v>
      </c>
      <c r="G196" s="832" t="s">
        <v>1121</v>
      </c>
      <c r="H196" s="832" t="s">
        <v>557</v>
      </c>
      <c r="I196" s="832" t="s">
        <v>1122</v>
      </c>
      <c r="J196" s="832" t="s">
        <v>1123</v>
      </c>
      <c r="K196" s="832" t="s">
        <v>1124</v>
      </c>
      <c r="L196" s="835">
        <v>0</v>
      </c>
      <c r="M196" s="835">
        <v>0</v>
      </c>
      <c r="N196" s="832">
        <v>18</v>
      </c>
      <c r="O196" s="836">
        <v>15.5</v>
      </c>
      <c r="P196" s="835">
        <v>0</v>
      </c>
      <c r="Q196" s="837"/>
      <c r="R196" s="832">
        <v>18</v>
      </c>
      <c r="S196" s="837">
        <v>1</v>
      </c>
      <c r="T196" s="836">
        <v>15.5</v>
      </c>
      <c r="U196" s="838">
        <v>1</v>
      </c>
    </row>
    <row r="197" spans="1:21" ht="14.4" customHeight="1" x14ac:dyDescent="0.3">
      <c r="A197" s="831">
        <v>22</v>
      </c>
      <c r="B197" s="832" t="s">
        <v>988</v>
      </c>
      <c r="C197" s="832" t="s">
        <v>992</v>
      </c>
      <c r="D197" s="833" t="s">
        <v>1511</v>
      </c>
      <c r="E197" s="834" t="s">
        <v>998</v>
      </c>
      <c r="F197" s="832" t="s">
        <v>989</v>
      </c>
      <c r="G197" s="832" t="s">
        <v>1028</v>
      </c>
      <c r="H197" s="832" t="s">
        <v>557</v>
      </c>
      <c r="I197" s="832" t="s">
        <v>1029</v>
      </c>
      <c r="J197" s="832" t="s">
        <v>1030</v>
      </c>
      <c r="K197" s="832" t="s">
        <v>1031</v>
      </c>
      <c r="L197" s="835">
        <v>86.02</v>
      </c>
      <c r="M197" s="835">
        <v>86.02</v>
      </c>
      <c r="N197" s="832">
        <v>1</v>
      </c>
      <c r="O197" s="836">
        <v>1</v>
      </c>
      <c r="P197" s="835">
        <v>86.02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22</v>
      </c>
      <c r="B198" s="832" t="s">
        <v>988</v>
      </c>
      <c r="C198" s="832" t="s">
        <v>992</v>
      </c>
      <c r="D198" s="833" t="s">
        <v>1511</v>
      </c>
      <c r="E198" s="834" t="s">
        <v>998</v>
      </c>
      <c r="F198" s="832" t="s">
        <v>989</v>
      </c>
      <c r="G198" s="832" t="s">
        <v>1369</v>
      </c>
      <c r="H198" s="832" t="s">
        <v>557</v>
      </c>
      <c r="I198" s="832" t="s">
        <v>1370</v>
      </c>
      <c r="J198" s="832" t="s">
        <v>1371</v>
      </c>
      <c r="K198" s="832" t="s">
        <v>1372</v>
      </c>
      <c r="L198" s="835">
        <v>97.96</v>
      </c>
      <c r="M198" s="835">
        <v>97.96</v>
      </c>
      <c r="N198" s="832">
        <v>1</v>
      </c>
      <c r="O198" s="836">
        <v>1</v>
      </c>
      <c r="P198" s="835">
        <v>97.96</v>
      </c>
      <c r="Q198" s="837">
        <v>1</v>
      </c>
      <c r="R198" s="832">
        <v>1</v>
      </c>
      <c r="S198" s="837">
        <v>1</v>
      </c>
      <c r="T198" s="836">
        <v>1</v>
      </c>
      <c r="U198" s="838">
        <v>1</v>
      </c>
    </row>
    <row r="199" spans="1:21" ht="14.4" customHeight="1" x14ac:dyDescent="0.3">
      <c r="A199" s="831">
        <v>22</v>
      </c>
      <c r="B199" s="832" t="s">
        <v>988</v>
      </c>
      <c r="C199" s="832" t="s">
        <v>992</v>
      </c>
      <c r="D199" s="833" t="s">
        <v>1511</v>
      </c>
      <c r="E199" s="834" t="s">
        <v>998</v>
      </c>
      <c r="F199" s="832" t="s">
        <v>989</v>
      </c>
      <c r="G199" s="832" t="s">
        <v>1040</v>
      </c>
      <c r="H199" s="832" t="s">
        <v>557</v>
      </c>
      <c r="I199" s="832" t="s">
        <v>1373</v>
      </c>
      <c r="J199" s="832" t="s">
        <v>1042</v>
      </c>
      <c r="K199" s="832" t="s">
        <v>1374</v>
      </c>
      <c r="L199" s="835">
        <v>91.11</v>
      </c>
      <c r="M199" s="835">
        <v>91.11</v>
      </c>
      <c r="N199" s="832">
        <v>1</v>
      </c>
      <c r="O199" s="836">
        <v>1</v>
      </c>
      <c r="P199" s="835">
        <v>91.11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22</v>
      </c>
      <c r="B200" s="832" t="s">
        <v>988</v>
      </c>
      <c r="C200" s="832" t="s">
        <v>992</v>
      </c>
      <c r="D200" s="833" t="s">
        <v>1511</v>
      </c>
      <c r="E200" s="834" t="s">
        <v>998</v>
      </c>
      <c r="F200" s="832" t="s">
        <v>989</v>
      </c>
      <c r="G200" s="832" t="s">
        <v>1217</v>
      </c>
      <c r="H200" s="832" t="s">
        <v>557</v>
      </c>
      <c r="I200" s="832" t="s">
        <v>1218</v>
      </c>
      <c r="J200" s="832" t="s">
        <v>1219</v>
      </c>
      <c r="K200" s="832" t="s">
        <v>1220</v>
      </c>
      <c r="L200" s="835">
        <v>107.27</v>
      </c>
      <c r="M200" s="835">
        <v>214.54</v>
      </c>
      <c r="N200" s="832">
        <v>2</v>
      </c>
      <c r="O200" s="836">
        <v>2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22</v>
      </c>
      <c r="B201" s="832" t="s">
        <v>988</v>
      </c>
      <c r="C201" s="832" t="s">
        <v>992</v>
      </c>
      <c r="D201" s="833" t="s">
        <v>1511</v>
      </c>
      <c r="E201" s="834" t="s">
        <v>998</v>
      </c>
      <c r="F201" s="832" t="s">
        <v>989</v>
      </c>
      <c r="G201" s="832" t="s">
        <v>1235</v>
      </c>
      <c r="H201" s="832" t="s">
        <v>557</v>
      </c>
      <c r="I201" s="832" t="s">
        <v>1375</v>
      </c>
      <c r="J201" s="832" t="s">
        <v>1237</v>
      </c>
      <c r="K201" s="832" t="s">
        <v>1376</v>
      </c>
      <c r="L201" s="835">
        <v>34.15</v>
      </c>
      <c r="M201" s="835">
        <v>34.15</v>
      </c>
      <c r="N201" s="832">
        <v>1</v>
      </c>
      <c r="O201" s="836">
        <v>1</v>
      </c>
      <c r="P201" s="835">
        <v>34.15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22</v>
      </c>
      <c r="B202" s="832" t="s">
        <v>988</v>
      </c>
      <c r="C202" s="832" t="s">
        <v>992</v>
      </c>
      <c r="D202" s="833" t="s">
        <v>1511</v>
      </c>
      <c r="E202" s="834" t="s">
        <v>998</v>
      </c>
      <c r="F202" s="832" t="s">
        <v>989</v>
      </c>
      <c r="G202" s="832" t="s">
        <v>1159</v>
      </c>
      <c r="H202" s="832" t="s">
        <v>557</v>
      </c>
      <c r="I202" s="832" t="s">
        <v>1242</v>
      </c>
      <c r="J202" s="832" t="s">
        <v>1243</v>
      </c>
      <c r="K202" s="832" t="s">
        <v>1244</v>
      </c>
      <c r="L202" s="835">
        <v>48.09</v>
      </c>
      <c r="M202" s="835">
        <v>48.09</v>
      </c>
      <c r="N202" s="832">
        <v>1</v>
      </c>
      <c r="O202" s="836">
        <v>1</v>
      </c>
      <c r="P202" s="835">
        <v>48.09</v>
      </c>
      <c r="Q202" s="837">
        <v>1</v>
      </c>
      <c r="R202" s="832">
        <v>1</v>
      </c>
      <c r="S202" s="837">
        <v>1</v>
      </c>
      <c r="T202" s="836">
        <v>1</v>
      </c>
      <c r="U202" s="838">
        <v>1</v>
      </c>
    </row>
    <row r="203" spans="1:21" ht="14.4" customHeight="1" x14ac:dyDescent="0.3">
      <c r="A203" s="831">
        <v>22</v>
      </c>
      <c r="B203" s="832" t="s">
        <v>988</v>
      </c>
      <c r="C203" s="832" t="s">
        <v>992</v>
      </c>
      <c r="D203" s="833" t="s">
        <v>1511</v>
      </c>
      <c r="E203" s="834" t="s">
        <v>998</v>
      </c>
      <c r="F203" s="832" t="s">
        <v>989</v>
      </c>
      <c r="G203" s="832" t="s">
        <v>1159</v>
      </c>
      <c r="H203" s="832" t="s">
        <v>557</v>
      </c>
      <c r="I203" s="832" t="s">
        <v>1160</v>
      </c>
      <c r="J203" s="832" t="s">
        <v>1161</v>
      </c>
      <c r="K203" s="832" t="s">
        <v>1162</v>
      </c>
      <c r="L203" s="835">
        <v>89.91</v>
      </c>
      <c r="M203" s="835">
        <v>269.73</v>
      </c>
      <c r="N203" s="832">
        <v>3</v>
      </c>
      <c r="O203" s="836">
        <v>3</v>
      </c>
      <c r="P203" s="835">
        <v>89.91</v>
      </c>
      <c r="Q203" s="837">
        <v>0.33333333333333331</v>
      </c>
      <c r="R203" s="832">
        <v>1</v>
      </c>
      <c r="S203" s="837">
        <v>0.33333333333333331</v>
      </c>
      <c r="T203" s="836">
        <v>1</v>
      </c>
      <c r="U203" s="838">
        <v>0.33333333333333331</v>
      </c>
    </row>
    <row r="204" spans="1:21" ht="14.4" customHeight="1" x14ac:dyDescent="0.3">
      <c r="A204" s="831">
        <v>22</v>
      </c>
      <c r="B204" s="832" t="s">
        <v>988</v>
      </c>
      <c r="C204" s="832" t="s">
        <v>992</v>
      </c>
      <c r="D204" s="833" t="s">
        <v>1511</v>
      </c>
      <c r="E204" s="834" t="s">
        <v>998</v>
      </c>
      <c r="F204" s="832" t="s">
        <v>989</v>
      </c>
      <c r="G204" s="832" t="s">
        <v>1377</v>
      </c>
      <c r="H204" s="832" t="s">
        <v>599</v>
      </c>
      <c r="I204" s="832" t="s">
        <v>1378</v>
      </c>
      <c r="J204" s="832" t="s">
        <v>1379</v>
      </c>
      <c r="K204" s="832" t="s">
        <v>1380</v>
      </c>
      <c r="L204" s="835">
        <v>234.07</v>
      </c>
      <c r="M204" s="835">
        <v>234.07</v>
      </c>
      <c r="N204" s="832">
        <v>1</v>
      </c>
      <c r="O204" s="836">
        <v>1</v>
      </c>
      <c r="P204" s="835">
        <v>234.07</v>
      </c>
      <c r="Q204" s="837">
        <v>1</v>
      </c>
      <c r="R204" s="832">
        <v>1</v>
      </c>
      <c r="S204" s="837">
        <v>1</v>
      </c>
      <c r="T204" s="836">
        <v>1</v>
      </c>
      <c r="U204" s="838">
        <v>1</v>
      </c>
    </row>
    <row r="205" spans="1:21" ht="14.4" customHeight="1" x14ac:dyDescent="0.3">
      <c r="A205" s="831">
        <v>22</v>
      </c>
      <c r="B205" s="832" t="s">
        <v>988</v>
      </c>
      <c r="C205" s="832" t="s">
        <v>992</v>
      </c>
      <c r="D205" s="833" t="s">
        <v>1511</v>
      </c>
      <c r="E205" s="834" t="s">
        <v>998</v>
      </c>
      <c r="F205" s="832" t="s">
        <v>989</v>
      </c>
      <c r="G205" s="832" t="s">
        <v>1381</v>
      </c>
      <c r="H205" s="832" t="s">
        <v>557</v>
      </c>
      <c r="I205" s="832" t="s">
        <v>1382</v>
      </c>
      <c r="J205" s="832" t="s">
        <v>1383</v>
      </c>
      <c r="K205" s="832" t="s">
        <v>1384</v>
      </c>
      <c r="L205" s="835">
        <v>0</v>
      </c>
      <c r="M205" s="835">
        <v>0</v>
      </c>
      <c r="N205" s="832">
        <v>1</v>
      </c>
      <c r="O205" s="836">
        <v>1</v>
      </c>
      <c r="P205" s="835"/>
      <c r="Q205" s="837"/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22</v>
      </c>
      <c r="B206" s="832" t="s">
        <v>988</v>
      </c>
      <c r="C206" s="832" t="s">
        <v>992</v>
      </c>
      <c r="D206" s="833" t="s">
        <v>1511</v>
      </c>
      <c r="E206" s="834" t="s">
        <v>998</v>
      </c>
      <c r="F206" s="832" t="s">
        <v>989</v>
      </c>
      <c r="G206" s="832" t="s">
        <v>1351</v>
      </c>
      <c r="H206" s="832" t="s">
        <v>557</v>
      </c>
      <c r="I206" s="832" t="s">
        <v>1352</v>
      </c>
      <c r="J206" s="832" t="s">
        <v>1353</v>
      </c>
      <c r="K206" s="832" t="s">
        <v>1354</v>
      </c>
      <c r="L206" s="835">
        <v>0</v>
      </c>
      <c r="M206" s="835">
        <v>0</v>
      </c>
      <c r="N206" s="832">
        <v>1</v>
      </c>
      <c r="O206" s="836">
        <v>1</v>
      </c>
      <c r="P206" s="835"/>
      <c r="Q206" s="837"/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22</v>
      </c>
      <c r="B207" s="832" t="s">
        <v>988</v>
      </c>
      <c r="C207" s="832" t="s">
        <v>992</v>
      </c>
      <c r="D207" s="833" t="s">
        <v>1511</v>
      </c>
      <c r="E207" s="834" t="s">
        <v>998</v>
      </c>
      <c r="F207" s="832" t="s">
        <v>989</v>
      </c>
      <c r="G207" s="832" t="s">
        <v>1385</v>
      </c>
      <c r="H207" s="832" t="s">
        <v>557</v>
      </c>
      <c r="I207" s="832" t="s">
        <v>1386</v>
      </c>
      <c r="J207" s="832" t="s">
        <v>1387</v>
      </c>
      <c r="K207" s="832" t="s">
        <v>1388</v>
      </c>
      <c r="L207" s="835">
        <v>96.8</v>
      </c>
      <c r="M207" s="835">
        <v>96.8</v>
      </c>
      <c r="N207" s="832">
        <v>1</v>
      </c>
      <c r="O207" s="836">
        <v>1</v>
      </c>
      <c r="P207" s="835">
        <v>96.8</v>
      </c>
      <c r="Q207" s="837">
        <v>1</v>
      </c>
      <c r="R207" s="832">
        <v>1</v>
      </c>
      <c r="S207" s="837">
        <v>1</v>
      </c>
      <c r="T207" s="836">
        <v>1</v>
      </c>
      <c r="U207" s="838">
        <v>1</v>
      </c>
    </row>
    <row r="208" spans="1:21" ht="14.4" customHeight="1" x14ac:dyDescent="0.3">
      <c r="A208" s="831">
        <v>22</v>
      </c>
      <c r="B208" s="832" t="s">
        <v>988</v>
      </c>
      <c r="C208" s="832" t="s">
        <v>992</v>
      </c>
      <c r="D208" s="833" t="s">
        <v>1511</v>
      </c>
      <c r="E208" s="834" t="s">
        <v>998</v>
      </c>
      <c r="F208" s="832" t="s">
        <v>989</v>
      </c>
      <c r="G208" s="832" t="s">
        <v>1011</v>
      </c>
      <c r="H208" s="832" t="s">
        <v>599</v>
      </c>
      <c r="I208" s="832" t="s">
        <v>1105</v>
      </c>
      <c r="J208" s="832" t="s">
        <v>935</v>
      </c>
      <c r="K208" s="832" t="s">
        <v>1106</v>
      </c>
      <c r="L208" s="835">
        <v>74.08</v>
      </c>
      <c r="M208" s="835">
        <v>148.16</v>
      </c>
      <c r="N208" s="832">
        <v>2</v>
      </c>
      <c r="O208" s="836">
        <v>2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22</v>
      </c>
      <c r="B209" s="832" t="s">
        <v>988</v>
      </c>
      <c r="C209" s="832" t="s">
        <v>992</v>
      </c>
      <c r="D209" s="833" t="s">
        <v>1511</v>
      </c>
      <c r="E209" s="834" t="s">
        <v>998</v>
      </c>
      <c r="F209" s="832" t="s">
        <v>989</v>
      </c>
      <c r="G209" s="832" t="s">
        <v>1011</v>
      </c>
      <c r="H209" s="832" t="s">
        <v>599</v>
      </c>
      <c r="I209" s="832" t="s">
        <v>934</v>
      </c>
      <c r="J209" s="832" t="s">
        <v>935</v>
      </c>
      <c r="K209" s="832" t="s">
        <v>936</v>
      </c>
      <c r="L209" s="835">
        <v>94.28</v>
      </c>
      <c r="M209" s="835">
        <v>1037.08</v>
      </c>
      <c r="N209" s="832">
        <v>11</v>
      </c>
      <c r="O209" s="836">
        <v>10.5</v>
      </c>
      <c r="P209" s="835">
        <v>471.4</v>
      </c>
      <c r="Q209" s="837">
        <v>0.45454545454545453</v>
      </c>
      <c r="R209" s="832">
        <v>5</v>
      </c>
      <c r="S209" s="837">
        <v>0.45454545454545453</v>
      </c>
      <c r="T209" s="836">
        <v>4.5</v>
      </c>
      <c r="U209" s="838">
        <v>0.42857142857142855</v>
      </c>
    </row>
    <row r="210" spans="1:21" ht="14.4" customHeight="1" x14ac:dyDescent="0.3">
      <c r="A210" s="831">
        <v>22</v>
      </c>
      <c r="B210" s="832" t="s">
        <v>988</v>
      </c>
      <c r="C210" s="832" t="s">
        <v>992</v>
      </c>
      <c r="D210" s="833" t="s">
        <v>1511</v>
      </c>
      <c r="E210" s="834" t="s">
        <v>998</v>
      </c>
      <c r="F210" s="832" t="s">
        <v>989</v>
      </c>
      <c r="G210" s="832" t="s">
        <v>1011</v>
      </c>
      <c r="H210" s="832" t="s">
        <v>557</v>
      </c>
      <c r="I210" s="832" t="s">
        <v>1107</v>
      </c>
      <c r="J210" s="832" t="s">
        <v>935</v>
      </c>
      <c r="K210" s="832" t="s">
        <v>1108</v>
      </c>
      <c r="L210" s="835">
        <v>168.36</v>
      </c>
      <c r="M210" s="835">
        <v>1178.52</v>
      </c>
      <c r="N210" s="832">
        <v>7</v>
      </c>
      <c r="O210" s="836">
        <v>5</v>
      </c>
      <c r="P210" s="835">
        <v>673.44</v>
      </c>
      <c r="Q210" s="837">
        <v>0.57142857142857151</v>
      </c>
      <c r="R210" s="832">
        <v>4</v>
      </c>
      <c r="S210" s="837">
        <v>0.5714285714285714</v>
      </c>
      <c r="T210" s="836">
        <v>2.5</v>
      </c>
      <c r="U210" s="838">
        <v>0.5</v>
      </c>
    </row>
    <row r="211" spans="1:21" ht="14.4" customHeight="1" x14ac:dyDescent="0.3">
      <c r="A211" s="831">
        <v>22</v>
      </c>
      <c r="B211" s="832" t="s">
        <v>988</v>
      </c>
      <c r="C211" s="832" t="s">
        <v>992</v>
      </c>
      <c r="D211" s="833" t="s">
        <v>1511</v>
      </c>
      <c r="E211" s="834" t="s">
        <v>998</v>
      </c>
      <c r="F211" s="832" t="s">
        <v>989</v>
      </c>
      <c r="G211" s="832" t="s">
        <v>1011</v>
      </c>
      <c r="H211" s="832" t="s">
        <v>599</v>
      </c>
      <c r="I211" s="832" t="s">
        <v>1014</v>
      </c>
      <c r="J211" s="832" t="s">
        <v>935</v>
      </c>
      <c r="K211" s="832" t="s">
        <v>1015</v>
      </c>
      <c r="L211" s="835">
        <v>115.33</v>
      </c>
      <c r="M211" s="835">
        <v>691.98</v>
      </c>
      <c r="N211" s="832">
        <v>6</v>
      </c>
      <c r="O211" s="836">
        <v>6</v>
      </c>
      <c r="P211" s="835">
        <v>576.65</v>
      </c>
      <c r="Q211" s="837">
        <v>0.83333333333333326</v>
      </c>
      <c r="R211" s="832">
        <v>5</v>
      </c>
      <c r="S211" s="837">
        <v>0.83333333333333337</v>
      </c>
      <c r="T211" s="836">
        <v>5</v>
      </c>
      <c r="U211" s="838">
        <v>0.83333333333333337</v>
      </c>
    </row>
    <row r="212" spans="1:21" ht="14.4" customHeight="1" x14ac:dyDescent="0.3">
      <c r="A212" s="831">
        <v>22</v>
      </c>
      <c r="B212" s="832" t="s">
        <v>988</v>
      </c>
      <c r="C212" s="832" t="s">
        <v>992</v>
      </c>
      <c r="D212" s="833" t="s">
        <v>1511</v>
      </c>
      <c r="E212" s="834" t="s">
        <v>998</v>
      </c>
      <c r="F212" s="832" t="s">
        <v>989</v>
      </c>
      <c r="G212" s="832" t="s">
        <v>1011</v>
      </c>
      <c r="H212" s="832" t="s">
        <v>599</v>
      </c>
      <c r="I212" s="832" t="s">
        <v>937</v>
      </c>
      <c r="J212" s="832" t="s">
        <v>938</v>
      </c>
      <c r="K212" s="832" t="s">
        <v>939</v>
      </c>
      <c r="L212" s="835">
        <v>105.23</v>
      </c>
      <c r="M212" s="835">
        <v>4945.8100000000004</v>
      </c>
      <c r="N212" s="832">
        <v>47</v>
      </c>
      <c r="O212" s="836">
        <v>44.5</v>
      </c>
      <c r="P212" s="835">
        <v>1578.45</v>
      </c>
      <c r="Q212" s="837">
        <v>0.31914893617021273</v>
      </c>
      <c r="R212" s="832">
        <v>15</v>
      </c>
      <c r="S212" s="837">
        <v>0.31914893617021278</v>
      </c>
      <c r="T212" s="836">
        <v>13.5</v>
      </c>
      <c r="U212" s="838">
        <v>0.30337078651685395</v>
      </c>
    </row>
    <row r="213" spans="1:21" ht="14.4" customHeight="1" x14ac:dyDescent="0.3">
      <c r="A213" s="831">
        <v>22</v>
      </c>
      <c r="B213" s="832" t="s">
        <v>988</v>
      </c>
      <c r="C213" s="832" t="s">
        <v>992</v>
      </c>
      <c r="D213" s="833" t="s">
        <v>1511</v>
      </c>
      <c r="E213" s="834" t="s">
        <v>998</v>
      </c>
      <c r="F213" s="832" t="s">
        <v>989</v>
      </c>
      <c r="G213" s="832" t="s">
        <v>1011</v>
      </c>
      <c r="H213" s="832" t="s">
        <v>599</v>
      </c>
      <c r="I213" s="832" t="s">
        <v>1016</v>
      </c>
      <c r="J213" s="832" t="s">
        <v>938</v>
      </c>
      <c r="K213" s="832" t="s">
        <v>1017</v>
      </c>
      <c r="L213" s="835">
        <v>126.27</v>
      </c>
      <c r="M213" s="835">
        <v>12753.270000000015</v>
      </c>
      <c r="N213" s="832">
        <v>101</v>
      </c>
      <c r="O213" s="836">
        <v>91.5</v>
      </c>
      <c r="P213" s="835">
        <v>6818.580000000009</v>
      </c>
      <c r="Q213" s="837">
        <v>0.53465346534653468</v>
      </c>
      <c r="R213" s="832">
        <v>54</v>
      </c>
      <c r="S213" s="837">
        <v>0.53465346534653468</v>
      </c>
      <c r="T213" s="836">
        <v>48.5</v>
      </c>
      <c r="U213" s="838">
        <v>0.5300546448087432</v>
      </c>
    </row>
    <row r="214" spans="1:21" ht="14.4" customHeight="1" x14ac:dyDescent="0.3">
      <c r="A214" s="831">
        <v>22</v>
      </c>
      <c r="B214" s="832" t="s">
        <v>988</v>
      </c>
      <c r="C214" s="832" t="s">
        <v>992</v>
      </c>
      <c r="D214" s="833" t="s">
        <v>1511</v>
      </c>
      <c r="E214" s="834" t="s">
        <v>998</v>
      </c>
      <c r="F214" s="832" t="s">
        <v>989</v>
      </c>
      <c r="G214" s="832" t="s">
        <v>1011</v>
      </c>
      <c r="H214" s="832" t="s">
        <v>599</v>
      </c>
      <c r="I214" s="832" t="s">
        <v>1109</v>
      </c>
      <c r="J214" s="832" t="s">
        <v>938</v>
      </c>
      <c r="K214" s="832" t="s">
        <v>1110</v>
      </c>
      <c r="L214" s="835">
        <v>63.14</v>
      </c>
      <c r="M214" s="835">
        <v>378.84000000000003</v>
      </c>
      <c r="N214" s="832">
        <v>6</v>
      </c>
      <c r="O214" s="836">
        <v>5</v>
      </c>
      <c r="P214" s="835">
        <v>126.28</v>
      </c>
      <c r="Q214" s="837">
        <v>0.33333333333333331</v>
      </c>
      <c r="R214" s="832">
        <v>2</v>
      </c>
      <c r="S214" s="837">
        <v>0.33333333333333331</v>
      </c>
      <c r="T214" s="836">
        <v>1</v>
      </c>
      <c r="U214" s="838">
        <v>0.2</v>
      </c>
    </row>
    <row r="215" spans="1:21" ht="14.4" customHeight="1" x14ac:dyDescent="0.3">
      <c r="A215" s="831">
        <v>22</v>
      </c>
      <c r="B215" s="832" t="s">
        <v>988</v>
      </c>
      <c r="C215" s="832" t="s">
        <v>992</v>
      </c>
      <c r="D215" s="833" t="s">
        <v>1511</v>
      </c>
      <c r="E215" s="834" t="s">
        <v>998</v>
      </c>
      <c r="F215" s="832" t="s">
        <v>989</v>
      </c>
      <c r="G215" s="832" t="s">
        <v>1011</v>
      </c>
      <c r="H215" s="832" t="s">
        <v>599</v>
      </c>
      <c r="I215" s="832" t="s">
        <v>942</v>
      </c>
      <c r="J215" s="832" t="s">
        <v>938</v>
      </c>
      <c r="K215" s="832" t="s">
        <v>943</v>
      </c>
      <c r="L215" s="835">
        <v>84.18</v>
      </c>
      <c r="M215" s="835">
        <v>7997.0999999999949</v>
      </c>
      <c r="N215" s="832">
        <v>95</v>
      </c>
      <c r="O215" s="836">
        <v>85</v>
      </c>
      <c r="P215" s="835">
        <v>4040.6399999999971</v>
      </c>
      <c r="Q215" s="837">
        <v>0.50526315789473686</v>
      </c>
      <c r="R215" s="832">
        <v>48</v>
      </c>
      <c r="S215" s="837">
        <v>0.50526315789473686</v>
      </c>
      <c r="T215" s="836">
        <v>42.5</v>
      </c>
      <c r="U215" s="838">
        <v>0.5</v>
      </c>
    </row>
    <row r="216" spans="1:21" ht="14.4" customHeight="1" x14ac:dyDescent="0.3">
      <c r="A216" s="831">
        <v>22</v>
      </c>
      <c r="B216" s="832" t="s">
        <v>988</v>
      </c>
      <c r="C216" s="832" t="s">
        <v>992</v>
      </c>
      <c r="D216" s="833" t="s">
        <v>1511</v>
      </c>
      <c r="E216" s="834" t="s">
        <v>998</v>
      </c>
      <c r="F216" s="832" t="s">
        <v>989</v>
      </c>
      <c r="G216" s="832" t="s">
        <v>1011</v>
      </c>
      <c r="H216" s="832" t="s">
        <v>599</v>
      </c>
      <c r="I216" s="832" t="s">
        <v>1111</v>
      </c>
      <c r="J216" s="832" t="s">
        <v>935</v>
      </c>
      <c r="K216" s="832" t="s">
        <v>1112</v>
      </c>
      <c r="L216" s="835">
        <v>63.14</v>
      </c>
      <c r="M216" s="835">
        <v>189.42000000000002</v>
      </c>
      <c r="N216" s="832">
        <v>3</v>
      </c>
      <c r="O216" s="836">
        <v>2.5</v>
      </c>
      <c r="P216" s="835">
        <v>63.14</v>
      </c>
      <c r="Q216" s="837">
        <v>0.33333333333333331</v>
      </c>
      <c r="R216" s="832">
        <v>1</v>
      </c>
      <c r="S216" s="837">
        <v>0.33333333333333331</v>
      </c>
      <c r="T216" s="836">
        <v>0.5</v>
      </c>
      <c r="U216" s="838">
        <v>0.2</v>
      </c>
    </row>
    <row r="217" spans="1:21" ht="14.4" customHeight="1" x14ac:dyDescent="0.3">
      <c r="A217" s="831">
        <v>22</v>
      </c>
      <c r="B217" s="832" t="s">
        <v>988</v>
      </c>
      <c r="C217" s="832" t="s">
        <v>992</v>
      </c>
      <c r="D217" s="833" t="s">
        <v>1511</v>
      </c>
      <c r="E217" s="834" t="s">
        <v>998</v>
      </c>
      <c r="F217" s="832" t="s">
        <v>989</v>
      </c>
      <c r="G217" s="832" t="s">
        <v>1011</v>
      </c>
      <c r="H217" s="832" t="s">
        <v>557</v>
      </c>
      <c r="I217" s="832" t="s">
        <v>1012</v>
      </c>
      <c r="J217" s="832" t="s">
        <v>935</v>
      </c>
      <c r="K217" s="832" t="s">
        <v>1013</v>
      </c>
      <c r="L217" s="835">
        <v>105.23</v>
      </c>
      <c r="M217" s="835">
        <v>841.84</v>
      </c>
      <c r="N217" s="832">
        <v>8</v>
      </c>
      <c r="O217" s="836">
        <v>8</v>
      </c>
      <c r="P217" s="835">
        <v>420.92</v>
      </c>
      <c r="Q217" s="837">
        <v>0.5</v>
      </c>
      <c r="R217" s="832">
        <v>4</v>
      </c>
      <c r="S217" s="837">
        <v>0.5</v>
      </c>
      <c r="T217" s="836">
        <v>4</v>
      </c>
      <c r="U217" s="838">
        <v>0.5</v>
      </c>
    </row>
    <row r="218" spans="1:21" ht="14.4" customHeight="1" x14ac:dyDescent="0.3">
      <c r="A218" s="831">
        <v>22</v>
      </c>
      <c r="B218" s="832" t="s">
        <v>988</v>
      </c>
      <c r="C218" s="832" t="s">
        <v>992</v>
      </c>
      <c r="D218" s="833" t="s">
        <v>1511</v>
      </c>
      <c r="E218" s="834" t="s">
        <v>998</v>
      </c>
      <c r="F218" s="832" t="s">
        <v>989</v>
      </c>
      <c r="G218" s="832" t="s">
        <v>1011</v>
      </c>
      <c r="H218" s="832" t="s">
        <v>599</v>
      </c>
      <c r="I218" s="832" t="s">
        <v>944</v>
      </c>
      <c r="J218" s="832" t="s">
        <v>935</v>
      </c>
      <c r="K218" s="832" t="s">
        <v>945</v>
      </c>
      <c r="L218" s="835">
        <v>49.08</v>
      </c>
      <c r="M218" s="835">
        <v>49.08</v>
      </c>
      <c r="N218" s="832">
        <v>1</v>
      </c>
      <c r="O218" s="836">
        <v>1</v>
      </c>
      <c r="P218" s="835">
        <v>49.08</v>
      </c>
      <c r="Q218" s="837">
        <v>1</v>
      </c>
      <c r="R218" s="832">
        <v>1</v>
      </c>
      <c r="S218" s="837">
        <v>1</v>
      </c>
      <c r="T218" s="836">
        <v>1</v>
      </c>
      <c r="U218" s="838">
        <v>1</v>
      </c>
    </row>
    <row r="219" spans="1:21" ht="14.4" customHeight="1" x14ac:dyDescent="0.3">
      <c r="A219" s="831">
        <v>22</v>
      </c>
      <c r="B219" s="832" t="s">
        <v>988</v>
      </c>
      <c r="C219" s="832" t="s">
        <v>992</v>
      </c>
      <c r="D219" s="833" t="s">
        <v>1511</v>
      </c>
      <c r="E219" s="834" t="s">
        <v>998</v>
      </c>
      <c r="F219" s="832" t="s">
        <v>989</v>
      </c>
      <c r="G219" s="832" t="s">
        <v>1011</v>
      </c>
      <c r="H219" s="832" t="s">
        <v>599</v>
      </c>
      <c r="I219" s="832" t="s">
        <v>1113</v>
      </c>
      <c r="J219" s="832" t="s">
        <v>935</v>
      </c>
      <c r="K219" s="832" t="s">
        <v>1114</v>
      </c>
      <c r="L219" s="835">
        <v>126.27</v>
      </c>
      <c r="M219" s="835">
        <v>2146.59</v>
      </c>
      <c r="N219" s="832">
        <v>17</v>
      </c>
      <c r="O219" s="836">
        <v>14.5</v>
      </c>
      <c r="P219" s="835">
        <v>1388.97</v>
      </c>
      <c r="Q219" s="837">
        <v>0.64705882352941169</v>
      </c>
      <c r="R219" s="832">
        <v>11</v>
      </c>
      <c r="S219" s="837">
        <v>0.6470588235294118</v>
      </c>
      <c r="T219" s="836">
        <v>9.5</v>
      </c>
      <c r="U219" s="838">
        <v>0.65517241379310343</v>
      </c>
    </row>
    <row r="220" spans="1:21" ht="14.4" customHeight="1" x14ac:dyDescent="0.3">
      <c r="A220" s="831">
        <v>22</v>
      </c>
      <c r="B220" s="832" t="s">
        <v>988</v>
      </c>
      <c r="C220" s="832" t="s">
        <v>992</v>
      </c>
      <c r="D220" s="833" t="s">
        <v>1511</v>
      </c>
      <c r="E220" s="834" t="s">
        <v>998</v>
      </c>
      <c r="F220" s="832" t="s">
        <v>989</v>
      </c>
      <c r="G220" s="832" t="s">
        <v>1011</v>
      </c>
      <c r="H220" s="832" t="s">
        <v>557</v>
      </c>
      <c r="I220" s="832" t="s">
        <v>1018</v>
      </c>
      <c r="J220" s="832" t="s">
        <v>935</v>
      </c>
      <c r="K220" s="832" t="s">
        <v>1019</v>
      </c>
      <c r="L220" s="835">
        <v>84.18</v>
      </c>
      <c r="M220" s="835">
        <v>2862.1200000000013</v>
      </c>
      <c r="N220" s="832">
        <v>34</v>
      </c>
      <c r="O220" s="836">
        <v>29</v>
      </c>
      <c r="P220" s="835">
        <v>1346.8800000000006</v>
      </c>
      <c r="Q220" s="837">
        <v>0.47058823529411764</v>
      </c>
      <c r="R220" s="832">
        <v>16</v>
      </c>
      <c r="S220" s="837">
        <v>0.47058823529411764</v>
      </c>
      <c r="T220" s="836">
        <v>13.5</v>
      </c>
      <c r="U220" s="838">
        <v>0.46551724137931033</v>
      </c>
    </row>
    <row r="221" spans="1:21" ht="14.4" customHeight="1" x14ac:dyDescent="0.3">
      <c r="A221" s="831">
        <v>22</v>
      </c>
      <c r="B221" s="832" t="s">
        <v>988</v>
      </c>
      <c r="C221" s="832" t="s">
        <v>992</v>
      </c>
      <c r="D221" s="833" t="s">
        <v>1511</v>
      </c>
      <c r="E221" s="834" t="s">
        <v>998</v>
      </c>
      <c r="F221" s="832" t="s">
        <v>989</v>
      </c>
      <c r="G221" s="832" t="s">
        <v>1011</v>
      </c>
      <c r="H221" s="832" t="s">
        <v>599</v>
      </c>
      <c r="I221" s="832" t="s">
        <v>940</v>
      </c>
      <c r="J221" s="832" t="s">
        <v>938</v>
      </c>
      <c r="K221" s="832" t="s">
        <v>941</v>
      </c>
      <c r="L221" s="835">
        <v>49.08</v>
      </c>
      <c r="M221" s="835">
        <v>294.48</v>
      </c>
      <c r="N221" s="832">
        <v>6</v>
      </c>
      <c r="O221" s="836">
        <v>5</v>
      </c>
      <c r="P221" s="835">
        <v>147.24</v>
      </c>
      <c r="Q221" s="837">
        <v>0.5</v>
      </c>
      <c r="R221" s="832">
        <v>3</v>
      </c>
      <c r="S221" s="837">
        <v>0.5</v>
      </c>
      <c r="T221" s="836">
        <v>2.5</v>
      </c>
      <c r="U221" s="838">
        <v>0.5</v>
      </c>
    </row>
    <row r="222" spans="1:21" ht="14.4" customHeight="1" x14ac:dyDescent="0.3">
      <c r="A222" s="831">
        <v>22</v>
      </c>
      <c r="B222" s="832" t="s">
        <v>988</v>
      </c>
      <c r="C222" s="832" t="s">
        <v>992</v>
      </c>
      <c r="D222" s="833" t="s">
        <v>1511</v>
      </c>
      <c r="E222" s="834" t="s">
        <v>998</v>
      </c>
      <c r="F222" s="832" t="s">
        <v>989</v>
      </c>
      <c r="G222" s="832" t="s">
        <v>1011</v>
      </c>
      <c r="H222" s="832" t="s">
        <v>557</v>
      </c>
      <c r="I222" s="832" t="s">
        <v>1115</v>
      </c>
      <c r="J222" s="832" t="s">
        <v>1116</v>
      </c>
      <c r="K222" s="832" t="s">
        <v>943</v>
      </c>
      <c r="L222" s="835">
        <v>84.18</v>
      </c>
      <c r="M222" s="835">
        <v>84.18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22</v>
      </c>
      <c r="B223" s="832" t="s">
        <v>988</v>
      </c>
      <c r="C223" s="832" t="s">
        <v>992</v>
      </c>
      <c r="D223" s="833" t="s">
        <v>1511</v>
      </c>
      <c r="E223" s="834" t="s">
        <v>998</v>
      </c>
      <c r="F223" s="832" t="s">
        <v>989</v>
      </c>
      <c r="G223" s="832" t="s">
        <v>1121</v>
      </c>
      <c r="H223" s="832" t="s">
        <v>557</v>
      </c>
      <c r="I223" s="832" t="s">
        <v>1122</v>
      </c>
      <c r="J223" s="832" t="s">
        <v>1123</v>
      </c>
      <c r="K223" s="832" t="s">
        <v>1124</v>
      </c>
      <c r="L223" s="835">
        <v>0</v>
      </c>
      <c r="M223" s="835">
        <v>0</v>
      </c>
      <c r="N223" s="832">
        <v>35</v>
      </c>
      <c r="O223" s="836">
        <v>24.5</v>
      </c>
      <c r="P223" s="835">
        <v>0</v>
      </c>
      <c r="Q223" s="837"/>
      <c r="R223" s="832">
        <v>34</v>
      </c>
      <c r="S223" s="837">
        <v>0.97142857142857142</v>
      </c>
      <c r="T223" s="836">
        <v>23.5</v>
      </c>
      <c r="U223" s="838">
        <v>0.95918367346938771</v>
      </c>
    </row>
    <row r="224" spans="1:21" ht="14.4" customHeight="1" x14ac:dyDescent="0.3">
      <c r="A224" s="831">
        <v>22</v>
      </c>
      <c r="B224" s="832" t="s">
        <v>988</v>
      </c>
      <c r="C224" s="832" t="s">
        <v>992</v>
      </c>
      <c r="D224" s="833" t="s">
        <v>1511</v>
      </c>
      <c r="E224" s="834" t="s">
        <v>1006</v>
      </c>
      <c r="F224" s="832" t="s">
        <v>989</v>
      </c>
      <c r="G224" s="832" t="s">
        <v>1389</v>
      </c>
      <c r="H224" s="832" t="s">
        <v>599</v>
      </c>
      <c r="I224" s="832" t="s">
        <v>1390</v>
      </c>
      <c r="J224" s="832" t="s">
        <v>1391</v>
      </c>
      <c r="K224" s="832" t="s">
        <v>1392</v>
      </c>
      <c r="L224" s="835">
        <v>72.55</v>
      </c>
      <c r="M224" s="835">
        <v>72.55</v>
      </c>
      <c r="N224" s="832">
        <v>1</v>
      </c>
      <c r="O224" s="836">
        <v>1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22</v>
      </c>
      <c r="B225" s="832" t="s">
        <v>988</v>
      </c>
      <c r="C225" s="832" t="s">
        <v>992</v>
      </c>
      <c r="D225" s="833" t="s">
        <v>1511</v>
      </c>
      <c r="E225" s="834" t="s">
        <v>1006</v>
      </c>
      <c r="F225" s="832" t="s">
        <v>989</v>
      </c>
      <c r="G225" s="832" t="s">
        <v>1024</v>
      </c>
      <c r="H225" s="832" t="s">
        <v>599</v>
      </c>
      <c r="I225" s="832" t="s">
        <v>1393</v>
      </c>
      <c r="J225" s="832" t="s">
        <v>1026</v>
      </c>
      <c r="K225" s="832" t="s">
        <v>1394</v>
      </c>
      <c r="L225" s="835">
        <v>425.17</v>
      </c>
      <c r="M225" s="835">
        <v>425.17</v>
      </c>
      <c r="N225" s="832">
        <v>1</v>
      </c>
      <c r="O225" s="836">
        <v>0.5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22</v>
      </c>
      <c r="B226" s="832" t="s">
        <v>988</v>
      </c>
      <c r="C226" s="832" t="s">
        <v>992</v>
      </c>
      <c r="D226" s="833" t="s">
        <v>1511</v>
      </c>
      <c r="E226" s="834" t="s">
        <v>1006</v>
      </c>
      <c r="F226" s="832" t="s">
        <v>989</v>
      </c>
      <c r="G226" s="832" t="s">
        <v>1032</v>
      </c>
      <c r="H226" s="832" t="s">
        <v>557</v>
      </c>
      <c r="I226" s="832" t="s">
        <v>1205</v>
      </c>
      <c r="J226" s="832" t="s">
        <v>1206</v>
      </c>
      <c r="K226" s="832" t="s">
        <v>1039</v>
      </c>
      <c r="L226" s="835">
        <v>105.32</v>
      </c>
      <c r="M226" s="835">
        <v>105.32</v>
      </c>
      <c r="N226" s="832">
        <v>1</v>
      </c>
      <c r="O226" s="836">
        <v>0.5</v>
      </c>
      <c r="P226" s="835">
        <v>105.32</v>
      </c>
      <c r="Q226" s="837">
        <v>1</v>
      </c>
      <c r="R226" s="832">
        <v>1</v>
      </c>
      <c r="S226" s="837">
        <v>1</v>
      </c>
      <c r="T226" s="836">
        <v>0.5</v>
      </c>
      <c r="U226" s="838">
        <v>1</v>
      </c>
    </row>
    <row r="227" spans="1:21" ht="14.4" customHeight="1" x14ac:dyDescent="0.3">
      <c r="A227" s="831">
        <v>22</v>
      </c>
      <c r="B227" s="832" t="s">
        <v>988</v>
      </c>
      <c r="C227" s="832" t="s">
        <v>992</v>
      </c>
      <c r="D227" s="833" t="s">
        <v>1511</v>
      </c>
      <c r="E227" s="834" t="s">
        <v>1006</v>
      </c>
      <c r="F227" s="832" t="s">
        <v>989</v>
      </c>
      <c r="G227" s="832" t="s">
        <v>1395</v>
      </c>
      <c r="H227" s="832" t="s">
        <v>557</v>
      </c>
      <c r="I227" s="832" t="s">
        <v>1396</v>
      </c>
      <c r="J227" s="832" t="s">
        <v>1397</v>
      </c>
      <c r="K227" s="832" t="s">
        <v>1398</v>
      </c>
      <c r="L227" s="835">
        <v>158.99</v>
      </c>
      <c r="M227" s="835">
        <v>158.99</v>
      </c>
      <c r="N227" s="832">
        <v>1</v>
      </c>
      <c r="O227" s="836">
        <v>1</v>
      </c>
      <c r="P227" s="835">
        <v>158.99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" customHeight="1" x14ac:dyDescent="0.3">
      <c r="A228" s="831">
        <v>22</v>
      </c>
      <c r="B228" s="832" t="s">
        <v>988</v>
      </c>
      <c r="C228" s="832" t="s">
        <v>992</v>
      </c>
      <c r="D228" s="833" t="s">
        <v>1511</v>
      </c>
      <c r="E228" s="834" t="s">
        <v>1006</v>
      </c>
      <c r="F228" s="832" t="s">
        <v>989</v>
      </c>
      <c r="G228" s="832" t="s">
        <v>1036</v>
      </c>
      <c r="H228" s="832" t="s">
        <v>599</v>
      </c>
      <c r="I228" s="832" t="s">
        <v>1399</v>
      </c>
      <c r="J228" s="832" t="s">
        <v>1400</v>
      </c>
      <c r="K228" s="832" t="s">
        <v>1039</v>
      </c>
      <c r="L228" s="835">
        <v>176.32</v>
      </c>
      <c r="M228" s="835">
        <v>176.32</v>
      </c>
      <c r="N228" s="832">
        <v>1</v>
      </c>
      <c r="O228" s="836">
        <v>1</v>
      </c>
      <c r="P228" s="835">
        <v>176.32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22</v>
      </c>
      <c r="B229" s="832" t="s">
        <v>988</v>
      </c>
      <c r="C229" s="832" t="s">
        <v>992</v>
      </c>
      <c r="D229" s="833" t="s">
        <v>1511</v>
      </c>
      <c r="E229" s="834" t="s">
        <v>1006</v>
      </c>
      <c r="F229" s="832" t="s">
        <v>989</v>
      </c>
      <c r="G229" s="832" t="s">
        <v>1401</v>
      </c>
      <c r="H229" s="832" t="s">
        <v>557</v>
      </c>
      <c r="I229" s="832" t="s">
        <v>1402</v>
      </c>
      <c r="J229" s="832" t="s">
        <v>1403</v>
      </c>
      <c r="K229" s="832" t="s">
        <v>1404</v>
      </c>
      <c r="L229" s="835">
        <v>147.85</v>
      </c>
      <c r="M229" s="835">
        <v>295.7</v>
      </c>
      <c r="N229" s="832">
        <v>2</v>
      </c>
      <c r="O229" s="836">
        <v>1.5</v>
      </c>
      <c r="P229" s="835">
        <v>147.85</v>
      </c>
      <c r="Q229" s="837">
        <v>0.5</v>
      </c>
      <c r="R229" s="832">
        <v>1</v>
      </c>
      <c r="S229" s="837">
        <v>0.5</v>
      </c>
      <c r="T229" s="836">
        <v>1</v>
      </c>
      <c r="U229" s="838">
        <v>0.66666666666666663</v>
      </c>
    </row>
    <row r="230" spans="1:21" ht="14.4" customHeight="1" x14ac:dyDescent="0.3">
      <c r="A230" s="831">
        <v>22</v>
      </c>
      <c r="B230" s="832" t="s">
        <v>988</v>
      </c>
      <c r="C230" s="832" t="s">
        <v>992</v>
      </c>
      <c r="D230" s="833" t="s">
        <v>1511</v>
      </c>
      <c r="E230" s="834" t="s">
        <v>1006</v>
      </c>
      <c r="F230" s="832" t="s">
        <v>989</v>
      </c>
      <c r="G230" s="832" t="s">
        <v>1040</v>
      </c>
      <c r="H230" s="832" t="s">
        <v>557</v>
      </c>
      <c r="I230" s="832" t="s">
        <v>1044</v>
      </c>
      <c r="J230" s="832" t="s">
        <v>1042</v>
      </c>
      <c r="K230" s="832" t="s">
        <v>1043</v>
      </c>
      <c r="L230" s="835">
        <v>182.22</v>
      </c>
      <c r="M230" s="835">
        <v>182.22</v>
      </c>
      <c r="N230" s="832">
        <v>1</v>
      </c>
      <c r="O230" s="836">
        <v>1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22</v>
      </c>
      <c r="B231" s="832" t="s">
        <v>988</v>
      </c>
      <c r="C231" s="832" t="s">
        <v>992</v>
      </c>
      <c r="D231" s="833" t="s">
        <v>1511</v>
      </c>
      <c r="E231" s="834" t="s">
        <v>1006</v>
      </c>
      <c r="F231" s="832" t="s">
        <v>989</v>
      </c>
      <c r="G231" s="832" t="s">
        <v>1405</v>
      </c>
      <c r="H231" s="832" t="s">
        <v>557</v>
      </c>
      <c r="I231" s="832" t="s">
        <v>1406</v>
      </c>
      <c r="J231" s="832" t="s">
        <v>1407</v>
      </c>
      <c r="K231" s="832" t="s">
        <v>1408</v>
      </c>
      <c r="L231" s="835">
        <v>46.75</v>
      </c>
      <c r="M231" s="835">
        <v>374</v>
      </c>
      <c r="N231" s="832">
        <v>8</v>
      </c>
      <c r="O231" s="836">
        <v>2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22</v>
      </c>
      <c r="B232" s="832" t="s">
        <v>988</v>
      </c>
      <c r="C232" s="832" t="s">
        <v>992</v>
      </c>
      <c r="D232" s="833" t="s">
        <v>1511</v>
      </c>
      <c r="E232" s="834" t="s">
        <v>1006</v>
      </c>
      <c r="F232" s="832" t="s">
        <v>989</v>
      </c>
      <c r="G232" s="832" t="s">
        <v>1409</v>
      </c>
      <c r="H232" s="832" t="s">
        <v>557</v>
      </c>
      <c r="I232" s="832" t="s">
        <v>1410</v>
      </c>
      <c r="J232" s="832" t="s">
        <v>1411</v>
      </c>
      <c r="K232" s="832" t="s">
        <v>1412</v>
      </c>
      <c r="L232" s="835">
        <v>37.520000000000003</v>
      </c>
      <c r="M232" s="835">
        <v>37.520000000000003</v>
      </c>
      <c r="N232" s="832">
        <v>1</v>
      </c>
      <c r="O232" s="836">
        <v>1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22</v>
      </c>
      <c r="B233" s="832" t="s">
        <v>988</v>
      </c>
      <c r="C233" s="832" t="s">
        <v>992</v>
      </c>
      <c r="D233" s="833" t="s">
        <v>1511</v>
      </c>
      <c r="E233" s="834" t="s">
        <v>1006</v>
      </c>
      <c r="F233" s="832" t="s">
        <v>989</v>
      </c>
      <c r="G233" s="832" t="s">
        <v>1217</v>
      </c>
      <c r="H233" s="832" t="s">
        <v>557</v>
      </c>
      <c r="I233" s="832" t="s">
        <v>1218</v>
      </c>
      <c r="J233" s="832" t="s">
        <v>1219</v>
      </c>
      <c r="K233" s="832" t="s">
        <v>1220</v>
      </c>
      <c r="L233" s="835">
        <v>107.27</v>
      </c>
      <c r="M233" s="835">
        <v>107.27</v>
      </c>
      <c r="N233" s="832">
        <v>1</v>
      </c>
      <c r="O233" s="836">
        <v>1</v>
      </c>
      <c r="P233" s="835">
        <v>107.27</v>
      </c>
      <c r="Q233" s="837">
        <v>1</v>
      </c>
      <c r="R233" s="832">
        <v>1</v>
      </c>
      <c r="S233" s="837">
        <v>1</v>
      </c>
      <c r="T233" s="836">
        <v>1</v>
      </c>
      <c r="U233" s="838">
        <v>1</v>
      </c>
    </row>
    <row r="234" spans="1:21" ht="14.4" customHeight="1" x14ac:dyDescent="0.3">
      <c r="A234" s="831">
        <v>22</v>
      </c>
      <c r="B234" s="832" t="s">
        <v>988</v>
      </c>
      <c r="C234" s="832" t="s">
        <v>992</v>
      </c>
      <c r="D234" s="833" t="s">
        <v>1511</v>
      </c>
      <c r="E234" s="834" t="s">
        <v>1006</v>
      </c>
      <c r="F234" s="832" t="s">
        <v>989</v>
      </c>
      <c r="G234" s="832" t="s">
        <v>1343</v>
      </c>
      <c r="H234" s="832" t="s">
        <v>557</v>
      </c>
      <c r="I234" s="832" t="s">
        <v>1344</v>
      </c>
      <c r="J234" s="832" t="s">
        <v>1345</v>
      </c>
      <c r="K234" s="832" t="s">
        <v>1346</v>
      </c>
      <c r="L234" s="835">
        <v>75.05</v>
      </c>
      <c r="M234" s="835">
        <v>75.05</v>
      </c>
      <c r="N234" s="832">
        <v>1</v>
      </c>
      <c r="O234" s="836">
        <v>1</v>
      </c>
      <c r="P234" s="835">
        <v>75.05</v>
      </c>
      <c r="Q234" s="837">
        <v>1</v>
      </c>
      <c r="R234" s="832">
        <v>1</v>
      </c>
      <c r="S234" s="837">
        <v>1</v>
      </c>
      <c r="T234" s="836">
        <v>1</v>
      </c>
      <c r="U234" s="838">
        <v>1</v>
      </c>
    </row>
    <row r="235" spans="1:21" ht="14.4" customHeight="1" x14ac:dyDescent="0.3">
      <c r="A235" s="831">
        <v>22</v>
      </c>
      <c r="B235" s="832" t="s">
        <v>988</v>
      </c>
      <c r="C235" s="832" t="s">
        <v>992</v>
      </c>
      <c r="D235" s="833" t="s">
        <v>1511</v>
      </c>
      <c r="E235" s="834" t="s">
        <v>1006</v>
      </c>
      <c r="F235" s="832" t="s">
        <v>989</v>
      </c>
      <c r="G235" s="832" t="s">
        <v>1159</v>
      </c>
      <c r="H235" s="832" t="s">
        <v>557</v>
      </c>
      <c r="I235" s="832" t="s">
        <v>1242</v>
      </c>
      <c r="J235" s="832" t="s">
        <v>1243</v>
      </c>
      <c r="K235" s="832" t="s">
        <v>1244</v>
      </c>
      <c r="L235" s="835">
        <v>48.09</v>
      </c>
      <c r="M235" s="835">
        <v>48.09</v>
      </c>
      <c r="N235" s="832">
        <v>1</v>
      </c>
      <c r="O235" s="836">
        <v>1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22</v>
      </c>
      <c r="B236" s="832" t="s">
        <v>988</v>
      </c>
      <c r="C236" s="832" t="s">
        <v>992</v>
      </c>
      <c r="D236" s="833" t="s">
        <v>1511</v>
      </c>
      <c r="E236" s="834" t="s">
        <v>1006</v>
      </c>
      <c r="F236" s="832" t="s">
        <v>989</v>
      </c>
      <c r="G236" s="832" t="s">
        <v>1413</v>
      </c>
      <c r="H236" s="832" t="s">
        <v>557</v>
      </c>
      <c r="I236" s="832" t="s">
        <v>1414</v>
      </c>
      <c r="J236" s="832" t="s">
        <v>1415</v>
      </c>
      <c r="K236" s="832" t="s">
        <v>1416</v>
      </c>
      <c r="L236" s="835">
        <v>95.57</v>
      </c>
      <c r="M236" s="835">
        <v>191.14</v>
      </c>
      <c r="N236" s="832">
        <v>2</v>
      </c>
      <c r="O236" s="836">
        <v>1.5</v>
      </c>
      <c r="P236" s="835">
        <v>191.14</v>
      </c>
      <c r="Q236" s="837">
        <v>1</v>
      </c>
      <c r="R236" s="832">
        <v>2</v>
      </c>
      <c r="S236" s="837">
        <v>1</v>
      </c>
      <c r="T236" s="836">
        <v>1.5</v>
      </c>
      <c r="U236" s="838">
        <v>1</v>
      </c>
    </row>
    <row r="237" spans="1:21" ht="14.4" customHeight="1" x14ac:dyDescent="0.3">
      <c r="A237" s="831">
        <v>22</v>
      </c>
      <c r="B237" s="832" t="s">
        <v>988</v>
      </c>
      <c r="C237" s="832" t="s">
        <v>992</v>
      </c>
      <c r="D237" s="833" t="s">
        <v>1511</v>
      </c>
      <c r="E237" s="834" t="s">
        <v>1006</v>
      </c>
      <c r="F237" s="832" t="s">
        <v>989</v>
      </c>
      <c r="G237" s="832" t="s">
        <v>1417</v>
      </c>
      <c r="H237" s="832" t="s">
        <v>557</v>
      </c>
      <c r="I237" s="832" t="s">
        <v>1418</v>
      </c>
      <c r="J237" s="832" t="s">
        <v>1419</v>
      </c>
      <c r="K237" s="832" t="s">
        <v>1420</v>
      </c>
      <c r="L237" s="835">
        <v>39.18</v>
      </c>
      <c r="M237" s="835">
        <v>78.36</v>
      </c>
      <c r="N237" s="832">
        <v>2</v>
      </c>
      <c r="O237" s="836">
        <v>1.5</v>
      </c>
      <c r="P237" s="835">
        <v>78.36</v>
      </c>
      <c r="Q237" s="837">
        <v>1</v>
      </c>
      <c r="R237" s="832">
        <v>2</v>
      </c>
      <c r="S237" s="837">
        <v>1</v>
      </c>
      <c r="T237" s="836">
        <v>1.5</v>
      </c>
      <c r="U237" s="838">
        <v>1</v>
      </c>
    </row>
    <row r="238" spans="1:21" ht="14.4" customHeight="1" x14ac:dyDescent="0.3">
      <c r="A238" s="831">
        <v>22</v>
      </c>
      <c r="B238" s="832" t="s">
        <v>988</v>
      </c>
      <c r="C238" s="832" t="s">
        <v>992</v>
      </c>
      <c r="D238" s="833" t="s">
        <v>1511</v>
      </c>
      <c r="E238" s="834" t="s">
        <v>1006</v>
      </c>
      <c r="F238" s="832" t="s">
        <v>989</v>
      </c>
      <c r="G238" s="832" t="s">
        <v>1074</v>
      </c>
      <c r="H238" s="832" t="s">
        <v>557</v>
      </c>
      <c r="I238" s="832" t="s">
        <v>1421</v>
      </c>
      <c r="J238" s="832" t="s">
        <v>600</v>
      </c>
      <c r="K238" s="832" t="s">
        <v>1422</v>
      </c>
      <c r="L238" s="835">
        <v>35.25</v>
      </c>
      <c r="M238" s="835">
        <v>105.75</v>
      </c>
      <c r="N238" s="832">
        <v>3</v>
      </c>
      <c r="O238" s="836">
        <v>2</v>
      </c>
      <c r="P238" s="835">
        <v>105.75</v>
      </c>
      <c r="Q238" s="837">
        <v>1</v>
      </c>
      <c r="R238" s="832">
        <v>3</v>
      </c>
      <c r="S238" s="837">
        <v>1</v>
      </c>
      <c r="T238" s="836">
        <v>2</v>
      </c>
      <c r="U238" s="838">
        <v>1</v>
      </c>
    </row>
    <row r="239" spans="1:21" ht="14.4" customHeight="1" x14ac:dyDescent="0.3">
      <c r="A239" s="831">
        <v>22</v>
      </c>
      <c r="B239" s="832" t="s">
        <v>988</v>
      </c>
      <c r="C239" s="832" t="s">
        <v>992</v>
      </c>
      <c r="D239" s="833" t="s">
        <v>1511</v>
      </c>
      <c r="E239" s="834" t="s">
        <v>1006</v>
      </c>
      <c r="F239" s="832" t="s">
        <v>989</v>
      </c>
      <c r="G239" s="832" t="s">
        <v>1008</v>
      </c>
      <c r="H239" s="832" t="s">
        <v>557</v>
      </c>
      <c r="I239" s="832" t="s">
        <v>1078</v>
      </c>
      <c r="J239" s="832" t="s">
        <v>627</v>
      </c>
      <c r="K239" s="832" t="s">
        <v>1079</v>
      </c>
      <c r="L239" s="835">
        <v>103.67</v>
      </c>
      <c r="M239" s="835">
        <v>207.34</v>
      </c>
      <c r="N239" s="832">
        <v>2</v>
      </c>
      <c r="O239" s="836">
        <v>1.5</v>
      </c>
      <c r="P239" s="835">
        <v>103.67</v>
      </c>
      <c r="Q239" s="837">
        <v>0.5</v>
      </c>
      <c r="R239" s="832">
        <v>1</v>
      </c>
      <c r="S239" s="837">
        <v>0.5</v>
      </c>
      <c r="T239" s="836">
        <v>0.5</v>
      </c>
      <c r="U239" s="838">
        <v>0.33333333333333331</v>
      </c>
    </row>
    <row r="240" spans="1:21" ht="14.4" customHeight="1" x14ac:dyDescent="0.3">
      <c r="A240" s="831">
        <v>22</v>
      </c>
      <c r="B240" s="832" t="s">
        <v>988</v>
      </c>
      <c r="C240" s="832" t="s">
        <v>992</v>
      </c>
      <c r="D240" s="833" t="s">
        <v>1511</v>
      </c>
      <c r="E240" s="834" t="s">
        <v>1006</v>
      </c>
      <c r="F240" s="832" t="s">
        <v>989</v>
      </c>
      <c r="G240" s="832" t="s">
        <v>1008</v>
      </c>
      <c r="H240" s="832" t="s">
        <v>557</v>
      </c>
      <c r="I240" s="832" t="s">
        <v>1423</v>
      </c>
      <c r="J240" s="832" t="s">
        <v>627</v>
      </c>
      <c r="K240" s="832" t="s">
        <v>1079</v>
      </c>
      <c r="L240" s="835">
        <v>103.67</v>
      </c>
      <c r="M240" s="835">
        <v>103.67</v>
      </c>
      <c r="N240" s="832">
        <v>1</v>
      </c>
      <c r="O240" s="836">
        <v>0.5</v>
      </c>
      <c r="P240" s="835">
        <v>103.67</v>
      </c>
      <c r="Q240" s="837">
        <v>1</v>
      </c>
      <c r="R240" s="832">
        <v>1</v>
      </c>
      <c r="S240" s="837">
        <v>1</v>
      </c>
      <c r="T240" s="836">
        <v>0.5</v>
      </c>
      <c r="U240" s="838">
        <v>1</v>
      </c>
    </row>
    <row r="241" spans="1:21" ht="14.4" customHeight="1" x14ac:dyDescent="0.3">
      <c r="A241" s="831">
        <v>22</v>
      </c>
      <c r="B241" s="832" t="s">
        <v>988</v>
      </c>
      <c r="C241" s="832" t="s">
        <v>992</v>
      </c>
      <c r="D241" s="833" t="s">
        <v>1511</v>
      </c>
      <c r="E241" s="834" t="s">
        <v>1006</v>
      </c>
      <c r="F241" s="832" t="s">
        <v>989</v>
      </c>
      <c r="G241" s="832" t="s">
        <v>1080</v>
      </c>
      <c r="H241" s="832" t="s">
        <v>599</v>
      </c>
      <c r="I241" s="832" t="s">
        <v>960</v>
      </c>
      <c r="J241" s="832" t="s">
        <v>758</v>
      </c>
      <c r="K241" s="832" t="s">
        <v>961</v>
      </c>
      <c r="L241" s="835">
        <v>143.09</v>
      </c>
      <c r="M241" s="835">
        <v>286.18</v>
      </c>
      <c r="N241" s="832">
        <v>2</v>
      </c>
      <c r="O241" s="836">
        <v>1</v>
      </c>
      <c r="P241" s="835">
        <v>143.09</v>
      </c>
      <c r="Q241" s="837">
        <v>0.5</v>
      </c>
      <c r="R241" s="832">
        <v>1</v>
      </c>
      <c r="S241" s="837">
        <v>0.5</v>
      </c>
      <c r="T241" s="836">
        <v>0.5</v>
      </c>
      <c r="U241" s="838">
        <v>0.5</v>
      </c>
    </row>
    <row r="242" spans="1:21" ht="14.4" customHeight="1" x14ac:dyDescent="0.3">
      <c r="A242" s="831">
        <v>22</v>
      </c>
      <c r="B242" s="832" t="s">
        <v>988</v>
      </c>
      <c r="C242" s="832" t="s">
        <v>992</v>
      </c>
      <c r="D242" s="833" t="s">
        <v>1511</v>
      </c>
      <c r="E242" s="834" t="s">
        <v>1006</v>
      </c>
      <c r="F242" s="832" t="s">
        <v>989</v>
      </c>
      <c r="G242" s="832" t="s">
        <v>1348</v>
      </c>
      <c r="H242" s="832" t="s">
        <v>557</v>
      </c>
      <c r="I242" s="832" t="s">
        <v>1424</v>
      </c>
      <c r="J242" s="832" t="s">
        <v>588</v>
      </c>
      <c r="K242" s="832" t="s">
        <v>1425</v>
      </c>
      <c r="L242" s="835">
        <v>108.44</v>
      </c>
      <c r="M242" s="835">
        <v>108.44</v>
      </c>
      <c r="N242" s="832">
        <v>1</v>
      </c>
      <c r="O242" s="836">
        <v>1</v>
      </c>
      <c r="P242" s="835">
        <v>108.44</v>
      </c>
      <c r="Q242" s="837">
        <v>1</v>
      </c>
      <c r="R242" s="832">
        <v>1</v>
      </c>
      <c r="S242" s="837">
        <v>1</v>
      </c>
      <c r="T242" s="836">
        <v>1</v>
      </c>
      <c r="U242" s="838">
        <v>1</v>
      </c>
    </row>
    <row r="243" spans="1:21" ht="14.4" customHeight="1" x14ac:dyDescent="0.3">
      <c r="A243" s="831">
        <v>22</v>
      </c>
      <c r="B243" s="832" t="s">
        <v>988</v>
      </c>
      <c r="C243" s="832" t="s">
        <v>992</v>
      </c>
      <c r="D243" s="833" t="s">
        <v>1511</v>
      </c>
      <c r="E243" s="834" t="s">
        <v>1006</v>
      </c>
      <c r="F243" s="832" t="s">
        <v>989</v>
      </c>
      <c r="G243" s="832" t="s">
        <v>1348</v>
      </c>
      <c r="H243" s="832" t="s">
        <v>557</v>
      </c>
      <c r="I243" s="832" t="s">
        <v>1349</v>
      </c>
      <c r="J243" s="832" t="s">
        <v>588</v>
      </c>
      <c r="K243" s="832" t="s">
        <v>1350</v>
      </c>
      <c r="L243" s="835">
        <v>52.61</v>
      </c>
      <c r="M243" s="835">
        <v>52.61</v>
      </c>
      <c r="N243" s="832">
        <v>1</v>
      </c>
      <c r="O243" s="836">
        <v>1</v>
      </c>
      <c r="P243" s="835">
        <v>52.61</v>
      </c>
      <c r="Q243" s="837">
        <v>1</v>
      </c>
      <c r="R243" s="832">
        <v>1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22</v>
      </c>
      <c r="B244" s="832" t="s">
        <v>988</v>
      </c>
      <c r="C244" s="832" t="s">
        <v>992</v>
      </c>
      <c r="D244" s="833" t="s">
        <v>1511</v>
      </c>
      <c r="E244" s="834" t="s">
        <v>1006</v>
      </c>
      <c r="F244" s="832" t="s">
        <v>989</v>
      </c>
      <c r="G244" s="832" t="s">
        <v>1276</v>
      </c>
      <c r="H244" s="832" t="s">
        <v>557</v>
      </c>
      <c r="I244" s="832" t="s">
        <v>1277</v>
      </c>
      <c r="J244" s="832" t="s">
        <v>1278</v>
      </c>
      <c r="K244" s="832" t="s">
        <v>1279</v>
      </c>
      <c r="L244" s="835">
        <v>87.67</v>
      </c>
      <c r="M244" s="835">
        <v>263.01</v>
      </c>
      <c r="N244" s="832">
        <v>3</v>
      </c>
      <c r="O244" s="836">
        <v>2</v>
      </c>
      <c r="P244" s="835">
        <v>175.34</v>
      </c>
      <c r="Q244" s="837">
        <v>0.66666666666666674</v>
      </c>
      <c r="R244" s="832">
        <v>2</v>
      </c>
      <c r="S244" s="837">
        <v>0.66666666666666663</v>
      </c>
      <c r="T244" s="836">
        <v>1</v>
      </c>
      <c r="U244" s="838">
        <v>0.5</v>
      </c>
    </row>
    <row r="245" spans="1:21" ht="14.4" customHeight="1" x14ac:dyDescent="0.3">
      <c r="A245" s="831">
        <v>22</v>
      </c>
      <c r="B245" s="832" t="s">
        <v>988</v>
      </c>
      <c r="C245" s="832" t="s">
        <v>992</v>
      </c>
      <c r="D245" s="833" t="s">
        <v>1511</v>
      </c>
      <c r="E245" s="834" t="s">
        <v>1006</v>
      </c>
      <c r="F245" s="832" t="s">
        <v>989</v>
      </c>
      <c r="G245" s="832" t="s">
        <v>1088</v>
      </c>
      <c r="H245" s="832" t="s">
        <v>557</v>
      </c>
      <c r="I245" s="832" t="s">
        <v>1089</v>
      </c>
      <c r="J245" s="832" t="s">
        <v>1090</v>
      </c>
      <c r="K245" s="832" t="s">
        <v>1091</v>
      </c>
      <c r="L245" s="835">
        <v>83.74</v>
      </c>
      <c r="M245" s="835">
        <v>418.7</v>
      </c>
      <c r="N245" s="832">
        <v>5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22</v>
      </c>
      <c r="B246" s="832" t="s">
        <v>988</v>
      </c>
      <c r="C246" s="832" t="s">
        <v>992</v>
      </c>
      <c r="D246" s="833" t="s">
        <v>1511</v>
      </c>
      <c r="E246" s="834" t="s">
        <v>1006</v>
      </c>
      <c r="F246" s="832" t="s">
        <v>989</v>
      </c>
      <c r="G246" s="832" t="s">
        <v>1426</v>
      </c>
      <c r="H246" s="832" t="s">
        <v>557</v>
      </c>
      <c r="I246" s="832" t="s">
        <v>1427</v>
      </c>
      <c r="J246" s="832" t="s">
        <v>1428</v>
      </c>
      <c r="K246" s="832" t="s">
        <v>1429</v>
      </c>
      <c r="L246" s="835">
        <v>59.56</v>
      </c>
      <c r="M246" s="835">
        <v>59.56</v>
      </c>
      <c r="N246" s="832">
        <v>1</v>
      </c>
      <c r="O246" s="836">
        <v>1</v>
      </c>
      <c r="P246" s="835">
        <v>59.56</v>
      </c>
      <c r="Q246" s="837">
        <v>1</v>
      </c>
      <c r="R246" s="832">
        <v>1</v>
      </c>
      <c r="S246" s="837">
        <v>1</v>
      </c>
      <c r="T246" s="836">
        <v>1</v>
      </c>
      <c r="U246" s="838">
        <v>1</v>
      </c>
    </row>
    <row r="247" spans="1:21" ht="14.4" customHeight="1" x14ac:dyDescent="0.3">
      <c r="A247" s="831">
        <v>22</v>
      </c>
      <c r="B247" s="832" t="s">
        <v>988</v>
      </c>
      <c r="C247" s="832" t="s">
        <v>992</v>
      </c>
      <c r="D247" s="833" t="s">
        <v>1511</v>
      </c>
      <c r="E247" s="834" t="s">
        <v>1006</v>
      </c>
      <c r="F247" s="832" t="s">
        <v>989</v>
      </c>
      <c r="G247" s="832" t="s">
        <v>1430</v>
      </c>
      <c r="H247" s="832" t="s">
        <v>557</v>
      </c>
      <c r="I247" s="832" t="s">
        <v>1431</v>
      </c>
      <c r="J247" s="832" t="s">
        <v>1432</v>
      </c>
      <c r="K247" s="832" t="s">
        <v>1433</v>
      </c>
      <c r="L247" s="835">
        <v>68.819999999999993</v>
      </c>
      <c r="M247" s="835">
        <v>137.63999999999999</v>
      </c>
      <c r="N247" s="832">
        <v>2</v>
      </c>
      <c r="O247" s="836">
        <v>0.5</v>
      </c>
      <c r="P247" s="835">
        <v>137.63999999999999</v>
      </c>
      <c r="Q247" s="837">
        <v>1</v>
      </c>
      <c r="R247" s="832">
        <v>2</v>
      </c>
      <c r="S247" s="837">
        <v>1</v>
      </c>
      <c r="T247" s="836">
        <v>0.5</v>
      </c>
      <c r="U247" s="838">
        <v>1</v>
      </c>
    </row>
    <row r="248" spans="1:21" ht="14.4" customHeight="1" x14ac:dyDescent="0.3">
      <c r="A248" s="831">
        <v>22</v>
      </c>
      <c r="B248" s="832" t="s">
        <v>988</v>
      </c>
      <c r="C248" s="832" t="s">
        <v>992</v>
      </c>
      <c r="D248" s="833" t="s">
        <v>1511</v>
      </c>
      <c r="E248" s="834" t="s">
        <v>1006</v>
      </c>
      <c r="F248" s="832" t="s">
        <v>989</v>
      </c>
      <c r="G248" s="832" t="s">
        <v>1434</v>
      </c>
      <c r="H248" s="832" t="s">
        <v>557</v>
      </c>
      <c r="I248" s="832" t="s">
        <v>1435</v>
      </c>
      <c r="J248" s="832" t="s">
        <v>1436</v>
      </c>
      <c r="K248" s="832" t="s">
        <v>1437</v>
      </c>
      <c r="L248" s="835">
        <v>25.12</v>
      </c>
      <c r="M248" s="835">
        <v>25.12</v>
      </c>
      <c r="N248" s="832">
        <v>1</v>
      </c>
      <c r="O248" s="836">
        <v>1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" customHeight="1" x14ac:dyDescent="0.3">
      <c r="A249" s="831">
        <v>22</v>
      </c>
      <c r="B249" s="832" t="s">
        <v>988</v>
      </c>
      <c r="C249" s="832" t="s">
        <v>992</v>
      </c>
      <c r="D249" s="833" t="s">
        <v>1511</v>
      </c>
      <c r="E249" s="834" t="s">
        <v>1006</v>
      </c>
      <c r="F249" s="832" t="s">
        <v>989</v>
      </c>
      <c r="G249" s="832" t="s">
        <v>1438</v>
      </c>
      <c r="H249" s="832" t="s">
        <v>557</v>
      </c>
      <c r="I249" s="832" t="s">
        <v>1439</v>
      </c>
      <c r="J249" s="832" t="s">
        <v>604</v>
      </c>
      <c r="K249" s="832" t="s">
        <v>1440</v>
      </c>
      <c r="L249" s="835">
        <v>0</v>
      </c>
      <c r="M249" s="835">
        <v>0</v>
      </c>
      <c r="N249" s="832">
        <v>1</v>
      </c>
      <c r="O249" s="836">
        <v>1</v>
      </c>
      <c r="P249" s="835"/>
      <c r="Q249" s="837"/>
      <c r="R249" s="832"/>
      <c r="S249" s="837">
        <v>0</v>
      </c>
      <c r="T249" s="836"/>
      <c r="U249" s="838">
        <v>0</v>
      </c>
    </row>
    <row r="250" spans="1:21" ht="14.4" customHeight="1" x14ac:dyDescent="0.3">
      <c r="A250" s="831">
        <v>22</v>
      </c>
      <c r="B250" s="832" t="s">
        <v>988</v>
      </c>
      <c r="C250" s="832" t="s">
        <v>992</v>
      </c>
      <c r="D250" s="833" t="s">
        <v>1511</v>
      </c>
      <c r="E250" s="834" t="s">
        <v>1006</v>
      </c>
      <c r="F250" s="832" t="s">
        <v>989</v>
      </c>
      <c r="G250" s="832" t="s">
        <v>1296</v>
      </c>
      <c r="H250" s="832" t="s">
        <v>557</v>
      </c>
      <c r="I250" s="832" t="s">
        <v>1441</v>
      </c>
      <c r="J250" s="832" t="s">
        <v>1442</v>
      </c>
      <c r="K250" s="832" t="s">
        <v>1443</v>
      </c>
      <c r="L250" s="835">
        <v>271.94</v>
      </c>
      <c r="M250" s="835">
        <v>271.94</v>
      </c>
      <c r="N250" s="832">
        <v>1</v>
      </c>
      <c r="O250" s="836">
        <v>1</v>
      </c>
      <c r="P250" s="835">
        <v>271.94</v>
      </c>
      <c r="Q250" s="837">
        <v>1</v>
      </c>
      <c r="R250" s="832">
        <v>1</v>
      </c>
      <c r="S250" s="837">
        <v>1</v>
      </c>
      <c r="T250" s="836">
        <v>1</v>
      </c>
      <c r="U250" s="838">
        <v>1</v>
      </c>
    </row>
    <row r="251" spans="1:21" ht="14.4" customHeight="1" x14ac:dyDescent="0.3">
      <c r="A251" s="831">
        <v>22</v>
      </c>
      <c r="B251" s="832" t="s">
        <v>988</v>
      </c>
      <c r="C251" s="832" t="s">
        <v>992</v>
      </c>
      <c r="D251" s="833" t="s">
        <v>1511</v>
      </c>
      <c r="E251" s="834" t="s">
        <v>1006</v>
      </c>
      <c r="F251" s="832" t="s">
        <v>989</v>
      </c>
      <c r="G251" s="832" t="s">
        <v>1296</v>
      </c>
      <c r="H251" s="832" t="s">
        <v>557</v>
      </c>
      <c r="I251" s="832" t="s">
        <v>1441</v>
      </c>
      <c r="J251" s="832" t="s">
        <v>1442</v>
      </c>
      <c r="K251" s="832" t="s">
        <v>1443</v>
      </c>
      <c r="L251" s="835">
        <v>311.02</v>
      </c>
      <c r="M251" s="835">
        <v>311.02</v>
      </c>
      <c r="N251" s="832">
        <v>1</v>
      </c>
      <c r="O251" s="836">
        <v>1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22</v>
      </c>
      <c r="B252" s="832" t="s">
        <v>988</v>
      </c>
      <c r="C252" s="832" t="s">
        <v>992</v>
      </c>
      <c r="D252" s="833" t="s">
        <v>1511</v>
      </c>
      <c r="E252" s="834" t="s">
        <v>1006</v>
      </c>
      <c r="F252" s="832" t="s">
        <v>989</v>
      </c>
      <c r="G252" s="832" t="s">
        <v>1296</v>
      </c>
      <c r="H252" s="832" t="s">
        <v>557</v>
      </c>
      <c r="I252" s="832" t="s">
        <v>1444</v>
      </c>
      <c r="J252" s="832" t="s">
        <v>1442</v>
      </c>
      <c r="K252" s="832" t="s">
        <v>1445</v>
      </c>
      <c r="L252" s="835">
        <v>0</v>
      </c>
      <c r="M252" s="835">
        <v>0</v>
      </c>
      <c r="N252" s="832">
        <v>1</v>
      </c>
      <c r="O252" s="836">
        <v>0.5</v>
      </c>
      <c r="P252" s="835"/>
      <c r="Q252" s="837"/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22</v>
      </c>
      <c r="B253" s="832" t="s">
        <v>988</v>
      </c>
      <c r="C253" s="832" t="s">
        <v>992</v>
      </c>
      <c r="D253" s="833" t="s">
        <v>1511</v>
      </c>
      <c r="E253" s="834" t="s">
        <v>1006</v>
      </c>
      <c r="F253" s="832" t="s">
        <v>989</v>
      </c>
      <c r="G253" s="832" t="s">
        <v>1096</v>
      </c>
      <c r="H253" s="832" t="s">
        <v>599</v>
      </c>
      <c r="I253" s="832" t="s">
        <v>953</v>
      </c>
      <c r="J253" s="832" t="s">
        <v>685</v>
      </c>
      <c r="K253" s="832" t="s">
        <v>954</v>
      </c>
      <c r="L253" s="835">
        <v>0</v>
      </c>
      <c r="M253" s="835">
        <v>0</v>
      </c>
      <c r="N253" s="832">
        <v>2</v>
      </c>
      <c r="O253" s="836">
        <v>2</v>
      </c>
      <c r="P253" s="835">
        <v>0</v>
      </c>
      <c r="Q253" s="837"/>
      <c r="R253" s="832">
        <v>2</v>
      </c>
      <c r="S253" s="837">
        <v>1</v>
      </c>
      <c r="T253" s="836">
        <v>2</v>
      </c>
      <c r="U253" s="838">
        <v>1</v>
      </c>
    </row>
    <row r="254" spans="1:21" ht="14.4" customHeight="1" x14ac:dyDescent="0.3">
      <c r="A254" s="831">
        <v>22</v>
      </c>
      <c r="B254" s="832" t="s">
        <v>988</v>
      </c>
      <c r="C254" s="832" t="s">
        <v>992</v>
      </c>
      <c r="D254" s="833" t="s">
        <v>1511</v>
      </c>
      <c r="E254" s="834" t="s">
        <v>1006</v>
      </c>
      <c r="F254" s="832" t="s">
        <v>989</v>
      </c>
      <c r="G254" s="832" t="s">
        <v>1308</v>
      </c>
      <c r="H254" s="832" t="s">
        <v>557</v>
      </c>
      <c r="I254" s="832" t="s">
        <v>1309</v>
      </c>
      <c r="J254" s="832" t="s">
        <v>1310</v>
      </c>
      <c r="K254" s="832" t="s">
        <v>1311</v>
      </c>
      <c r="L254" s="835">
        <v>50.32</v>
      </c>
      <c r="M254" s="835">
        <v>50.32</v>
      </c>
      <c r="N254" s="832">
        <v>1</v>
      </c>
      <c r="O254" s="836">
        <v>1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" customHeight="1" x14ac:dyDescent="0.3">
      <c r="A255" s="831">
        <v>22</v>
      </c>
      <c r="B255" s="832" t="s">
        <v>988</v>
      </c>
      <c r="C255" s="832" t="s">
        <v>992</v>
      </c>
      <c r="D255" s="833" t="s">
        <v>1511</v>
      </c>
      <c r="E255" s="834" t="s">
        <v>1006</v>
      </c>
      <c r="F255" s="832" t="s">
        <v>989</v>
      </c>
      <c r="G255" s="832" t="s">
        <v>1446</v>
      </c>
      <c r="H255" s="832" t="s">
        <v>599</v>
      </c>
      <c r="I255" s="832" t="s">
        <v>1447</v>
      </c>
      <c r="J255" s="832" t="s">
        <v>1448</v>
      </c>
      <c r="K255" s="832" t="s">
        <v>1449</v>
      </c>
      <c r="L255" s="835">
        <v>225.06</v>
      </c>
      <c r="M255" s="835">
        <v>225.06</v>
      </c>
      <c r="N255" s="832">
        <v>1</v>
      </c>
      <c r="O255" s="836">
        <v>1</v>
      </c>
      <c r="P255" s="835">
        <v>225.06</v>
      </c>
      <c r="Q255" s="837">
        <v>1</v>
      </c>
      <c r="R255" s="832">
        <v>1</v>
      </c>
      <c r="S255" s="837">
        <v>1</v>
      </c>
      <c r="T255" s="836">
        <v>1</v>
      </c>
      <c r="U255" s="838">
        <v>1</v>
      </c>
    </row>
    <row r="256" spans="1:21" ht="14.4" customHeight="1" x14ac:dyDescent="0.3">
      <c r="A256" s="831">
        <v>22</v>
      </c>
      <c r="B256" s="832" t="s">
        <v>988</v>
      </c>
      <c r="C256" s="832" t="s">
        <v>992</v>
      </c>
      <c r="D256" s="833" t="s">
        <v>1511</v>
      </c>
      <c r="E256" s="834" t="s">
        <v>1006</v>
      </c>
      <c r="F256" s="832" t="s">
        <v>989</v>
      </c>
      <c r="G256" s="832" t="s">
        <v>1011</v>
      </c>
      <c r="H256" s="832" t="s">
        <v>599</v>
      </c>
      <c r="I256" s="832" t="s">
        <v>1365</v>
      </c>
      <c r="J256" s="832" t="s">
        <v>935</v>
      </c>
      <c r="K256" s="832" t="s">
        <v>1366</v>
      </c>
      <c r="L256" s="835">
        <v>0</v>
      </c>
      <c r="M256" s="835">
        <v>0</v>
      </c>
      <c r="N256" s="832">
        <v>2</v>
      </c>
      <c r="O256" s="836">
        <v>2</v>
      </c>
      <c r="P256" s="835">
        <v>0</v>
      </c>
      <c r="Q256" s="837"/>
      <c r="R256" s="832">
        <v>2</v>
      </c>
      <c r="S256" s="837">
        <v>1</v>
      </c>
      <c r="T256" s="836">
        <v>2</v>
      </c>
      <c r="U256" s="838">
        <v>1</v>
      </c>
    </row>
    <row r="257" spans="1:21" ht="14.4" customHeight="1" x14ac:dyDescent="0.3">
      <c r="A257" s="831">
        <v>22</v>
      </c>
      <c r="B257" s="832" t="s">
        <v>988</v>
      </c>
      <c r="C257" s="832" t="s">
        <v>992</v>
      </c>
      <c r="D257" s="833" t="s">
        <v>1511</v>
      </c>
      <c r="E257" s="834" t="s">
        <v>1006</v>
      </c>
      <c r="F257" s="832" t="s">
        <v>989</v>
      </c>
      <c r="G257" s="832" t="s">
        <v>1011</v>
      </c>
      <c r="H257" s="832" t="s">
        <v>599</v>
      </c>
      <c r="I257" s="832" t="s">
        <v>1105</v>
      </c>
      <c r="J257" s="832" t="s">
        <v>935</v>
      </c>
      <c r="K257" s="832" t="s">
        <v>1106</v>
      </c>
      <c r="L257" s="835">
        <v>74.08</v>
      </c>
      <c r="M257" s="835">
        <v>370.4</v>
      </c>
      <c r="N257" s="832">
        <v>5</v>
      </c>
      <c r="O257" s="836">
        <v>4.5</v>
      </c>
      <c r="P257" s="835">
        <v>296.32</v>
      </c>
      <c r="Q257" s="837">
        <v>0.8</v>
      </c>
      <c r="R257" s="832">
        <v>4</v>
      </c>
      <c r="S257" s="837">
        <v>0.8</v>
      </c>
      <c r="T257" s="836">
        <v>4</v>
      </c>
      <c r="U257" s="838">
        <v>0.88888888888888884</v>
      </c>
    </row>
    <row r="258" spans="1:21" ht="14.4" customHeight="1" x14ac:dyDescent="0.3">
      <c r="A258" s="831">
        <v>22</v>
      </c>
      <c r="B258" s="832" t="s">
        <v>988</v>
      </c>
      <c r="C258" s="832" t="s">
        <v>992</v>
      </c>
      <c r="D258" s="833" t="s">
        <v>1511</v>
      </c>
      <c r="E258" s="834" t="s">
        <v>1006</v>
      </c>
      <c r="F258" s="832" t="s">
        <v>989</v>
      </c>
      <c r="G258" s="832" t="s">
        <v>1011</v>
      </c>
      <c r="H258" s="832" t="s">
        <v>599</v>
      </c>
      <c r="I258" s="832" t="s">
        <v>1450</v>
      </c>
      <c r="J258" s="832" t="s">
        <v>935</v>
      </c>
      <c r="K258" s="832" t="s">
        <v>1451</v>
      </c>
      <c r="L258" s="835">
        <v>0</v>
      </c>
      <c r="M258" s="835">
        <v>0</v>
      </c>
      <c r="N258" s="832">
        <v>1</v>
      </c>
      <c r="O258" s="836">
        <v>1</v>
      </c>
      <c r="P258" s="835"/>
      <c r="Q258" s="837"/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22</v>
      </c>
      <c r="B259" s="832" t="s">
        <v>988</v>
      </c>
      <c r="C259" s="832" t="s">
        <v>992</v>
      </c>
      <c r="D259" s="833" t="s">
        <v>1511</v>
      </c>
      <c r="E259" s="834" t="s">
        <v>1006</v>
      </c>
      <c r="F259" s="832" t="s">
        <v>989</v>
      </c>
      <c r="G259" s="832" t="s">
        <v>1011</v>
      </c>
      <c r="H259" s="832" t="s">
        <v>599</v>
      </c>
      <c r="I259" s="832" t="s">
        <v>934</v>
      </c>
      <c r="J259" s="832" t="s">
        <v>935</v>
      </c>
      <c r="K259" s="832" t="s">
        <v>936</v>
      </c>
      <c r="L259" s="835">
        <v>94.28</v>
      </c>
      <c r="M259" s="835">
        <v>1508.4799999999998</v>
      </c>
      <c r="N259" s="832">
        <v>16</v>
      </c>
      <c r="O259" s="836">
        <v>15.5</v>
      </c>
      <c r="P259" s="835">
        <v>565.67999999999995</v>
      </c>
      <c r="Q259" s="837">
        <v>0.375</v>
      </c>
      <c r="R259" s="832">
        <v>6</v>
      </c>
      <c r="S259" s="837">
        <v>0.375</v>
      </c>
      <c r="T259" s="836">
        <v>5.5</v>
      </c>
      <c r="U259" s="838">
        <v>0.35483870967741937</v>
      </c>
    </row>
    <row r="260" spans="1:21" ht="14.4" customHeight="1" x14ac:dyDescent="0.3">
      <c r="A260" s="831">
        <v>22</v>
      </c>
      <c r="B260" s="832" t="s">
        <v>988</v>
      </c>
      <c r="C260" s="832" t="s">
        <v>992</v>
      </c>
      <c r="D260" s="833" t="s">
        <v>1511</v>
      </c>
      <c r="E260" s="834" t="s">
        <v>1006</v>
      </c>
      <c r="F260" s="832" t="s">
        <v>989</v>
      </c>
      <c r="G260" s="832" t="s">
        <v>1011</v>
      </c>
      <c r="H260" s="832" t="s">
        <v>557</v>
      </c>
      <c r="I260" s="832" t="s">
        <v>1367</v>
      </c>
      <c r="J260" s="832" t="s">
        <v>935</v>
      </c>
      <c r="K260" s="832" t="s">
        <v>1368</v>
      </c>
      <c r="L260" s="835">
        <v>0</v>
      </c>
      <c r="M260" s="835">
        <v>0</v>
      </c>
      <c r="N260" s="832">
        <v>1</v>
      </c>
      <c r="O260" s="836">
        <v>0.5</v>
      </c>
      <c r="P260" s="835">
        <v>0</v>
      </c>
      <c r="Q260" s="837"/>
      <c r="R260" s="832">
        <v>1</v>
      </c>
      <c r="S260" s="837">
        <v>1</v>
      </c>
      <c r="T260" s="836">
        <v>0.5</v>
      </c>
      <c r="U260" s="838">
        <v>1</v>
      </c>
    </row>
    <row r="261" spans="1:21" ht="14.4" customHeight="1" x14ac:dyDescent="0.3">
      <c r="A261" s="831">
        <v>22</v>
      </c>
      <c r="B261" s="832" t="s">
        <v>988</v>
      </c>
      <c r="C261" s="832" t="s">
        <v>992</v>
      </c>
      <c r="D261" s="833" t="s">
        <v>1511</v>
      </c>
      <c r="E261" s="834" t="s">
        <v>1006</v>
      </c>
      <c r="F261" s="832" t="s">
        <v>989</v>
      </c>
      <c r="G261" s="832" t="s">
        <v>1011</v>
      </c>
      <c r="H261" s="832" t="s">
        <v>557</v>
      </c>
      <c r="I261" s="832" t="s">
        <v>1107</v>
      </c>
      <c r="J261" s="832" t="s">
        <v>935</v>
      </c>
      <c r="K261" s="832" t="s">
        <v>1108</v>
      </c>
      <c r="L261" s="835">
        <v>168.36</v>
      </c>
      <c r="M261" s="835">
        <v>3198.8400000000011</v>
      </c>
      <c r="N261" s="832">
        <v>19</v>
      </c>
      <c r="O261" s="836">
        <v>15</v>
      </c>
      <c r="P261" s="835">
        <v>2188.6800000000007</v>
      </c>
      <c r="Q261" s="837">
        <v>0.68421052631578949</v>
      </c>
      <c r="R261" s="832">
        <v>13</v>
      </c>
      <c r="S261" s="837">
        <v>0.68421052631578949</v>
      </c>
      <c r="T261" s="836">
        <v>10</v>
      </c>
      <c r="U261" s="838">
        <v>0.66666666666666663</v>
      </c>
    </row>
    <row r="262" spans="1:21" ht="14.4" customHeight="1" x14ac:dyDescent="0.3">
      <c r="A262" s="831">
        <v>22</v>
      </c>
      <c r="B262" s="832" t="s">
        <v>988</v>
      </c>
      <c r="C262" s="832" t="s">
        <v>992</v>
      </c>
      <c r="D262" s="833" t="s">
        <v>1511</v>
      </c>
      <c r="E262" s="834" t="s">
        <v>1006</v>
      </c>
      <c r="F262" s="832" t="s">
        <v>989</v>
      </c>
      <c r="G262" s="832" t="s">
        <v>1011</v>
      </c>
      <c r="H262" s="832" t="s">
        <v>599</v>
      </c>
      <c r="I262" s="832" t="s">
        <v>1452</v>
      </c>
      <c r="J262" s="832" t="s">
        <v>935</v>
      </c>
      <c r="K262" s="832" t="s">
        <v>1453</v>
      </c>
      <c r="L262" s="835">
        <v>0</v>
      </c>
      <c r="M262" s="835">
        <v>0</v>
      </c>
      <c r="N262" s="832">
        <v>4</v>
      </c>
      <c r="O262" s="836">
        <v>4</v>
      </c>
      <c r="P262" s="835">
        <v>0</v>
      </c>
      <c r="Q262" s="837"/>
      <c r="R262" s="832">
        <v>2</v>
      </c>
      <c r="S262" s="837">
        <v>0.5</v>
      </c>
      <c r="T262" s="836">
        <v>2</v>
      </c>
      <c r="U262" s="838">
        <v>0.5</v>
      </c>
    </row>
    <row r="263" spans="1:21" ht="14.4" customHeight="1" x14ac:dyDescent="0.3">
      <c r="A263" s="831">
        <v>22</v>
      </c>
      <c r="B263" s="832" t="s">
        <v>988</v>
      </c>
      <c r="C263" s="832" t="s">
        <v>992</v>
      </c>
      <c r="D263" s="833" t="s">
        <v>1511</v>
      </c>
      <c r="E263" s="834" t="s">
        <v>1006</v>
      </c>
      <c r="F263" s="832" t="s">
        <v>989</v>
      </c>
      <c r="G263" s="832" t="s">
        <v>1011</v>
      </c>
      <c r="H263" s="832" t="s">
        <v>599</v>
      </c>
      <c r="I263" s="832" t="s">
        <v>1014</v>
      </c>
      <c r="J263" s="832" t="s">
        <v>935</v>
      </c>
      <c r="K263" s="832" t="s">
        <v>1015</v>
      </c>
      <c r="L263" s="835">
        <v>115.33</v>
      </c>
      <c r="M263" s="835">
        <v>1614.62</v>
      </c>
      <c r="N263" s="832">
        <v>14</v>
      </c>
      <c r="O263" s="836">
        <v>13.5</v>
      </c>
      <c r="P263" s="835">
        <v>1383.9599999999998</v>
      </c>
      <c r="Q263" s="837">
        <v>0.8571428571428571</v>
      </c>
      <c r="R263" s="832">
        <v>12</v>
      </c>
      <c r="S263" s="837">
        <v>0.8571428571428571</v>
      </c>
      <c r="T263" s="836">
        <v>11.5</v>
      </c>
      <c r="U263" s="838">
        <v>0.85185185185185186</v>
      </c>
    </row>
    <row r="264" spans="1:21" ht="14.4" customHeight="1" x14ac:dyDescent="0.3">
      <c r="A264" s="831">
        <v>22</v>
      </c>
      <c r="B264" s="832" t="s">
        <v>988</v>
      </c>
      <c r="C264" s="832" t="s">
        <v>992</v>
      </c>
      <c r="D264" s="833" t="s">
        <v>1511</v>
      </c>
      <c r="E264" s="834" t="s">
        <v>1006</v>
      </c>
      <c r="F264" s="832" t="s">
        <v>989</v>
      </c>
      <c r="G264" s="832" t="s">
        <v>1011</v>
      </c>
      <c r="H264" s="832" t="s">
        <v>599</v>
      </c>
      <c r="I264" s="832" t="s">
        <v>937</v>
      </c>
      <c r="J264" s="832" t="s">
        <v>938</v>
      </c>
      <c r="K264" s="832" t="s">
        <v>939</v>
      </c>
      <c r="L264" s="835">
        <v>105.23</v>
      </c>
      <c r="M264" s="835">
        <v>7155.64</v>
      </c>
      <c r="N264" s="832">
        <v>68</v>
      </c>
      <c r="O264" s="836">
        <v>61.5</v>
      </c>
      <c r="P264" s="835">
        <v>3577.82</v>
      </c>
      <c r="Q264" s="837">
        <v>0.5</v>
      </c>
      <c r="R264" s="832">
        <v>34</v>
      </c>
      <c r="S264" s="837">
        <v>0.5</v>
      </c>
      <c r="T264" s="836">
        <v>32.5</v>
      </c>
      <c r="U264" s="838">
        <v>0.52845528455284552</v>
      </c>
    </row>
    <row r="265" spans="1:21" ht="14.4" customHeight="1" x14ac:dyDescent="0.3">
      <c r="A265" s="831">
        <v>22</v>
      </c>
      <c r="B265" s="832" t="s">
        <v>988</v>
      </c>
      <c r="C265" s="832" t="s">
        <v>992</v>
      </c>
      <c r="D265" s="833" t="s">
        <v>1511</v>
      </c>
      <c r="E265" s="834" t="s">
        <v>1006</v>
      </c>
      <c r="F265" s="832" t="s">
        <v>989</v>
      </c>
      <c r="G265" s="832" t="s">
        <v>1011</v>
      </c>
      <c r="H265" s="832" t="s">
        <v>599</v>
      </c>
      <c r="I265" s="832" t="s">
        <v>1016</v>
      </c>
      <c r="J265" s="832" t="s">
        <v>938</v>
      </c>
      <c r="K265" s="832" t="s">
        <v>1017</v>
      </c>
      <c r="L265" s="835">
        <v>126.27</v>
      </c>
      <c r="M265" s="835">
        <v>13258.350000000013</v>
      </c>
      <c r="N265" s="832">
        <v>105</v>
      </c>
      <c r="O265" s="836">
        <v>87.5</v>
      </c>
      <c r="P265" s="835">
        <v>5682.1500000000042</v>
      </c>
      <c r="Q265" s="837">
        <v>0.42857142857142844</v>
      </c>
      <c r="R265" s="832">
        <v>45</v>
      </c>
      <c r="S265" s="837">
        <v>0.42857142857142855</v>
      </c>
      <c r="T265" s="836">
        <v>37.5</v>
      </c>
      <c r="U265" s="838">
        <v>0.42857142857142855</v>
      </c>
    </row>
    <row r="266" spans="1:21" ht="14.4" customHeight="1" x14ac:dyDescent="0.3">
      <c r="A266" s="831">
        <v>22</v>
      </c>
      <c r="B266" s="832" t="s">
        <v>988</v>
      </c>
      <c r="C266" s="832" t="s">
        <v>992</v>
      </c>
      <c r="D266" s="833" t="s">
        <v>1511</v>
      </c>
      <c r="E266" s="834" t="s">
        <v>1006</v>
      </c>
      <c r="F266" s="832" t="s">
        <v>989</v>
      </c>
      <c r="G266" s="832" t="s">
        <v>1011</v>
      </c>
      <c r="H266" s="832" t="s">
        <v>599</v>
      </c>
      <c r="I266" s="832" t="s">
        <v>1109</v>
      </c>
      <c r="J266" s="832" t="s">
        <v>938</v>
      </c>
      <c r="K266" s="832" t="s">
        <v>1110</v>
      </c>
      <c r="L266" s="835">
        <v>63.14</v>
      </c>
      <c r="M266" s="835">
        <v>820.81999999999994</v>
      </c>
      <c r="N266" s="832">
        <v>13</v>
      </c>
      <c r="O266" s="836">
        <v>9.5</v>
      </c>
      <c r="P266" s="835">
        <v>441.97999999999996</v>
      </c>
      <c r="Q266" s="837">
        <v>0.53846153846153844</v>
      </c>
      <c r="R266" s="832">
        <v>7</v>
      </c>
      <c r="S266" s="837">
        <v>0.53846153846153844</v>
      </c>
      <c r="T266" s="836">
        <v>5.5</v>
      </c>
      <c r="U266" s="838">
        <v>0.57894736842105265</v>
      </c>
    </row>
    <row r="267" spans="1:21" ht="14.4" customHeight="1" x14ac:dyDescent="0.3">
      <c r="A267" s="831">
        <v>22</v>
      </c>
      <c r="B267" s="832" t="s">
        <v>988</v>
      </c>
      <c r="C267" s="832" t="s">
        <v>992</v>
      </c>
      <c r="D267" s="833" t="s">
        <v>1511</v>
      </c>
      <c r="E267" s="834" t="s">
        <v>1006</v>
      </c>
      <c r="F267" s="832" t="s">
        <v>989</v>
      </c>
      <c r="G267" s="832" t="s">
        <v>1011</v>
      </c>
      <c r="H267" s="832" t="s">
        <v>599</v>
      </c>
      <c r="I267" s="832" t="s">
        <v>942</v>
      </c>
      <c r="J267" s="832" t="s">
        <v>938</v>
      </c>
      <c r="K267" s="832" t="s">
        <v>943</v>
      </c>
      <c r="L267" s="835">
        <v>84.18</v>
      </c>
      <c r="M267" s="835">
        <v>13973.880000000008</v>
      </c>
      <c r="N267" s="832">
        <v>166</v>
      </c>
      <c r="O267" s="836">
        <v>131</v>
      </c>
      <c r="P267" s="835">
        <v>6986.9400000000051</v>
      </c>
      <c r="Q267" s="837">
        <v>0.50000000000000011</v>
      </c>
      <c r="R267" s="832">
        <v>83</v>
      </c>
      <c r="S267" s="837">
        <v>0.5</v>
      </c>
      <c r="T267" s="836">
        <v>66</v>
      </c>
      <c r="U267" s="838">
        <v>0.50381679389312972</v>
      </c>
    </row>
    <row r="268" spans="1:21" ht="14.4" customHeight="1" x14ac:dyDescent="0.3">
      <c r="A268" s="831">
        <v>22</v>
      </c>
      <c r="B268" s="832" t="s">
        <v>988</v>
      </c>
      <c r="C268" s="832" t="s">
        <v>992</v>
      </c>
      <c r="D268" s="833" t="s">
        <v>1511</v>
      </c>
      <c r="E268" s="834" t="s">
        <v>1006</v>
      </c>
      <c r="F268" s="832" t="s">
        <v>989</v>
      </c>
      <c r="G268" s="832" t="s">
        <v>1011</v>
      </c>
      <c r="H268" s="832" t="s">
        <v>599</v>
      </c>
      <c r="I268" s="832" t="s">
        <v>1111</v>
      </c>
      <c r="J268" s="832" t="s">
        <v>935</v>
      </c>
      <c r="K268" s="832" t="s">
        <v>1112</v>
      </c>
      <c r="L268" s="835">
        <v>63.14</v>
      </c>
      <c r="M268" s="835">
        <v>505.12</v>
      </c>
      <c r="N268" s="832">
        <v>8</v>
      </c>
      <c r="O268" s="836">
        <v>6</v>
      </c>
      <c r="P268" s="835">
        <v>189.42000000000002</v>
      </c>
      <c r="Q268" s="837">
        <v>0.37500000000000006</v>
      </c>
      <c r="R268" s="832">
        <v>3</v>
      </c>
      <c r="S268" s="837">
        <v>0.375</v>
      </c>
      <c r="T268" s="836">
        <v>2</v>
      </c>
      <c r="U268" s="838">
        <v>0.33333333333333331</v>
      </c>
    </row>
    <row r="269" spans="1:21" ht="14.4" customHeight="1" x14ac:dyDescent="0.3">
      <c r="A269" s="831">
        <v>22</v>
      </c>
      <c r="B269" s="832" t="s">
        <v>988</v>
      </c>
      <c r="C269" s="832" t="s">
        <v>992</v>
      </c>
      <c r="D269" s="833" t="s">
        <v>1511</v>
      </c>
      <c r="E269" s="834" t="s">
        <v>1006</v>
      </c>
      <c r="F269" s="832" t="s">
        <v>989</v>
      </c>
      <c r="G269" s="832" t="s">
        <v>1011</v>
      </c>
      <c r="H269" s="832" t="s">
        <v>557</v>
      </c>
      <c r="I269" s="832" t="s">
        <v>1012</v>
      </c>
      <c r="J269" s="832" t="s">
        <v>935</v>
      </c>
      <c r="K269" s="832" t="s">
        <v>1013</v>
      </c>
      <c r="L269" s="835">
        <v>105.23</v>
      </c>
      <c r="M269" s="835">
        <v>1473.22</v>
      </c>
      <c r="N269" s="832">
        <v>14</v>
      </c>
      <c r="O269" s="836">
        <v>12.5</v>
      </c>
      <c r="P269" s="835">
        <v>736.61</v>
      </c>
      <c r="Q269" s="837">
        <v>0.5</v>
      </c>
      <c r="R269" s="832">
        <v>7</v>
      </c>
      <c r="S269" s="837">
        <v>0.5</v>
      </c>
      <c r="T269" s="836">
        <v>5.5</v>
      </c>
      <c r="U269" s="838">
        <v>0.44</v>
      </c>
    </row>
    <row r="270" spans="1:21" ht="14.4" customHeight="1" x14ac:dyDescent="0.3">
      <c r="A270" s="831">
        <v>22</v>
      </c>
      <c r="B270" s="832" t="s">
        <v>988</v>
      </c>
      <c r="C270" s="832" t="s">
        <v>992</v>
      </c>
      <c r="D270" s="833" t="s">
        <v>1511</v>
      </c>
      <c r="E270" s="834" t="s">
        <v>1006</v>
      </c>
      <c r="F270" s="832" t="s">
        <v>989</v>
      </c>
      <c r="G270" s="832" t="s">
        <v>1011</v>
      </c>
      <c r="H270" s="832" t="s">
        <v>599</v>
      </c>
      <c r="I270" s="832" t="s">
        <v>1454</v>
      </c>
      <c r="J270" s="832" t="s">
        <v>1455</v>
      </c>
      <c r="K270" s="832" t="s">
        <v>1456</v>
      </c>
      <c r="L270" s="835">
        <v>118.54</v>
      </c>
      <c r="M270" s="835">
        <v>237.08</v>
      </c>
      <c r="N270" s="832">
        <v>2</v>
      </c>
      <c r="O270" s="836">
        <v>1.5</v>
      </c>
      <c r="P270" s="835">
        <v>118.54</v>
      </c>
      <c r="Q270" s="837">
        <v>0.5</v>
      </c>
      <c r="R270" s="832">
        <v>1</v>
      </c>
      <c r="S270" s="837">
        <v>0.5</v>
      </c>
      <c r="T270" s="836">
        <v>1</v>
      </c>
      <c r="U270" s="838">
        <v>0.66666666666666663</v>
      </c>
    </row>
    <row r="271" spans="1:21" ht="14.4" customHeight="1" x14ac:dyDescent="0.3">
      <c r="A271" s="831">
        <v>22</v>
      </c>
      <c r="B271" s="832" t="s">
        <v>988</v>
      </c>
      <c r="C271" s="832" t="s">
        <v>992</v>
      </c>
      <c r="D271" s="833" t="s">
        <v>1511</v>
      </c>
      <c r="E271" s="834" t="s">
        <v>1006</v>
      </c>
      <c r="F271" s="832" t="s">
        <v>989</v>
      </c>
      <c r="G271" s="832" t="s">
        <v>1011</v>
      </c>
      <c r="H271" s="832" t="s">
        <v>599</v>
      </c>
      <c r="I271" s="832" t="s">
        <v>1457</v>
      </c>
      <c r="J271" s="832" t="s">
        <v>636</v>
      </c>
      <c r="K271" s="832" t="s">
        <v>1458</v>
      </c>
      <c r="L271" s="835">
        <v>79.03</v>
      </c>
      <c r="M271" s="835">
        <v>474.18</v>
      </c>
      <c r="N271" s="832">
        <v>6</v>
      </c>
      <c r="O271" s="836">
        <v>5.5</v>
      </c>
      <c r="P271" s="835">
        <v>237.09</v>
      </c>
      <c r="Q271" s="837">
        <v>0.5</v>
      </c>
      <c r="R271" s="832">
        <v>3</v>
      </c>
      <c r="S271" s="837">
        <v>0.5</v>
      </c>
      <c r="T271" s="836">
        <v>3</v>
      </c>
      <c r="U271" s="838">
        <v>0.54545454545454541</v>
      </c>
    </row>
    <row r="272" spans="1:21" ht="14.4" customHeight="1" x14ac:dyDescent="0.3">
      <c r="A272" s="831">
        <v>22</v>
      </c>
      <c r="B272" s="832" t="s">
        <v>988</v>
      </c>
      <c r="C272" s="832" t="s">
        <v>992</v>
      </c>
      <c r="D272" s="833" t="s">
        <v>1511</v>
      </c>
      <c r="E272" s="834" t="s">
        <v>1006</v>
      </c>
      <c r="F272" s="832" t="s">
        <v>989</v>
      </c>
      <c r="G272" s="832" t="s">
        <v>1011</v>
      </c>
      <c r="H272" s="832" t="s">
        <v>599</v>
      </c>
      <c r="I272" s="832" t="s">
        <v>944</v>
      </c>
      <c r="J272" s="832" t="s">
        <v>935</v>
      </c>
      <c r="K272" s="832" t="s">
        <v>945</v>
      </c>
      <c r="L272" s="835">
        <v>49.08</v>
      </c>
      <c r="M272" s="835">
        <v>343.55999999999995</v>
      </c>
      <c r="N272" s="832">
        <v>7</v>
      </c>
      <c r="O272" s="836">
        <v>4</v>
      </c>
      <c r="P272" s="835">
        <v>98.16</v>
      </c>
      <c r="Q272" s="837">
        <v>0.28571428571428575</v>
      </c>
      <c r="R272" s="832">
        <v>2</v>
      </c>
      <c r="S272" s="837">
        <v>0.2857142857142857</v>
      </c>
      <c r="T272" s="836">
        <v>1</v>
      </c>
      <c r="U272" s="838">
        <v>0.25</v>
      </c>
    </row>
    <row r="273" spans="1:21" ht="14.4" customHeight="1" x14ac:dyDescent="0.3">
      <c r="A273" s="831">
        <v>22</v>
      </c>
      <c r="B273" s="832" t="s">
        <v>988</v>
      </c>
      <c r="C273" s="832" t="s">
        <v>992</v>
      </c>
      <c r="D273" s="833" t="s">
        <v>1511</v>
      </c>
      <c r="E273" s="834" t="s">
        <v>1006</v>
      </c>
      <c r="F273" s="832" t="s">
        <v>989</v>
      </c>
      <c r="G273" s="832" t="s">
        <v>1011</v>
      </c>
      <c r="H273" s="832" t="s">
        <v>599</v>
      </c>
      <c r="I273" s="832" t="s">
        <v>1113</v>
      </c>
      <c r="J273" s="832" t="s">
        <v>935</v>
      </c>
      <c r="K273" s="832" t="s">
        <v>1114</v>
      </c>
      <c r="L273" s="835">
        <v>126.27</v>
      </c>
      <c r="M273" s="835">
        <v>4040.6400000000003</v>
      </c>
      <c r="N273" s="832">
        <v>32</v>
      </c>
      <c r="O273" s="836">
        <v>24.5</v>
      </c>
      <c r="P273" s="835">
        <v>2399.13</v>
      </c>
      <c r="Q273" s="837">
        <v>0.59375</v>
      </c>
      <c r="R273" s="832">
        <v>19</v>
      </c>
      <c r="S273" s="837">
        <v>0.59375</v>
      </c>
      <c r="T273" s="836">
        <v>13</v>
      </c>
      <c r="U273" s="838">
        <v>0.53061224489795922</v>
      </c>
    </row>
    <row r="274" spans="1:21" ht="14.4" customHeight="1" x14ac:dyDescent="0.3">
      <c r="A274" s="831">
        <v>22</v>
      </c>
      <c r="B274" s="832" t="s">
        <v>988</v>
      </c>
      <c r="C274" s="832" t="s">
        <v>992</v>
      </c>
      <c r="D274" s="833" t="s">
        <v>1511</v>
      </c>
      <c r="E274" s="834" t="s">
        <v>1006</v>
      </c>
      <c r="F274" s="832" t="s">
        <v>989</v>
      </c>
      <c r="G274" s="832" t="s">
        <v>1011</v>
      </c>
      <c r="H274" s="832" t="s">
        <v>557</v>
      </c>
      <c r="I274" s="832" t="s">
        <v>1018</v>
      </c>
      <c r="J274" s="832" t="s">
        <v>935</v>
      </c>
      <c r="K274" s="832" t="s">
        <v>1019</v>
      </c>
      <c r="L274" s="835">
        <v>84.18</v>
      </c>
      <c r="M274" s="835">
        <v>4040.6400000000012</v>
      </c>
      <c r="N274" s="832">
        <v>48</v>
      </c>
      <c r="O274" s="836">
        <v>40</v>
      </c>
      <c r="P274" s="835">
        <v>2272.8600000000006</v>
      </c>
      <c r="Q274" s="837">
        <v>0.5625</v>
      </c>
      <c r="R274" s="832">
        <v>27</v>
      </c>
      <c r="S274" s="837">
        <v>0.5625</v>
      </c>
      <c r="T274" s="836">
        <v>24.5</v>
      </c>
      <c r="U274" s="838">
        <v>0.61250000000000004</v>
      </c>
    </row>
    <row r="275" spans="1:21" ht="14.4" customHeight="1" x14ac:dyDescent="0.3">
      <c r="A275" s="831">
        <v>22</v>
      </c>
      <c r="B275" s="832" t="s">
        <v>988</v>
      </c>
      <c r="C275" s="832" t="s">
        <v>992</v>
      </c>
      <c r="D275" s="833" t="s">
        <v>1511</v>
      </c>
      <c r="E275" s="834" t="s">
        <v>1006</v>
      </c>
      <c r="F275" s="832" t="s">
        <v>989</v>
      </c>
      <c r="G275" s="832" t="s">
        <v>1011</v>
      </c>
      <c r="H275" s="832" t="s">
        <v>599</v>
      </c>
      <c r="I275" s="832" t="s">
        <v>940</v>
      </c>
      <c r="J275" s="832" t="s">
        <v>938</v>
      </c>
      <c r="K275" s="832" t="s">
        <v>941</v>
      </c>
      <c r="L275" s="835">
        <v>49.08</v>
      </c>
      <c r="M275" s="835">
        <v>539.87999999999988</v>
      </c>
      <c r="N275" s="832">
        <v>11</v>
      </c>
      <c r="O275" s="836">
        <v>8</v>
      </c>
      <c r="P275" s="835">
        <v>147.24</v>
      </c>
      <c r="Q275" s="837">
        <v>0.27272727272727282</v>
      </c>
      <c r="R275" s="832">
        <v>3</v>
      </c>
      <c r="S275" s="837">
        <v>0.27272727272727271</v>
      </c>
      <c r="T275" s="836">
        <v>2.5</v>
      </c>
      <c r="U275" s="838">
        <v>0.3125</v>
      </c>
    </row>
    <row r="276" spans="1:21" ht="14.4" customHeight="1" x14ac:dyDescent="0.3">
      <c r="A276" s="831">
        <v>22</v>
      </c>
      <c r="B276" s="832" t="s">
        <v>988</v>
      </c>
      <c r="C276" s="832" t="s">
        <v>992</v>
      </c>
      <c r="D276" s="833" t="s">
        <v>1511</v>
      </c>
      <c r="E276" s="834" t="s">
        <v>1006</v>
      </c>
      <c r="F276" s="832" t="s">
        <v>989</v>
      </c>
      <c r="G276" s="832" t="s">
        <v>1011</v>
      </c>
      <c r="H276" s="832" t="s">
        <v>557</v>
      </c>
      <c r="I276" s="832" t="s">
        <v>1115</v>
      </c>
      <c r="J276" s="832" t="s">
        <v>1116</v>
      </c>
      <c r="K276" s="832" t="s">
        <v>943</v>
      </c>
      <c r="L276" s="835">
        <v>84.18</v>
      </c>
      <c r="M276" s="835">
        <v>336.72</v>
      </c>
      <c r="N276" s="832">
        <v>4</v>
      </c>
      <c r="O276" s="836">
        <v>2</v>
      </c>
      <c r="P276" s="835">
        <v>168.36</v>
      </c>
      <c r="Q276" s="837">
        <v>0.5</v>
      </c>
      <c r="R276" s="832">
        <v>2</v>
      </c>
      <c r="S276" s="837">
        <v>0.5</v>
      </c>
      <c r="T276" s="836">
        <v>1</v>
      </c>
      <c r="U276" s="838">
        <v>0.5</v>
      </c>
    </row>
    <row r="277" spans="1:21" ht="14.4" customHeight="1" x14ac:dyDescent="0.3">
      <c r="A277" s="831">
        <v>22</v>
      </c>
      <c r="B277" s="832" t="s">
        <v>988</v>
      </c>
      <c r="C277" s="832" t="s">
        <v>992</v>
      </c>
      <c r="D277" s="833" t="s">
        <v>1511</v>
      </c>
      <c r="E277" s="834" t="s">
        <v>1006</v>
      </c>
      <c r="F277" s="832" t="s">
        <v>989</v>
      </c>
      <c r="G277" s="832" t="s">
        <v>1011</v>
      </c>
      <c r="H277" s="832" t="s">
        <v>599</v>
      </c>
      <c r="I277" s="832" t="s">
        <v>1459</v>
      </c>
      <c r="J277" s="832" t="s">
        <v>935</v>
      </c>
      <c r="K277" s="832" t="s">
        <v>1460</v>
      </c>
      <c r="L277" s="835">
        <v>0</v>
      </c>
      <c r="M277" s="835">
        <v>0</v>
      </c>
      <c r="N277" s="832">
        <v>1</v>
      </c>
      <c r="O277" s="836">
        <v>0.5</v>
      </c>
      <c r="P277" s="835">
        <v>0</v>
      </c>
      <c r="Q277" s="837"/>
      <c r="R277" s="832">
        <v>1</v>
      </c>
      <c r="S277" s="837">
        <v>1</v>
      </c>
      <c r="T277" s="836">
        <v>0.5</v>
      </c>
      <c r="U277" s="838">
        <v>1</v>
      </c>
    </row>
    <row r="278" spans="1:21" ht="14.4" customHeight="1" x14ac:dyDescent="0.3">
      <c r="A278" s="831">
        <v>22</v>
      </c>
      <c r="B278" s="832" t="s">
        <v>988</v>
      </c>
      <c r="C278" s="832" t="s">
        <v>992</v>
      </c>
      <c r="D278" s="833" t="s">
        <v>1511</v>
      </c>
      <c r="E278" s="834" t="s">
        <v>1006</v>
      </c>
      <c r="F278" s="832" t="s">
        <v>989</v>
      </c>
      <c r="G278" s="832" t="s">
        <v>1121</v>
      </c>
      <c r="H278" s="832" t="s">
        <v>557</v>
      </c>
      <c r="I278" s="832" t="s">
        <v>1122</v>
      </c>
      <c r="J278" s="832" t="s">
        <v>1123</v>
      </c>
      <c r="K278" s="832" t="s">
        <v>1124</v>
      </c>
      <c r="L278" s="835">
        <v>0</v>
      </c>
      <c r="M278" s="835">
        <v>0</v>
      </c>
      <c r="N278" s="832">
        <v>29</v>
      </c>
      <c r="O278" s="836">
        <v>21</v>
      </c>
      <c r="P278" s="835">
        <v>0</v>
      </c>
      <c r="Q278" s="837"/>
      <c r="R278" s="832">
        <v>24</v>
      </c>
      <c r="S278" s="837">
        <v>0.82758620689655171</v>
      </c>
      <c r="T278" s="836">
        <v>16.5</v>
      </c>
      <c r="U278" s="838">
        <v>0.7857142857142857</v>
      </c>
    </row>
    <row r="279" spans="1:21" ht="14.4" customHeight="1" x14ac:dyDescent="0.3">
      <c r="A279" s="831">
        <v>22</v>
      </c>
      <c r="B279" s="832" t="s">
        <v>988</v>
      </c>
      <c r="C279" s="832" t="s">
        <v>992</v>
      </c>
      <c r="D279" s="833" t="s">
        <v>1511</v>
      </c>
      <c r="E279" s="834" t="s">
        <v>1007</v>
      </c>
      <c r="F279" s="832" t="s">
        <v>989</v>
      </c>
      <c r="G279" s="832" t="s">
        <v>1461</v>
      </c>
      <c r="H279" s="832" t="s">
        <v>557</v>
      </c>
      <c r="I279" s="832" t="s">
        <v>1462</v>
      </c>
      <c r="J279" s="832" t="s">
        <v>1463</v>
      </c>
      <c r="K279" s="832" t="s">
        <v>1464</v>
      </c>
      <c r="L279" s="835">
        <v>103.8</v>
      </c>
      <c r="M279" s="835">
        <v>103.8</v>
      </c>
      <c r="N279" s="832">
        <v>1</v>
      </c>
      <c r="O279" s="836">
        <v>1</v>
      </c>
      <c r="P279" s="835">
        <v>103.8</v>
      </c>
      <c r="Q279" s="837">
        <v>1</v>
      </c>
      <c r="R279" s="832">
        <v>1</v>
      </c>
      <c r="S279" s="837">
        <v>1</v>
      </c>
      <c r="T279" s="836">
        <v>1</v>
      </c>
      <c r="U279" s="838">
        <v>1</v>
      </c>
    </row>
    <row r="280" spans="1:21" ht="14.4" customHeight="1" x14ac:dyDescent="0.3">
      <c r="A280" s="831">
        <v>22</v>
      </c>
      <c r="B280" s="832" t="s">
        <v>988</v>
      </c>
      <c r="C280" s="832" t="s">
        <v>992</v>
      </c>
      <c r="D280" s="833" t="s">
        <v>1511</v>
      </c>
      <c r="E280" s="834" t="s">
        <v>1007</v>
      </c>
      <c r="F280" s="832" t="s">
        <v>989</v>
      </c>
      <c r="G280" s="832" t="s">
        <v>1369</v>
      </c>
      <c r="H280" s="832" t="s">
        <v>557</v>
      </c>
      <c r="I280" s="832" t="s">
        <v>1465</v>
      </c>
      <c r="J280" s="832" t="s">
        <v>1371</v>
      </c>
      <c r="K280" s="832" t="s">
        <v>1466</v>
      </c>
      <c r="L280" s="835">
        <v>58.77</v>
      </c>
      <c r="M280" s="835">
        <v>58.77</v>
      </c>
      <c r="N280" s="832">
        <v>1</v>
      </c>
      <c r="O280" s="836">
        <v>1</v>
      </c>
      <c r="P280" s="835">
        <v>58.77</v>
      </c>
      <c r="Q280" s="837">
        <v>1</v>
      </c>
      <c r="R280" s="832">
        <v>1</v>
      </c>
      <c r="S280" s="837">
        <v>1</v>
      </c>
      <c r="T280" s="836">
        <v>1</v>
      </c>
      <c r="U280" s="838">
        <v>1</v>
      </c>
    </row>
    <row r="281" spans="1:21" ht="14.4" customHeight="1" x14ac:dyDescent="0.3">
      <c r="A281" s="831">
        <v>22</v>
      </c>
      <c r="B281" s="832" t="s">
        <v>988</v>
      </c>
      <c r="C281" s="832" t="s">
        <v>992</v>
      </c>
      <c r="D281" s="833" t="s">
        <v>1511</v>
      </c>
      <c r="E281" s="834" t="s">
        <v>1007</v>
      </c>
      <c r="F281" s="832" t="s">
        <v>989</v>
      </c>
      <c r="G281" s="832" t="s">
        <v>1369</v>
      </c>
      <c r="H281" s="832" t="s">
        <v>557</v>
      </c>
      <c r="I281" s="832" t="s">
        <v>1370</v>
      </c>
      <c r="J281" s="832" t="s">
        <v>1371</v>
      </c>
      <c r="K281" s="832" t="s">
        <v>1372</v>
      </c>
      <c r="L281" s="835">
        <v>97.96</v>
      </c>
      <c r="M281" s="835">
        <v>195.92</v>
      </c>
      <c r="N281" s="832">
        <v>2</v>
      </c>
      <c r="O281" s="836">
        <v>2</v>
      </c>
      <c r="P281" s="835">
        <v>195.92</v>
      </c>
      <c r="Q281" s="837">
        <v>1</v>
      </c>
      <c r="R281" s="832">
        <v>2</v>
      </c>
      <c r="S281" s="837">
        <v>1</v>
      </c>
      <c r="T281" s="836">
        <v>2</v>
      </c>
      <c r="U281" s="838">
        <v>1</v>
      </c>
    </row>
    <row r="282" spans="1:21" ht="14.4" customHeight="1" x14ac:dyDescent="0.3">
      <c r="A282" s="831">
        <v>22</v>
      </c>
      <c r="B282" s="832" t="s">
        <v>988</v>
      </c>
      <c r="C282" s="832" t="s">
        <v>992</v>
      </c>
      <c r="D282" s="833" t="s">
        <v>1511</v>
      </c>
      <c r="E282" s="834" t="s">
        <v>1007</v>
      </c>
      <c r="F282" s="832" t="s">
        <v>989</v>
      </c>
      <c r="G282" s="832" t="s">
        <v>1032</v>
      </c>
      <c r="H282" s="832" t="s">
        <v>599</v>
      </c>
      <c r="I282" s="832" t="s">
        <v>1033</v>
      </c>
      <c r="J282" s="832" t="s">
        <v>1034</v>
      </c>
      <c r="K282" s="832" t="s">
        <v>1035</v>
      </c>
      <c r="L282" s="835">
        <v>117.03</v>
      </c>
      <c r="M282" s="835">
        <v>117.03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22</v>
      </c>
      <c r="B283" s="832" t="s">
        <v>988</v>
      </c>
      <c r="C283" s="832" t="s">
        <v>992</v>
      </c>
      <c r="D283" s="833" t="s">
        <v>1511</v>
      </c>
      <c r="E283" s="834" t="s">
        <v>1007</v>
      </c>
      <c r="F283" s="832" t="s">
        <v>989</v>
      </c>
      <c r="G283" s="832" t="s">
        <v>1125</v>
      </c>
      <c r="H283" s="832" t="s">
        <v>557</v>
      </c>
      <c r="I283" s="832" t="s">
        <v>1467</v>
      </c>
      <c r="J283" s="832" t="s">
        <v>1127</v>
      </c>
      <c r="K283" s="832" t="s">
        <v>1128</v>
      </c>
      <c r="L283" s="835">
        <v>0</v>
      </c>
      <c r="M283" s="835">
        <v>0</v>
      </c>
      <c r="N283" s="832">
        <v>1</v>
      </c>
      <c r="O283" s="836">
        <v>1</v>
      </c>
      <c r="P283" s="835"/>
      <c r="Q283" s="837"/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22</v>
      </c>
      <c r="B284" s="832" t="s">
        <v>988</v>
      </c>
      <c r="C284" s="832" t="s">
        <v>992</v>
      </c>
      <c r="D284" s="833" t="s">
        <v>1511</v>
      </c>
      <c r="E284" s="834" t="s">
        <v>1007</v>
      </c>
      <c r="F284" s="832" t="s">
        <v>989</v>
      </c>
      <c r="G284" s="832" t="s">
        <v>1040</v>
      </c>
      <c r="H284" s="832" t="s">
        <v>557</v>
      </c>
      <c r="I284" s="832" t="s">
        <v>1044</v>
      </c>
      <c r="J284" s="832" t="s">
        <v>1042</v>
      </c>
      <c r="K284" s="832" t="s">
        <v>1043</v>
      </c>
      <c r="L284" s="835">
        <v>182.22</v>
      </c>
      <c r="M284" s="835">
        <v>182.22</v>
      </c>
      <c r="N284" s="832">
        <v>1</v>
      </c>
      <c r="O284" s="836">
        <v>0.5</v>
      </c>
      <c r="P284" s="835">
        <v>182.22</v>
      </c>
      <c r="Q284" s="837">
        <v>1</v>
      </c>
      <c r="R284" s="832">
        <v>1</v>
      </c>
      <c r="S284" s="837">
        <v>1</v>
      </c>
      <c r="T284" s="836">
        <v>0.5</v>
      </c>
      <c r="U284" s="838">
        <v>1</v>
      </c>
    </row>
    <row r="285" spans="1:21" ht="14.4" customHeight="1" x14ac:dyDescent="0.3">
      <c r="A285" s="831">
        <v>22</v>
      </c>
      <c r="B285" s="832" t="s">
        <v>988</v>
      </c>
      <c r="C285" s="832" t="s">
        <v>992</v>
      </c>
      <c r="D285" s="833" t="s">
        <v>1511</v>
      </c>
      <c r="E285" s="834" t="s">
        <v>1007</v>
      </c>
      <c r="F285" s="832" t="s">
        <v>989</v>
      </c>
      <c r="G285" s="832" t="s">
        <v>1040</v>
      </c>
      <c r="H285" s="832" t="s">
        <v>557</v>
      </c>
      <c r="I285" s="832" t="s">
        <v>1468</v>
      </c>
      <c r="J285" s="832" t="s">
        <v>1042</v>
      </c>
      <c r="K285" s="832" t="s">
        <v>1469</v>
      </c>
      <c r="L285" s="835">
        <v>273.33</v>
      </c>
      <c r="M285" s="835">
        <v>546.66</v>
      </c>
      <c r="N285" s="832">
        <v>2</v>
      </c>
      <c r="O285" s="836">
        <v>2</v>
      </c>
      <c r="P285" s="835">
        <v>273.33</v>
      </c>
      <c r="Q285" s="837">
        <v>0.5</v>
      </c>
      <c r="R285" s="832">
        <v>1</v>
      </c>
      <c r="S285" s="837">
        <v>0.5</v>
      </c>
      <c r="T285" s="836">
        <v>1</v>
      </c>
      <c r="U285" s="838">
        <v>0.5</v>
      </c>
    </row>
    <row r="286" spans="1:21" ht="14.4" customHeight="1" x14ac:dyDescent="0.3">
      <c r="A286" s="831">
        <v>22</v>
      </c>
      <c r="B286" s="832" t="s">
        <v>988</v>
      </c>
      <c r="C286" s="832" t="s">
        <v>992</v>
      </c>
      <c r="D286" s="833" t="s">
        <v>1511</v>
      </c>
      <c r="E286" s="834" t="s">
        <v>1007</v>
      </c>
      <c r="F286" s="832" t="s">
        <v>989</v>
      </c>
      <c r="G286" s="832" t="s">
        <v>1343</v>
      </c>
      <c r="H286" s="832" t="s">
        <v>557</v>
      </c>
      <c r="I286" s="832" t="s">
        <v>1344</v>
      </c>
      <c r="J286" s="832" t="s">
        <v>1345</v>
      </c>
      <c r="K286" s="832" t="s">
        <v>1346</v>
      </c>
      <c r="L286" s="835">
        <v>75.05</v>
      </c>
      <c r="M286" s="835">
        <v>150.1</v>
      </c>
      <c r="N286" s="832">
        <v>2</v>
      </c>
      <c r="O286" s="836">
        <v>2</v>
      </c>
      <c r="P286" s="835">
        <v>75.05</v>
      </c>
      <c r="Q286" s="837">
        <v>0.5</v>
      </c>
      <c r="R286" s="832">
        <v>1</v>
      </c>
      <c r="S286" s="837">
        <v>0.5</v>
      </c>
      <c r="T286" s="836">
        <v>1</v>
      </c>
      <c r="U286" s="838">
        <v>0.5</v>
      </c>
    </row>
    <row r="287" spans="1:21" ht="14.4" customHeight="1" x14ac:dyDescent="0.3">
      <c r="A287" s="831">
        <v>22</v>
      </c>
      <c r="B287" s="832" t="s">
        <v>988</v>
      </c>
      <c r="C287" s="832" t="s">
        <v>992</v>
      </c>
      <c r="D287" s="833" t="s">
        <v>1511</v>
      </c>
      <c r="E287" s="834" t="s">
        <v>1007</v>
      </c>
      <c r="F287" s="832" t="s">
        <v>989</v>
      </c>
      <c r="G287" s="832" t="s">
        <v>1470</v>
      </c>
      <c r="H287" s="832" t="s">
        <v>557</v>
      </c>
      <c r="I287" s="832" t="s">
        <v>1471</v>
      </c>
      <c r="J287" s="832" t="s">
        <v>1472</v>
      </c>
      <c r="K287" s="832" t="s">
        <v>1473</v>
      </c>
      <c r="L287" s="835">
        <v>0</v>
      </c>
      <c r="M287" s="835">
        <v>0</v>
      </c>
      <c r="N287" s="832">
        <v>1</v>
      </c>
      <c r="O287" s="836">
        <v>0.5</v>
      </c>
      <c r="P287" s="835">
        <v>0</v>
      </c>
      <c r="Q287" s="837"/>
      <c r="R287" s="832">
        <v>1</v>
      </c>
      <c r="S287" s="837">
        <v>1</v>
      </c>
      <c r="T287" s="836">
        <v>0.5</v>
      </c>
      <c r="U287" s="838">
        <v>1</v>
      </c>
    </row>
    <row r="288" spans="1:21" ht="14.4" customHeight="1" x14ac:dyDescent="0.3">
      <c r="A288" s="831">
        <v>22</v>
      </c>
      <c r="B288" s="832" t="s">
        <v>988</v>
      </c>
      <c r="C288" s="832" t="s">
        <v>992</v>
      </c>
      <c r="D288" s="833" t="s">
        <v>1511</v>
      </c>
      <c r="E288" s="834" t="s">
        <v>1007</v>
      </c>
      <c r="F288" s="832" t="s">
        <v>989</v>
      </c>
      <c r="G288" s="832" t="s">
        <v>1049</v>
      </c>
      <c r="H288" s="832" t="s">
        <v>557</v>
      </c>
      <c r="I288" s="832" t="s">
        <v>1050</v>
      </c>
      <c r="J288" s="832" t="s">
        <v>1051</v>
      </c>
      <c r="K288" s="832" t="s">
        <v>1052</v>
      </c>
      <c r="L288" s="835">
        <v>98.75</v>
      </c>
      <c r="M288" s="835">
        <v>98.75</v>
      </c>
      <c r="N288" s="832">
        <v>1</v>
      </c>
      <c r="O288" s="836">
        <v>0.5</v>
      </c>
      <c r="P288" s="835">
        <v>98.75</v>
      </c>
      <c r="Q288" s="837">
        <v>1</v>
      </c>
      <c r="R288" s="832">
        <v>1</v>
      </c>
      <c r="S288" s="837">
        <v>1</v>
      </c>
      <c r="T288" s="836">
        <v>0.5</v>
      </c>
      <c r="U288" s="838">
        <v>1</v>
      </c>
    </row>
    <row r="289" spans="1:21" ht="14.4" customHeight="1" x14ac:dyDescent="0.3">
      <c r="A289" s="831">
        <v>22</v>
      </c>
      <c r="B289" s="832" t="s">
        <v>988</v>
      </c>
      <c r="C289" s="832" t="s">
        <v>992</v>
      </c>
      <c r="D289" s="833" t="s">
        <v>1511</v>
      </c>
      <c r="E289" s="834" t="s">
        <v>1007</v>
      </c>
      <c r="F289" s="832" t="s">
        <v>989</v>
      </c>
      <c r="G289" s="832" t="s">
        <v>1049</v>
      </c>
      <c r="H289" s="832" t="s">
        <v>557</v>
      </c>
      <c r="I289" s="832" t="s">
        <v>1474</v>
      </c>
      <c r="J289" s="832" t="s">
        <v>1475</v>
      </c>
      <c r="K289" s="832" t="s">
        <v>1476</v>
      </c>
      <c r="L289" s="835">
        <v>49.38</v>
      </c>
      <c r="M289" s="835">
        <v>49.38</v>
      </c>
      <c r="N289" s="832">
        <v>1</v>
      </c>
      <c r="O289" s="836">
        <v>1</v>
      </c>
      <c r="P289" s="835">
        <v>49.38</v>
      </c>
      <c r="Q289" s="837">
        <v>1</v>
      </c>
      <c r="R289" s="832">
        <v>1</v>
      </c>
      <c r="S289" s="837">
        <v>1</v>
      </c>
      <c r="T289" s="836">
        <v>1</v>
      </c>
      <c r="U289" s="838">
        <v>1</v>
      </c>
    </row>
    <row r="290" spans="1:21" ht="14.4" customHeight="1" x14ac:dyDescent="0.3">
      <c r="A290" s="831">
        <v>22</v>
      </c>
      <c r="B290" s="832" t="s">
        <v>988</v>
      </c>
      <c r="C290" s="832" t="s">
        <v>992</v>
      </c>
      <c r="D290" s="833" t="s">
        <v>1511</v>
      </c>
      <c r="E290" s="834" t="s">
        <v>1007</v>
      </c>
      <c r="F290" s="832" t="s">
        <v>989</v>
      </c>
      <c r="G290" s="832" t="s">
        <v>1477</v>
      </c>
      <c r="H290" s="832" t="s">
        <v>557</v>
      </c>
      <c r="I290" s="832" t="s">
        <v>1478</v>
      </c>
      <c r="J290" s="832" t="s">
        <v>1479</v>
      </c>
      <c r="K290" s="832" t="s">
        <v>1480</v>
      </c>
      <c r="L290" s="835">
        <v>0</v>
      </c>
      <c r="M290" s="835">
        <v>0</v>
      </c>
      <c r="N290" s="832">
        <v>1</v>
      </c>
      <c r="O290" s="836">
        <v>1</v>
      </c>
      <c r="P290" s="835"/>
      <c r="Q290" s="837"/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22</v>
      </c>
      <c r="B291" s="832" t="s">
        <v>988</v>
      </c>
      <c r="C291" s="832" t="s">
        <v>992</v>
      </c>
      <c r="D291" s="833" t="s">
        <v>1511</v>
      </c>
      <c r="E291" s="834" t="s">
        <v>1007</v>
      </c>
      <c r="F291" s="832" t="s">
        <v>989</v>
      </c>
      <c r="G291" s="832" t="s">
        <v>1477</v>
      </c>
      <c r="H291" s="832" t="s">
        <v>557</v>
      </c>
      <c r="I291" s="832" t="s">
        <v>1481</v>
      </c>
      <c r="J291" s="832" t="s">
        <v>1479</v>
      </c>
      <c r="K291" s="832" t="s">
        <v>1482</v>
      </c>
      <c r="L291" s="835">
        <v>0</v>
      </c>
      <c r="M291" s="835">
        <v>0</v>
      </c>
      <c r="N291" s="832">
        <v>1</v>
      </c>
      <c r="O291" s="836">
        <v>1</v>
      </c>
      <c r="P291" s="835"/>
      <c r="Q291" s="837"/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22</v>
      </c>
      <c r="B292" s="832" t="s">
        <v>988</v>
      </c>
      <c r="C292" s="832" t="s">
        <v>992</v>
      </c>
      <c r="D292" s="833" t="s">
        <v>1511</v>
      </c>
      <c r="E292" s="834" t="s">
        <v>1007</v>
      </c>
      <c r="F292" s="832" t="s">
        <v>989</v>
      </c>
      <c r="G292" s="832" t="s">
        <v>1417</v>
      </c>
      <c r="H292" s="832" t="s">
        <v>599</v>
      </c>
      <c r="I292" s="832" t="s">
        <v>1483</v>
      </c>
      <c r="J292" s="832" t="s">
        <v>1484</v>
      </c>
      <c r="K292" s="832" t="s">
        <v>1485</v>
      </c>
      <c r="L292" s="835">
        <v>176.32</v>
      </c>
      <c r="M292" s="835">
        <v>176.32</v>
      </c>
      <c r="N292" s="832">
        <v>1</v>
      </c>
      <c r="O292" s="836">
        <v>1</v>
      </c>
      <c r="P292" s="835">
        <v>176.32</v>
      </c>
      <c r="Q292" s="837">
        <v>1</v>
      </c>
      <c r="R292" s="832">
        <v>1</v>
      </c>
      <c r="S292" s="837">
        <v>1</v>
      </c>
      <c r="T292" s="836">
        <v>1</v>
      </c>
      <c r="U292" s="838">
        <v>1</v>
      </c>
    </row>
    <row r="293" spans="1:21" ht="14.4" customHeight="1" x14ac:dyDescent="0.3">
      <c r="A293" s="831">
        <v>22</v>
      </c>
      <c r="B293" s="832" t="s">
        <v>988</v>
      </c>
      <c r="C293" s="832" t="s">
        <v>992</v>
      </c>
      <c r="D293" s="833" t="s">
        <v>1511</v>
      </c>
      <c r="E293" s="834" t="s">
        <v>1007</v>
      </c>
      <c r="F293" s="832" t="s">
        <v>989</v>
      </c>
      <c r="G293" s="832" t="s">
        <v>1257</v>
      </c>
      <c r="H293" s="832" t="s">
        <v>557</v>
      </c>
      <c r="I293" s="832" t="s">
        <v>1261</v>
      </c>
      <c r="J293" s="832" t="s">
        <v>1262</v>
      </c>
      <c r="K293" s="832" t="s">
        <v>1260</v>
      </c>
      <c r="L293" s="835">
        <v>38.56</v>
      </c>
      <c r="M293" s="835">
        <v>38.56</v>
      </c>
      <c r="N293" s="832">
        <v>1</v>
      </c>
      <c r="O293" s="836">
        <v>0.5</v>
      </c>
      <c r="P293" s="835">
        <v>38.56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22</v>
      </c>
      <c r="B294" s="832" t="s">
        <v>988</v>
      </c>
      <c r="C294" s="832" t="s">
        <v>992</v>
      </c>
      <c r="D294" s="833" t="s">
        <v>1511</v>
      </c>
      <c r="E294" s="834" t="s">
        <v>1007</v>
      </c>
      <c r="F294" s="832" t="s">
        <v>989</v>
      </c>
      <c r="G294" s="832" t="s">
        <v>1074</v>
      </c>
      <c r="H294" s="832" t="s">
        <v>557</v>
      </c>
      <c r="I294" s="832" t="s">
        <v>1075</v>
      </c>
      <c r="J294" s="832" t="s">
        <v>1076</v>
      </c>
      <c r="K294" s="832" t="s">
        <v>1077</v>
      </c>
      <c r="L294" s="835">
        <v>35.25</v>
      </c>
      <c r="M294" s="835">
        <v>35.25</v>
      </c>
      <c r="N294" s="832">
        <v>1</v>
      </c>
      <c r="O294" s="836">
        <v>1</v>
      </c>
      <c r="P294" s="835">
        <v>35.25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22</v>
      </c>
      <c r="B295" s="832" t="s">
        <v>988</v>
      </c>
      <c r="C295" s="832" t="s">
        <v>992</v>
      </c>
      <c r="D295" s="833" t="s">
        <v>1511</v>
      </c>
      <c r="E295" s="834" t="s">
        <v>1007</v>
      </c>
      <c r="F295" s="832" t="s">
        <v>989</v>
      </c>
      <c r="G295" s="832" t="s">
        <v>1265</v>
      </c>
      <c r="H295" s="832" t="s">
        <v>557</v>
      </c>
      <c r="I295" s="832" t="s">
        <v>1266</v>
      </c>
      <c r="J295" s="832" t="s">
        <v>1267</v>
      </c>
      <c r="K295" s="832" t="s">
        <v>1268</v>
      </c>
      <c r="L295" s="835">
        <v>106.09</v>
      </c>
      <c r="M295" s="835">
        <v>318.27</v>
      </c>
      <c r="N295" s="832">
        <v>3</v>
      </c>
      <c r="O295" s="836">
        <v>0.5</v>
      </c>
      <c r="P295" s="835">
        <v>318.27</v>
      </c>
      <c r="Q295" s="837">
        <v>1</v>
      </c>
      <c r="R295" s="832">
        <v>3</v>
      </c>
      <c r="S295" s="837">
        <v>1</v>
      </c>
      <c r="T295" s="836">
        <v>0.5</v>
      </c>
      <c r="U295" s="838">
        <v>1</v>
      </c>
    </row>
    <row r="296" spans="1:21" ht="14.4" customHeight="1" x14ac:dyDescent="0.3">
      <c r="A296" s="831">
        <v>22</v>
      </c>
      <c r="B296" s="832" t="s">
        <v>988</v>
      </c>
      <c r="C296" s="832" t="s">
        <v>992</v>
      </c>
      <c r="D296" s="833" t="s">
        <v>1511</v>
      </c>
      <c r="E296" s="834" t="s">
        <v>1007</v>
      </c>
      <c r="F296" s="832" t="s">
        <v>989</v>
      </c>
      <c r="G296" s="832" t="s">
        <v>1008</v>
      </c>
      <c r="H296" s="832" t="s">
        <v>557</v>
      </c>
      <c r="I296" s="832" t="s">
        <v>1347</v>
      </c>
      <c r="J296" s="832" t="s">
        <v>627</v>
      </c>
      <c r="K296" s="832" t="s">
        <v>1010</v>
      </c>
      <c r="L296" s="835">
        <v>32.25</v>
      </c>
      <c r="M296" s="835">
        <v>32.25</v>
      </c>
      <c r="N296" s="832">
        <v>1</v>
      </c>
      <c r="O296" s="836">
        <v>0.5</v>
      </c>
      <c r="P296" s="835">
        <v>32.25</v>
      </c>
      <c r="Q296" s="837">
        <v>1</v>
      </c>
      <c r="R296" s="832">
        <v>1</v>
      </c>
      <c r="S296" s="837">
        <v>1</v>
      </c>
      <c r="T296" s="836">
        <v>0.5</v>
      </c>
      <c r="U296" s="838">
        <v>1</v>
      </c>
    </row>
    <row r="297" spans="1:21" ht="14.4" customHeight="1" x14ac:dyDescent="0.3">
      <c r="A297" s="831">
        <v>22</v>
      </c>
      <c r="B297" s="832" t="s">
        <v>988</v>
      </c>
      <c r="C297" s="832" t="s">
        <v>992</v>
      </c>
      <c r="D297" s="833" t="s">
        <v>1511</v>
      </c>
      <c r="E297" s="834" t="s">
        <v>1007</v>
      </c>
      <c r="F297" s="832" t="s">
        <v>989</v>
      </c>
      <c r="G297" s="832" t="s">
        <v>1008</v>
      </c>
      <c r="H297" s="832" t="s">
        <v>557</v>
      </c>
      <c r="I297" s="832" t="s">
        <v>1486</v>
      </c>
      <c r="J297" s="832" t="s">
        <v>627</v>
      </c>
      <c r="K297" s="832" t="s">
        <v>1010</v>
      </c>
      <c r="L297" s="835">
        <v>32.25</v>
      </c>
      <c r="M297" s="835">
        <v>96.75</v>
      </c>
      <c r="N297" s="832">
        <v>3</v>
      </c>
      <c r="O297" s="836">
        <v>1.5</v>
      </c>
      <c r="P297" s="835">
        <v>32.25</v>
      </c>
      <c r="Q297" s="837">
        <v>0.33333333333333331</v>
      </c>
      <c r="R297" s="832">
        <v>1</v>
      </c>
      <c r="S297" s="837">
        <v>0.33333333333333331</v>
      </c>
      <c r="T297" s="836">
        <v>0.5</v>
      </c>
      <c r="U297" s="838">
        <v>0.33333333333333331</v>
      </c>
    </row>
    <row r="298" spans="1:21" ht="14.4" customHeight="1" x14ac:dyDescent="0.3">
      <c r="A298" s="831">
        <v>22</v>
      </c>
      <c r="B298" s="832" t="s">
        <v>988</v>
      </c>
      <c r="C298" s="832" t="s">
        <v>992</v>
      </c>
      <c r="D298" s="833" t="s">
        <v>1511</v>
      </c>
      <c r="E298" s="834" t="s">
        <v>1007</v>
      </c>
      <c r="F298" s="832" t="s">
        <v>989</v>
      </c>
      <c r="G298" s="832" t="s">
        <v>1008</v>
      </c>
      <c r="H298" s="832" t="s">
        <v>557</v>
      </c>
      <c r="I298" s="832" t="s">
        <v>1078</v>
      </c>
      <c r="J298" s="832" t="s">
        <v>627</v>
      </c>
      <c r="K298" s="832" t="s">
        <v>1079</v>
      </c>
      <c r="L298" s="835">
        <v>103.67</v>
      </c>
      <c r="M298" s="835">
        <v>207.34</v>
      </c>
      <c r="N298" s="832">
        <v>2</v>
      </c>
      <c r="O298" s="836">
        <v>1.5</v>
      </c>
      <c r="P298" s="835">
        <v>103.67</v>
      </c>
      <c r="Q298" s="837">
        <v>0.5</v>
      </c>
      <c r="R298" s="832">
        <v>1</v>
      </c>
      <c r="S298" s="837">
        <v>0.5</v>
      </c>
      <c r="T298" s="836">
        <v>1</v>
      </c>
      <c r="U298" s="838">
        <v>0.66666666666666663</v>
      </c>
    </row>
    <row r="299" spans="1:21" ht="14.4" customHeight="1" x14ac:dyDescent="0.3">
      <c r="A299" s="831">
        <v>22</v>
      </c>
      <c r="B299" s="832" t="s">
        <v>988</v>
      </c>
      <c r="C299" s="832" t="s">
        <v>992</v>
      </c>
      <c r="D299" s="833" t="s">
        <v>1511</v>
      </c>
      <c r="E299" s="834" t="s">
        <v>1007</v>
      </c>
      <c r="F299" s="832" t="s">
        <v>989</v>
      </c>
      <c r="G299" s="832" t="s">
        <v>1080</v>
      </c>
      <c r="H299" s="832" t="s">
        <v>599</v>
      </c>
      <c r="I299" s="832" t="s">
        <v>960</v>
      </c>
      <c r="J299" s="832" t="s">
        <v>758</v>
      </c>
      <c r="K299" s="832" t="s">
        <v>961</v>
      </c>
      <c r="L299" s="835">
        <v>143.09</v>
      </c>
      <c r="M299" s="835">
        <v>143.09</v>
      </c>
      <c r="N299" s="832">
        <v>1</v>
      </c>
      <c r="O299" s="836">
        <v>0.5</v>
      </c>
      <c r="P299" s="835">
        <v>143.09</v>
      </c>
      <c r="Q299" s="837">
        <v>1</v>
      </c>
      <c r="R299" s="832">
        <v>1</v>
      </c>
      <c r="S299" s="837">
        <v>1</v>
      </c>
      <c r="T299" s="836">
        <v>0.5</v>
      </c>
      <c r="U299" s="838">
        <v>1</v>
      </c>
    </row>
    <row r="300" spans="1:21" ht="14.4" customHeight="1" x14ac:dyDescent="0.3">
      <c r="A300" s="831">
        <v>22</v>
      </c>
      <c r="B300" s="832" t="s">
        <v>988</v>
      </c>
      <c r="C300" s="832" t="s">
        <v>992</v>
      </c>
      <c r="D300" s="833" t="s">
        <v>1511</v>
      </c>
      <c r="E300" s="834" t="s">
        <v>1007</v>
      </c>
      <c r="F300" s="832" t="s">
        <v>989</v>
      </c>
      <c r="G300" s="832" t="s">
        <v>1276</v>
      </c>
      <c r="H300" s="832" t="s">
        <v>557</v>
      </c>
      <c r="I300" s="832" t="s">
        <v>1277</v>
      </c>
      <c r="J300" s="832" t="s">
        <v>1278</v>
      </c>
      <c r="K300" s="832" t="s">
        <v>1279</v>
      </c>
      <c r="L300" s="835">
        <v>87.67</v>
      </c>
      <c r="M300" s="835">
        <v>438.35</v>
      </c>
      <c r="N300" s="832">
        <v>5</v>
      </c>
      <c r="O300" s="836">
        <v>2.5</v>
      </c>
      <c r="P300" s="835">
        <v>175.34</v>
      </c>
      <c r="Q300" s="837">
        <v>0.39999999999999997</v>
      </c>
      <c r="R300" s="832">
        <v>2</v>
      </c>
      <c r="S300" s="837">
        <v>0.4</v>
      </c>
      <c r="T300" s="836">
        <v>0.5</v>
      </c>
      <c r="U300" s="838">
        <v>0.2</v>
      </c>
    </row>
    <row r="301" spans="1:21" ht="14.4" customHeight="1" x14ac:dyDescent="0.3">
      <c r="A301" s="831">
        <v>22</v>
      </c>
      <c r="B301" s="832" t="s">
        <v>988</v>
      </c>
      <c r="C301" s="832" t="s">
        <v>992</v>
      </c>
      <c r="D301" s="833" t="s">
        <v>1511</v>
      </c>
      <c r="E301" s="834" t="s">
        <v>1007</v>
      </c>
      <c r="F301" s="832" t="s">
        <v>989</v>
      </c>
      <c r="G301" s="832" t="s">
        <v>1088</v>
      </c>
      <c r="H301" s="832" t="s">
        <v>557</v>
      </c>
      <c r="I301" s="832" t="s">
        <v>1089</v>
      </c>
      <c r="J301" s="832" t="s">
        <v>1090</v>
      </c>
      <c r="K301" s="832" t="s">
        <v>1091</v>
      </c>
      <c r="L301" s="835">
        <v>83.74</v>
      </c>
      <c r="M301" s="835">
        <v>837.4</v>
      </c>
      <c r="N301" s="832">
        <v>10</v>
      </c>
      <c r="O301" s="836">
        <v>1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22</v>
      </c>
      <c r="B302" s="832" t="s">
        <v>988</v>
      </c>
      <c r="C302" s="832" t="s">
        <v>992</v>
      </c>
      <c r="D302" s="833" t="s">
        <v>1511</v>
      </c>
      <c r="E302" s="834" t="s">
        <v>1007</v>
      </c>
      <c r="F302" s="832" t="s">
        <v>989</v>
      </c>
      <c r="G302" s="832" t="s">
        <v>1096</v>
      </c>
      <c r="H302" s="832" t="s">
        <v>599</v>
      </c>
      <c r="I302" s="832" t="s">
        <v>953</v>
      </c>
      <c r="J302" s="832" t="s">
        <v>685</v>
      </c>
      <c r="K302" s="832" t="s">
        <v>954</v>
      </c>
      <c r="L302" s="835">
        <v>0</v>
      </c>
      <c r="M302" s="835">
        <v>0</v>
      </c>
      <c r="N302" s="832">
        <v>1</v>
      </c>
      <c r="O302" s="836">
        <v>1</v>
      </c>
      <c r="P302" s="835">
        <v>0</v>
      </c>
      <c r="Q302" s="837"/>
      <c r="R302" s="832">
        <v>1</v>
      </c>
      <c r="S302" s="837">
        <v>1</v>
      </c>
      <c r="T302" s="836">
        <v>1</v>
      </c>
      <c r="U302" s="838">
        <v>1</v>
      </c>
    </row>
    <row r="303" spans="1:21" ht="14.4" customHeight="1" x14ac:dyDescent="0.3">
      <c r="A303" s="831">
        <v>22</v>
      </c>
      <c r="B303" s="832" t="s">
        <v>988</v>
      </c>
      <c r="C303" s="832" t="s">
        <v>992</v>
      </c>
      <c r="D303" s="833" t="s">
        <v>1511</v>
      </c>
      <c r="E303" s="834" t="s">
        <v>1007</v>
      </c>
      <c r="F303" s="832" t="s">
        <v>989</v>
      </c>
      <c r="G303" s="832" t="s">
        <v>1096</v>
      </c>
      <c r="H303" s="832" t="s">
        <v>557</v>
      </c>
      <c r="I303" s="832" t="s">
        <v>1487</v>
      </c>
      <c r="J303" s="832" t="s">
        <v>1301</v>
      </c>
      <c r="K303" s="832" t="s">
        <v>951</v>
      </c>
      <c r="L303" s="835">
        <v>0</v>
      </c>
      <c r="M303" s="835">
        <v>0</v>
      </c>
      <c r="N303" s="832">
        <v>1</v>
      </c>
      <c r="O303" s="836">
        <v>0.5</v>
      </c>
      <c r="P303" s="835">
        <v>0</v>
      </c>
      <c r="Q303" s="837"/>
      <c r="R303" s="832">
        <v>1</v>
      </c>
      <c r="S303" s="837">
        <v>1</v>
      </c>
      <c r="T303" s="836">
        <v>0.5</v>
      </c>
      <c r="U303" s="838">
        <v>1</v>
      </c>
    </row>
    <row r="304" spans="1:21" ht="14.4" customHeight="1" x14ac:dyDescent="0.3">
      <c r="A304" s="831">
        <v>22</v>
      </c>
      <c r="B304" s="832" t="s">
        <v>988</v>
      </c>
      <c r="C304" s="832" t="s">
        <v>992</v>
      </c>
      <c r="D304" s="833" t="s">
        <v>1511</v>
      </c>
      <c r="E304" s="834" t="s">
        <v>1007</v>
      </c>
      <c r="F304" s="832" t="s">
        <v>989</v>
      </c>
      <c r="G304" s="832" t="s">
        <v>1308</v>
      </c>
      <c r="H304" s="832" t="s">
        <v>557</v>
      </c>
      <c r="I304" s="832" t="s">
        <v>1309</v>
      </c>
      <c r="J304" s="832" t="s">
        <v>1310</v>
      </c>
      <c r="K304" s="832" t="s">
        <v>1311</v>
      </c>
      <c r="L304" s="835">
        <v>50.32</v>
      </c>
      <c r="M304" s="835">
        <v>50.32</v>
      </c>
      <c r="N304" s="832">
        <v>1</v>
      </c>
      <c r="O304" s="836">
        <v>0.5</v>
      </c>
      <c r="P304" s="835">
        <v>50.32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" customHeight="1" x14ac:dyDescent="0.3">
      <c r="A305" s="831">
        <v>22</v>
      </c>
      <c r="B305" s="832" t="s">
        <v>988</v>
      </c>
      <c r="C305" s="832" t="s">
        <v>992</v>
      </c>
      <c r="D305" s="833" t="s">
        <v>1511</v>
      </c>
      <c r="E305" s="834" t="s">
        <v>1007</v>
      </c>
      <c r="F305" s="832" t="s">
        <v>989</v>
      </c>
      <c r="G305" s="832" t="s">
        <v>1011</v>
      </c>
      <c r="H305" s="832" t="s">
        <v>599</v>
      </c>
      <c r="I305" s="832" t="s">
        <v>1105</v>
      </c>
      <c r="J305" s="832" t="s">
        <v>935</v>
      </c>
      <c r="K305" s="832" t="s">
        <v>1106</v>
      </c>
      <c r="L305" s="835">
        <v>74.08</v>
      </c>
      <c r="M305" s="835">
        <v>370.4</v>
      </c>
      <c r="N305" s="832">
        <v>5</v>
      </c>
      <c r="O305" s="836">
        <v>5</v>
      </c>
      <c r="P305" s="835">
        <v>296.32</v>
      </c>
      <c r="Q305" s="837">
        <v>0.8</v>
      </c>
      <c r="R305" s="832">
        <v>4</v>
      </c>
      <c r="S305" s="837">
        <v>0.8</v>
      </c>
      <c r="T305" s="836">
        <v>4</v>
      </c>
      <c r="U305" s="838">
        <v>0.8</v>
      </c>
    </row>
    <row r="306" spans="1:21" ht="14.4" customHeight="1" x14ac:dyDescent="0.3">
      <c r="A306" s="831">
        <v>22</v>
      </c>
      <c r="B306" s="832" t="s">
        <v>988</v>
      </c>
      <c r="C306" s="832" t="s">
        <v>992</v>
      </c>
      <c r="D306" s="833" t="s">
        <v>1511</v>
      </c>
      <c r="E306" s="834" t="s">
        <v>1007</v>
      </c>
      <c r="F306" s="832" t="s">
        <v>989</v>
      </c>
      <c r="G306" s="832" t="s">
        <v>1011</v>
      </c>
      <c r="H306" s="832" t="s">
        <v>599</v>
      </c>
      <c r="I306" s="832" t="s">
        <v>934</v>
      </c>
      <c r="J306" s="832" t="s">
        <v>935</v>
      </c>
      <c r="K306" s="832" t="s">
        <v>936</v>
      </c>
      <c r="L306" s="835">
        <v>94.28</v>
      </c>
      <c r="M306" s="835">
        <v>1791.3199999999997</v>
      </c>
      <c r="N306" s="832">
        <v>19</v>
      </c>
      <c r="O306" s="836">
        <v>16.5</v>
      </c>
      <c r="P306" s="835">
        <v>1131.3599999999999</v>
      </c>
      <c r="Q306" s="837">
        <v>0.63157894736842113</v>
      </c>
      <c r="R306" s="832">
        <v>12</v>
      </c>
      <c r="S306" s="837">
        <v>0.63157894736842102</v>
      </c>
      <c r="T306" s="836">
        <v>10</v>
      </c>
      <c r="U306" s="838">
        <v>0.60606060606060608</v>
      </c>
    </row>
    <row r="307" spans="1:21" ht="14.4" customHeight="1" x14ac:dyDescent="0.3">
      <c r="A307" s="831">
        <v>22</v>
      </c>
      <c r="B307" s="832" t="s">
        <v>988</v>
      </c>
      <c r="C307" s="832" t="s">
        <v>992</v>
      </c>
      <c r="D307" s="833" t="s">
        <v>1511</v>
      </c>
      <c r="E307" s="834" t="s">
        <v>1007</v>
      </c>
      <c r="F307" s="832" t="s">
        <v>989</v>
      </c>
      <c r="G307" s="832" t="s">
        <v>1011</v>
      </c>
      <c r="H307" s="832" t="s">
        <v>557</v>
      </c>
      <c r="I307" s="832" t="s">
        <v>1107</v>
      </c>
      <c r="J307" s="832" t="s">
        <v>935</v>
      </c>
      <c r="K307" s="832" t="s">
        <v>1108</v>
      </c>
      <c r="L307" s="835">
        <v>168.36</v>
      </c>
      <c r="M307" s="835">
        <v>2357.04</v>
      </c>
      <c r="N307" s="832">
        <v>14</v>
      </c>
      <c r="O307" s="836">
        <v>13</v>
      </c>
      <c r="P307" s="835">
        <v>1010.1600000000001</v>
      </c>
      <c r="Q307" s="837">
        <v>0.4285714285714286</v>
      </c>
      <c r="R307" s="832">
        <v>6</v>
      </c>
      <c r="S307" s="837">
        <v>0.42857142857142855</v>
      </c>
      <c r="T307" s="836">
        <v>5.5</v>
      </c>
      <c r="U307" s="838">
        <v>0.42307692307692307</v>
      </c>
    </row>
    <row r="308" spans="1:21" ht="14.4" customHeight="1" x14ac:dyDescent="0.3">
      <c r="A308" s="831">
        <v>22</v>
      </c>
      <c r="B308" s="832" t="s">
        <v>988</v>
      </c>
      <c r="C308" s="832" t="s">
        <v>992</v>
      </c>
      <c r="D308" s="833" t="s">
        <v>1511</v>
      </c>
      <c r="E308" s="834" t="s">
        <v>1007</v>
      </c>
      <c r="F308" s="832" t="s">
        <v>989</v>
      </c>
      <c r="G308" s="832" t="s">
        <v>1011</v>
      </c>
      <c r="H308" s="832" t="s">
        <v>599</v>
      </c>
      <c r="I308" s="832" t="s">
        <v>1014</v>
      </c>
      <c r="J308" s="832" t="s">
        <v>935</v>
      </c>
      <c r="K308" s="832" t="s">
        <v>1015</v>
      </c>
      <c r="L308" s="835">
        <v>115.33</v>
      </c>
      <c r="M308" s="835">
        <v>1268.6300000000001</v>
      </c>
      <c r="N308" s="832">
        <v>11</v>
      </c>
      <c r="O308" s="836">
        <v>11</v>
      </c>
      <c r="P308" s="835">
        <v>1037.97</v>
      </c>
      <c r="Q308" s="837">
        <v>0.81818181818181812</v>
      </c>
      <c r="R308" s="832">
        <v>9</v>
      </c>
      <c r="S308" s="837">
        <v>0.81818181818181823</v>
      </c>
      <c r="T308" s="836">
        <v>9</v>
      </c>
      <c r="U308" s="838">
        <v>0.81818181818181823</v>
      </c>
    </row>
    <row r="309" spans="1:21" ht="14.4" customHeight="1" x14ac:dyDescent="0.3">
      <c r="A309" s="831">
        <v>22</v>
      </c>
      <c r="B309" s="832" t="s">
        <v>988</v>
      </c>
      <c r="C309" s="832" t="s">
        <v>992</v>
      </c>
      <c r="D309" s="833" t="s">
        <v>1511</v>
      </c>
      <c r="E309" s="834" t="s">
        <v>1007</v>
      </c>
      <c r="F309" s="832" t="s">
        <v>989</v>
      </c>
      <c r="G309" s="832" t="s">
        <v>1011</v>
      </c>
      <c r="H309" s="832" t="s">
        <v>599</v>
      </c>
      <c r="I309" s="832" t="s">
        <v>937</v>
      </c>
      <c r="J309" s="832" t="s">
        <v>938</v>
      </c>
      <c r="K309" s="832" t="s">
        <v>939</v>
      </c>
      <c r="L309" s="835">
        <v>105.23</v>
      </c>
      <c r="M309" s="835">
        <v>4945.8099999999995</v>
      </c>
      <c r="N309" s="832">
        <v>47</v>
      </c>
      <c r="O309" s="836">
        <v>45.5</v>
      </c>
      <c r="P309" s="835">
        <v>2525.52</v>
      </c>
      <c r="Q309" s="837">
        <v>0.5106382978723405</v>
      </c>
      <c r="R309" s="832">
        <v>24</v>
      </c>
      <c r="S309" s="837">
        <v>0.51063829787234039</v>
      </c>
      <c r="T309" s="836">
        <v>22.5</v>
      </c>
      <c r="U309" s="838">
        <v>0.49450549450549453</v>
      </c>
    </row>
    <row r="310" spans="1:21" ht="14.4" customHeight="1" x14ac:dyDescent="0.3">
      <c r="A310" s="831">
        <v>22</v>
      </c>
      <c r="B310" s="832" t="s">
        <v>988</v>
      </c>
      <c r="C310" s="832" t="s">
        <v>992</v>
      </c>
      <c r="D310" s="833" t="s">
        <v>1511</v>
      </c>
      <c r="E310" s="834" t="s">
        <v>1007</v>
      </c>
      <c r="F310" s="832" t="s">
        <v>989</v>
      </c>
      <c r="G310" s="832" t="s">
        <v>1011</v>
      </c>
      <c r="H310" s="832" t="s">
        <v>599</v>
      </c>
      <c r="I310" s="832" t="s">
        <v>1016</v>
      </c>
      <c r="J310" s="832" t="s">
        <v>938</v>
      </c>
      <c r="K310" s="832" t="s">
        <v>1017</v>
      </c>
      <c r="L310" s="835">
        <v>126.27</v>
      </c>
      <c r="M310" s="835">
        <v>14015.970000000019</v>
      </c>
      <c r="N310" s="832">
        <v>111</v>
      </c>
      <c r="O310" s="836">
        <v>105.5</v>
      </c>
      <c r="P310" s="835">
        <v>5555.8800000000047</v>
      </c>
      <c r="Q310" s="837">
        <v>0.39639639639639618</v>
      </c>
      <c r="R310" s="832">
        <v>44</v>
      </c>
      <c r="S310" s="837">
        <v>0.3963963963963964</v>
      </c>
      <c r="T310" s="836">
        <v>43</v>
      </c>
      <c r="U310" s="838">
        <v>0.40758293838862558</v>
      </c>
    </row>
    <row r="311" spans="1:21" ht="14.4" customHeight="1" x14ac:dyDescent="0.3">
      <c r="A311" s="831">
        <v>22</v>
      </c>
      <c r="B311" s="832" t="s">
        <v>988</v>
      </c>
      <c r="C311" s="832" t="s">
        <v>992</v>
      </c>
      <c r="D311" s="833" t="s">
        <v>1511</v>
      </c>
      <c r="E311" s="834" t="s">
        <v>1007</v>
      </c>
      <c r="F311" s="832" t="s">
        <v>989</v>
      </c>
      <c r="G311" s="832" t="s">
        <v>1011</v>
      </c>
      <c r="H311" s="832" t="s">
        <v>599</v>
      </c>
      <c r="I311" s="832" t="s">
        <v>1109</v>
      </c>
      <c r="J311" s="832" t="s">
        <v>938</v>
      </c>
      <c r="K311" s="832" t="s">
        <v>1110</v>
      </c>
      <c r="L311" s="835">
        <v>63.14</v>
      </c>
      <c r="M311" s="835">
        <v>883.96</v>
      </c>
      <c r="N311" s="832">
        <v>14</v>
      </c>
      <c r="O311" s="836">
        <v>12</v>
      </c>
      <c r="P311" s="835">
        <v>252.56</v>
      </c>
      <c r="Q311" s="837">
        <v>0.2857142857142857</v>
      </c>
      <c r="R311" s="832">
        <v>4</v>
      </c>
      <c r="S311" s="837">
        <v>0.2857142857142857</v>
      </c>
      <c r="T311" s="836">
        <v>4</v>
      </c>
      <c r="U311" s="838">
        <v>0.33333333333333331</v>
      </c>
    </row>
    <row r="312" spans="1:21" ht="14.4" customHeight="1" x14ac:dyDescent="0.3">
      <c r="A312" s="831">
        <v>22</v>
      </c>
      <c r="B312" s="832" t="s">
        <v>988</v>
      </c>
      <c r="C312" s="832" t="s">
        <v>992</v>
      </c>
      <c r="D312" s="833" t="s">
        <v>1511</v>
      </c>
      <c r="E312" s="834" t="s">
        <v>1007</v>
      </c>
      <c r="F312" s="832" t="s">
        <v>989</v>
      </c>
      <c r="G312" s="832" t="s">
        <v>1011</v>
      </c>
      <c r="H312" s="832" t="s">
        <v>599</v>
      </c>
      <c r="I312" s="832" t="s">
        <v>942</v>
      </c>
      <c r="J312" s="832" t="s">
        <v>938</v>
      </c>
      <c r="K312" s="832" t="s">
        <v>943</v>
      </c>
      <c r="L312" s="835">
        <v>84.18</v>
      </c>
      <c r="M312" s="835">
        <v>10354.14</v>
      </c>
      <c r="N312" s="832">
        <v>123</v>
      </c>
      <c r="O312" s="836">
        <v>98.5</v>
      </c>
      <c r="P312" s="835">
        <v>5134.9800000000005</v>
      </c>
      <c r="Q312" s="837">
        <v>0.49593495934959358</v>
      </c>
      <c r="R312" s="832">
        <v>61</v>
      </c>
      <c r="S312" s="837">
        <v>0.49593495934959347</v>
      </c>
      <c r="T312" s="836">
        <v>47</v>
      </c>
      <c r="U312" s="838">
        <v>0.47715736040609136</v>
      </c>
    </row>
    <row r="313" spans="1:21" ht="14.4" customHeight="1" x14ac:dyDescent="0.3">
      <c r="A313" s="831">
        <v>22</v>
      </c>
      <c r="B313" s="832" t="s">
        <v>988</v>
      </c>
      <c r="C313" s="832" t="s">
        <v>992</v>
      </c>
      <c r="D313" s="833" t="s">
        <v>1511</v>
      </c>
      <c r="E313" s="834" t="s">
        <v>1007</v>
      </c>
      <c r="F313" s="832" t="s">
        <v>989</v>
      </c>
      <c r="G313" s="832" t="s">
        <v>1011</v>
      </c>
      <c r="H313" s="832" t="s">
        <v>599</v>
      </c>
      <c r="I313" s="832" t="s">
        <v>1111</v>
      </c>
      <c r="J313" s="832" t="s">
        <v>935</v>
      </c>
      <c r="K313" s="832" t="s">
        <v>1112</v>
      </c>
      <c r="L313" s="835">
        <v>63.14</v>
      </c>
      <c r="M313" s="835">
        <v>568.26</v>
      </c>
      <c r="N313" s="832">
        <v>9</v>
      </c>
      <c r="O313" s="836">
        <v>8.5</v>
      </c>
      <c r="P313" s="835">
        <v>378.84</v>
      </c>
      <c r="Q313" s="837">
        <v>0.66666666666666663</v>
      </c>
      <c r="R313" s="832">
        <v>6</v>
      </c>
      <c r="S313" s="837">
        <v>0.66666666666666663</v>
      </c>
      <c r="T313" s="836">
        <v>6</v>
      </c>
      <c r="U313" s="838">
        <v>0.70588235294117652</v>
      </c>
    </row>
    <row r="314" spans="1:21" ht="14.4" customHeight="1" x14ac:dyDescent="0.3">
      <c r="A314" s="831">
        <v>22</v>
      </c>
      <c r="B314" s="832" t="s">
        <v>988</v>
      </c>
      <c r="C314" s="832" t="s">
        <v>992</v>
      </c>
      <c r="D314" s="833" t="s">
        <v>1511</v>
      </c>
      <c r="E314" s="834" t="s">
        <v>1007</v>
      </c>
      <c r="F314" s="832" t="s">
        <v>989</v>
      </c>
      <c r="G314" s="832" t="s">
        <v>1011</v>
      </c>
      <c r="H314" s="832" t="s">
        <v>557</v>
      </c>
      <c r="I314" s="832" t="s">
        <v>1012</v>
      </c>
      <c r="J314" s="832" t="s">
        <v>935</v>
      </c>
      <c r="K314" s="832" t="s">
        <v>1013</v>
      </c>
      <c r="L314" s="835">
        <v>105.23</v>
      </c>
      <c r="M314" s="835">
        <v>1262.76</v>
      </c>
      <c r="N314" s="832">
        <v>12</v>
      </c>
      <c r="O314" s="836">
        <v>11.5</v>
      </c>
      <c r="P314" s="835">
        <v>947.07</v>
      </c>
      <c r="Q314" s="837">
        <v>0.75</v>
      </c>
      <c r="R314" s="832">
        <v>9</v>
      </c>
      <c r="S314" s="837">
        <v>0.75</v>
      </c>
      <c r="T314" s="836">
        <v>8.5</v>
      </c>
      <c r="U314" s="838">
        <v>0.73913043478260865</v>
      </c>
    </row>
    <row r="315" spans="1:21" ht="14.4" customHeight="1" x14ac:dyDescent="0.3">
      <c r="A315" s="831">
        <v>22</v>
      </c>
      <c r="B315" s="832" t="s">
        <v>988</v>
      </c>
      <c r="C315" s="832" t="s">
        <v>992</v>
      </c>
      <c r="D315" s="833" t="s">
        <v>1511</v>
      </c>
      <c r="E315" s="834" t="s">
        <v>1007</v>
      </c>
      <c r="F315" s="832" t="s">
        <v>989</v>
      </c>
      <c r="G315" s="832" t="s">
        <v>1011</v>
      </c>
      <c r="H315" s="832" t="s">
        <v>599</v>
      </c>
      <c r="I315" s="832" t="s">
        <v>944</v>
      </c>
      <c r="J315" s="832" t="s">
        <v>935</v>
      </c>
      <c r="K315" s="832" t="s">
        <v>945</v>
      </c>
      <c r="L315" s="835">
        <v>49.08</v>
      </c>
      <c r="M315" s="835">
        <v>147.24</v>
      </c>
      <c r="N315" s="832">
        <v>3</v>
      </c>
      <c r="O315" s="836">
        <v>1.5</v>
      </c>
      <c r="P315" s="835">
        <v>49.08</v>
      </c>
      <c r="Q315" s="837">
        <v>0.33333333333333331</v>
      </c>
      <c r="R315" s="832">
        <v>1</v>
      </c>
      <c r="S315" s="837">
        <v>0.33333333333333331</v>
      </c>
      <c r="T315" s="836">
        <v>0.5</v>
      </c>
      <c r="U315" s="838">
        <v>0.33333333333333331</v>
      </c>
    </row>
    <row r="316" spans="1:21" ht="14.4" customHeight="1" x14ac:dyDescent="0.3">
      <c r="A316" s="831">
        <v>22</v>
      </c>
      <c r="B316" s="832" t="s">
        <v>988</v>
      </c>
      <c r="C316" s="832" t="s">
        <v>992</v>
      </c>
      <c r="D316" s="833" t="s">
        <v>1511</v>
      </c>
      <c r="E316" s="834" t="s">
        <v>1007</v>
      </c>
      <c r="F316" s="832" t="s">
        <v>989</v>
      </c>
      <c r="G316" s="832" t="s">
        <v>1011</v>
      </c>
      <c r="H316" s="832" t="s">
        <v>599</v>
      </c>
      <c r="I316" s="832" t="s">
        <v>1113</v>
      </c>
      <c r="J316" s="832" t="s">
        <v>935</v>
      </c>
      <c r="K316" s="832" t="s">
        <v>1114</v>
      </c>
      <c r="L316" s="835">
        <v>126.27</v>
      </c>
      <c r="M316" s="835">
        <v>1136.43</v>
      </c>
      <c r="N316" s="832">
        <v>9</v>
      </c>
      <c r="O316" s="836">
        <v>7.5</v>
      </c>
      <c r="P316" s="835">
        <v>757.62</v>
      </c>
      <c r="Q316" s="837">
        <v>0.66666666666666663</v>
      </c>
      <c r="R316" s="832">
        <v>6</v>
      </c>
      <c r="S316" s="837">
        <v>0.66666666666666663</v>
      </c>
      <c r="T316" s="836">
        <v>5</v>
      </c>
      <c r="U316" s="838">
        <v>0.66666666666666663</v>
      </c>
    </row>
    <row r="317" spans="1:21" ht="14.4" customHeight="1" x14ac:dyDescent="0.3">
      <c r="A317" s="831">
        <v>22</v>
      </c>
      <c r="B317" s="832" t="s">
        <v>988</v>
      </c>
      <c r="C317" s="832" t="s">
        <v>992</v>
      </c>
      <c r="D317" s="833" t="s">
        <v>1511</v>
      </c>
      <c r="E317" s="834" t="s">
        <v>1007</v>
      </c>
      <c r="F317" s="832" t="s">
        <v>989</v>
      </c>
      <c r="G317" s="832" t="s">
        <v>1011</v>
      </c>
      <c r="H317" s="832" t="s">
        <v>557</v>
      </c>
      <c r="I317" s="832" t="s">
        <v>1018</v>
      </c>
      <c r="J317" s="832" t="s">
        <v>935</v>
      </c>
      <c r="K317" s="832" t="s">
        <v>1019</v>
      </c>
      <c r="L317" s="835">
        <v>84.18</v>
      </c>
      <c r="M317" s="835">
        <v>3619.7400000000016</v>
      </c>
      <c r="N317" s="832">
        <v>43</v>
      </c>
      <c r="O317" s="836">
        <v>38</v>
      </c>
      <c r="P317" s="835">
        <v>1599.4200000000008</v>
      </c>
      <c r="Q317" s="837">
        <v>0.44186046511627908</v>
      </c>
      <c r="R317" s="832">
        <v>19</v>
      </c>
      <c r="S317" s="837">
        <v>0.44186046511627908</v>
      </c>
      <c r="T317" s="836">
        <v>16</v>
      </c>
      <c r="U317" s="838">
        <v>0.42105263157894735</v>
      </c>
    </row>
    <row r="318" spans="1:21" ht="14.4" customHeight="1" x14ac:dyDescent="0.3">
      <c r="A318" s="831">
        <v>22</v>
      </c>
      <c r="B318" s="832" t="s">
        <v>988</v>
      </c>
      <c r="C318" s="832" t="s">
        <v>992</v>
      </c>
      <c r="D318" s="833" t="s">
        <v>1511</v>
      </c>
      <c r="E318" s="834" t="s">
        <v>1007</v>
      </c>
      <c r="F318" s="832" t="s">
        <v>989</v>
      </c>
      <c r="G318" s="832" t="s">
        <v>1011</v>
      </c>
      <c r="H318" s="832" t="s">
        <v>599</v>
      </c>
      <c r="I318" s="832" t="s">
        <v>940</v>
      </c>
      <c r="J318" s="832" t="s">
        <v>938</v>
      </c>
      <c r="K318" s="832" t="s">
        <v>941</v>
      </c>
      <c r="L318" s="835">
        <v>49.08</v>
      </c>
      <c r="M318" s="835">
        <v>294.48</v>
      </c>
      <c r="N318" s="832">
        <v>6</v>
      </c>
      <c r="O318" s="836">
        <v>4.5</v>
      </c>
      <c r="P318" s="835">
        <v>98.16</v>
      </c>
      <c r="Q318" s="837">
        <v>0.33333333333333331</v>
      </c>
      <c r="R318" s="832">
        <v>2</v>
      </c>
      <c r="S318" s="837">
        <v>0.33333333333333331</v>
      </c>
      <c r="T318" s="836">
        <v>1.5</v>
      </c>
      <c r="U318" s="838">
        <v>0.33333333333333331</v>
      </c>
    </row>
    <row r="319" spans="1:21" ht="14.4" customHeight="1" x14ac:dyDescent="0.3">
      <c r="A319" s="831">
        <v>22</v>
      </c>
      <c r="B319" s="832" t="s">
        <v>988</v>
      </c>
      <c r="C319" s="832" t="s">
        <v>992</v>
      </c>
      <c r="D319" s="833" t="s">
        <v>1511</v>
      </c>
      <c r="E319" s="834" t="s">
        <v>1007</v>
      </c>
      <c r="F319" s="832" t="s">
        <v>989</v>
      </c>
      <c r="G319" s="832" t="s">
        <v>1121</v>
      </c>
      <c r="H319" s="832" t="s">
        <v>557</v>
      </c>
      <c r="I319" s="832" t="s">
        <v>1122</v>
      </c>
      <c r="J319" s="832" t="s">
        <v>1123</v>
      </c>
      <c r="K319" s="832" t="s">
        <v>1124</v>
      </c>
      <c r="L319" s="835">
        <v>0</v>
      </c>
      <c r="M319" s="835">
        <v>0</v>
      </c>
      <c r="N319" s="832">
        <v>24</v>
      </c>
      <c r="O319" s="836">
        <v>20</v>
      </c>
      <c r="P319" s="835">
        <v>0</v>
      </c>
      <c r="Q319" s="837"/>
      <c r="R319" s="832">
        <v>24</v>
      </c>
      <c r="S319" s="837">
        <v>1</v>
      </c>
      <c r="T319" s="836">
        <v>20</v>
      </c>
      <c r="U319" s="838">
        <v>1</v>
      </c>
    </row>
    <row r="320" spans="1:21" ht="14.4" customHeight="1" x14ac:dyDescent="0.3">
      <c r="A320" s="831">
        <v>22</v>
      </c>
      <c r="B320" s="832" t="s">
        <v>988</v>
      </c>
      <c r="C320" s="832" t="s">
        <v>992</v>
      </c>
      <c r="D320" s="833" t="s">
        <v>1511</v>
      </c>
      <c r="E320" s="834" t="s">
        <v>1005</v>
      </c>
      <c r="F320" s="832" t="s">
        <v>989</v>
      </c>
      <c r="G320" s="832" t="s">
        <v>1327</v>
      </c>
      <c r="H320" s="832" t="s">
        <v>557</v>
      </c>
      <c r="I320" s="832" t="s">
        <v>1328</v>
      </c>
      <c r="J320" s="832" t="s">
        <v>1329</v>
      </c>
      <c r="K320" s="832" t="s">
        <v>1302</v>
      </c>
      <c r="L320" s="835">
        <v>196.2</v>
      </c>
      <c r="M320" s="835">
        <v>392.4</v>
      </c>
      <c r="N320" s="832">
        <v>2</v>
      </c>
      <c r="O320" s="836">
        <v>1</v>
      </c>
      <c r="P320" s="835">
        <v>392.4</v>
      </c>
      <c r="Q320" s="837">
        <v>1</v>
      </c>
      <c r="R320" s="832">
        <v>2</v>
      </c>
      <c r="S320" s="837">
        <v>1</v>
      </c>
      <c r="T320" s="836">
        <v>1</v>
      </c>
      <c r="U320" s="838">
        <v>1</v>
      </c>
    </row>
    <row r="321" spans="1:21" ht="14.4" customHeight="1" x14ac:dyDescent="0.3">
      <c r="A321" s="831">
        <v>22</v>
      </c>
      <c r="B321" s="832" t="s">
        <v>988</v>
      </c>
      <c r="C321" s="832" t="s">
        <v>992</v>
      </c>
      <c r="D321" s="833" t="s">
        <v>1511</v>
      </c>
      <c r="E321" s="834" t="s">
        <v>1005</v>
      </c>
      <c r="F321" s="832" t="s">
        <v>989</v>
      </c>
      <c r="G321" s="832" t="s">
        <v>1040</v>
      </c>
      <c r="H321" s="832" t="s">
        <v>557</v>
      </c>
      <c r="I321" s="832" t="s">
        <v>1044</v>
      </c>
      <c r="J321" s="832" t="s">
        <v>1042</v>
      </c>
      <c r="K321" s="832" t="s">
        <v>1043</v>
      </c>
      <c r="L321" s="835">
        <v>182.22</v>
      </c>
      <c r="M321" s="835">
        <v>182.22</v>
      </c>
      <c r="N321" s="832">
        <v>1</v>
      </c>
      <c r="O321" s="836">
        <v>0.5</v>
      </c>
      <c r="P321" s="835">
        <v>182.22</v>
      </c>
      <c r="Q321" s="837">
        <v>1</v>
      </c>
      <c r="R321" s="832">
        <v>1</v>
      </c>
      <c r="S321" s="837">
        <v>1</v>
      </c>
      <c r="T321" s="836">
        <v>0.5</v>
      </c>
      <c r="U321" s="838">
        <v>1</v>
      </c>
    </row>
    <row r="322" spans="1:21" ht="14.4" customHeight="1" x14ac:dyDescent="0.3">
      <c r="A322" s="831">
        <v>22</v>
      </c>
      <c r="B322" s="832" t="s">
        <v>988</v>
      </c>
      <c r="C322" s="832" t="s">
        <v>992</v>
      </c>
      <c r="D322" s="833" t="s">
        <v>1511</v>
      </c>
      <c r="E322" s="834" t="s">
        <v>1005</v>
      </c>
      <c r="F322" s="832" t="s">
        <v>989</v>
      </c>
      <c r="G322" s="832" t="s">
        <v>1339</v>
      </c>
      <c r="H322" s="832" t="s">
        <v>557</v>
      </c>
      <c r="I322" s="832" t="s">
        <v>1488</v>
      </c>
      <c r="J322" s="832" t="s">
        <v>1341</v>
      </c>
      <c r="K322" s="832" t="s">
        <v>1489</v>
      </c>
      <c r="L322" s="835">
        <v>1065.51</v>
      </c>
      <c r="M322" s="835">
        <v>3196.5299999999997</v>
      </c>
      <c r="N322" s="832">
        <v>3</v>
      </c>
      <c r="O322" s="836">
        <v>0.5</v>
      </c>
      <c r="P322" s="835">
        <v>3196.5299999999997</v>
      </c>
      <c r="Q322" s="837">
        <v>1</v>
      </c>
      <c r="R322" s="832">
        <v>3</v>
      </c>
      <c r="S322" s="837">
        <v>1</v>
      </c>
      <c r="T322" s="836">
        <v>0.5</v>
      </c>
      <c r="U322" s="838">
        <v>1</v>
      </c>
    </row>
    <row r="323" spans="1:21" ht="14.4" customHeight="1" x14ac:dyDescent="0.3">
      <c r="A323" s="831">
        <v>22</v>
      </c>
      <c r="B323" s="832" t="s">
        <v>988</v>
      </c>
      <c r="C323" s="832" t="s">
        <v>992</v>
      </c>
      <c r="D323" s="833" t="s">
        <v>1511</v>
      </c>
      <c r="E323" s="834" t="s">
        <v>1005</v>
      </c>
      <c r="F323" s="832" t="s">
        <v>989</v>
      </c>
      <c r="G323" s="832" t="s">
        <v>1339</v>
      </c>
      <c r="H323" s="832" t="s">
        <v>557</v>
      </c>
      <c r="I323" s="832" t="s">
        <v>1340</v>
      </c>
      <c r="J323" s="832" t="s">
        <v>1341</v>
      </c>
      <c r="K323" s="832" t="s">
        <v>1342</v>
      </c>
      <c r="L323" s="835">
        <v>3480.65</v>
      </c>
      <c r="M323" s="835">
        <v>3480.65</v>
      </c>
      <c r="N323" s="832">
        <v>1</v>
      </c>
      <c r="O323" s="836">
        <v>0.5</v>
      </c>
      <c r="P323" s="835">
        <v>3480.65</v>
      </c>
      <c r="Q323" s="837">
        <v>1</v>
      </c>
      <c r="R323" s="832">
        <v>1</v>
      </c>
      <c r="S323" s="837">
        <v>1</v>
      </c>
      <c r="T323" s="836">
        <v>0.5</v>
      </c>
      <c r="U323" s="838">
        <v>1</v>
      </c>
    </row>
    <row r="324" spans="1:21" ht="14.4" customHeight="1" x14ac:dyDescent="0.3">
      <c r="A324" s="831">
        <v>22</v>
      </c>
      <c r="B324" s="832" t="s">
        <v>988</v>
      </c>
      <c r="C324" s="832" t="s">
        <v>992</v>
      </c>
      <c r="D324" s="833" t="s">
        <v>1511</v>
      </c>
      <c r="E324" s="834" t="s">
        <v>1005</v>
      </c>
      <c r="F324" s="832" t="s">
        <v>989</v>
      </c>
      <c r="G324" s="832" t="s">
        <v>1490</v>
      </c>
      <c r="H324" s="832" t="s">
        <v>557</v>
      </c>
      <c r="I324" s="832" t="s">
        <v>1491</v>
      </c>
      <c r="J324" s="832" t="s">
        <v>1492</v>
      </c>
      <c r="K324" s="832" t="s">
        <v>1493</v>
      </c>
      <c r="L324" s="835">
        <v>38.47</v>
      </c>
      <c r="M324" s="835">
        <v>38.47</v>
      </c>
      <c r="N324" s="832">
        <v>1</v>
      </c>
      <c r="O324" s="836">
        <v>1</v>
      </c>
      <c r="P324" s="835">
        <v>38.47</v>
      </c>
      <c r="Q324" s="837">
        <v>1</v>
      </c>
      <c r="R324" s="832">
        <v>1</v>
      </c>
      <c r="S324" s="837">
        <v>1</v>
      </c>
      <c r="T324" s="836">
        <v>1</v>
      </c>
      <c r="U324" s="838">
        <v>1</v>
      </c>
    </row>
    <row r="325" spans="1:21" ht="14.4" customHeight="1" x14ac:dyDescent="0.3">
      <c r="A325" s="831">
        <v>22</v>
      </c>
      <c r="B325" s="832" t="s">
        <v>988</v>
      </c>
      <c r="C325" s="832" t="s">
        <v>992</v>
      </c>
      <c r="D325" s="833" t="s">
        <v>1511</v>
      </c>
      <c r="E325" s="834" t="s">
        <v>1005</v>
      </c>
      <c r="F325" s="832" t="s">
        <v>989</v>
      </c>
      <c r="G325" s="832" t="s">
        <v>1159</v>
      </c>
      <c r="H325" s="832" t="s">
        <v>557</v>
      </c>
      <c r="I325" s="832" t="s">
        <v>1242</v>
      </c>
      <c r="J325" s="832" t="s">
        <v>1243</v>
      </c>
      <c r="K325" s="832" t="s">
        <v>1244</v>
      </c>
      <c r="L325" s="835">
        <v>48.09</v>
      </c>
      <c r="M325" s="835">
        <v>48.09</v>
      </c>
      <c r="N325" s="832">
        <v>1</v>
      </c>
      <c r="O325" s="836">
        <v>1</v>
      </c>
      <c r="P325" s="835">
        <v>48.09</v>
      </c>
      <c r="Q325" s="837">
        <v>1</v>
      </c>
      <c r="R325" s="832">
        <v>1</v>
      </c>
      <c r="S325" s="837">
        <v>1</v>
      </c>
      <c r="T325" s="836">
        <v>1</v>
      </c>
      <c r="U325" s="838">
        <v>1</v>
      </c>
    </row>
    <row r="326" spans="1:21" ht="14.4" customHeight="1" x14ac:dyDescent="0.3">
      <c r="A326" s="831">
        <v>22</v>
      </c>
      <c r="B326" s="832" t="s">
        <v>988</v>
      </c>
      <c r="C326" s="832" t="s">
        <v>992</v>
      </c>
      <c r="D326" s="833" t="s">
        <v>1511</v>
      </c>
      <c r="E326" s="834" t="s">
        <v>1005</v>
      </c>
      <c r="F326" s="832" t="s">
        <v>989</v>
      </c>
      <c r="G326" s="832" t="s">
        <v>1494</v>
      </c>
      <c r="H326" s="832" t="s">
        <v>557</v>
      </c>
      <c r="I326" s="832" t="s">
        <v>1495</v>
      </c>
      <c r="J326" s="832" t="s">
        <v>730</v>
      </c>
      <c r="K326" s="832" t="s">
        <v>1496</v>
      </c>
      <c r="L326" s="835">
        <v>27.28</v>
      </c>
      <c r="M326" s="835">
        <v>27.28</v>
      </c>
      <c r="N326" s="832">
        <v>1</v>
      </c>
      <c r="O326" s="836">
        <v>0.5</v>
      </c>
      <c r="P326" s="835">
        <v>27.28</v>
      </c>
      <c r="Q326" s="837">
        <v>1</v>
      </c>
      <c r="R326" s="832">
        <v>1</v>
      </c>
      <c r="S326" s="837">
        <v>1</v>
      </c>
      <c r="T326" s="836">
        <v>0.5</v>
      </c>
      <c r="U326" s="838">
        <v>1</v>
      </c>
    </row>
    <row r="327" spans="1:21" ht="14.4" customHeight="1" x14ac:dyDescent="0.3">
      <c r="A327" s="831">
        <v>22</v>
      </c>
      <c r="B327" s="832" t="s">
        <v>988</v>
      </c>
      <c r="C327" s="832" t="s">
        <v>992</v>
      </c>
      <c r="D327" s="833" t="s">
        <v>1511</v>
      </c>
      <c r="E327" s="834" t="s">
        <v>1005</v>
      </c>
      <c r="F327" s="832" t="s">
        <v>989</v>
      </c>
      <c r="G327" s="832" t="s">
        <v>1265</v>
      </c>
      <c r="H327" s="832" t="s">
        <v>557</v>
      </c>
      <c r="I327" s="832" t="s">
        <v>1266</v>
      </c>
      <c r="J327" s="832" t="s">
        <v>1267</v>
      </c>
      <c r="K327" s="832" t="s">
        <v>1268</v>
      </c>
      <c r="L327" s="835">
        <v>106.09</v>
      </c>
      <c r="M327" s="835">
        <v>424.36</v>
      </c>
      <c r="N327" s="832">
        <v>4</v>
      </c>
      <c r="O327" s="836">
        <v>1.5</v>
      </c>
      <c r="P327" s="835">
        <v>424.36</v>
      </c>
      <c r="Q327" s="837">
        <v>1</v>
      </c>
      <c r="R327" s="832">
        <v>4</v>
      </c>
      <c r="S327" s="837">
        <v>1</v>
      </c>
      <c r="T327" s="836">
        <v>1.5</v>
      </c>
      <c r="U327" s="838">
        <v>1</v>
      </c>
    </row>
    <row r="328" spans="1:21" ht="14.4" customHeight="1" x14ac:dyDescent="0.3">
      <c r="A328" s="831">
        <v>22</v>
      </c>
      <c r="B328" s="832" t="s">
        <v>988</v>
      </c>
      <c r="C328" s="832" t="s">
        <v>992</v>
      </c>
      <c r="D328" s="833" t="s">
        <v>1511</v>
      </c>
      <c r="E328" s="834" t="s">
        <v>1005</v>
      </c>
      <c r="F328" s="832" t="s">
        <v>989</v>
      </c>
      <c r="G328" s="832" t="s">
        <v>1011</v>
      </c>
      <c r="H328" s="832" t="s">
        <v>599</v>
      </c>
      <c r="I328" s="832" t="s">
        <v>942</v>
      </c>
      <c r="J328" s="832" t="s">
        <v>938</v>
      </c>
      <c r="K328" s="832" t="s">
        <v>943</v>
      </c>
      <c r="L328" s="835">
        <v>84.18</v>
      </c>
      <c r="M328" s="835">
        <v>84.18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22</v>
      </c>
      <c r="B329" s="832" t="s">
        <v>988</v>
      </c>
      <c r="C329" s="832" t="s">
        <v>992</v>
      </c>
      <c r="D329" s="833" t="s">
        <v>1511</v>
      </c>
      <c r="E329" s="834" t="s">
        <v>1005</v>
      </c>
      <c r="F329" s="832" t="s">
        <v>989</v>
      </c>
      <c r="G329" s="832" t="s">
        <v>1011</v>
      </c>
      <c r="H329" s="832" t="s">
        <v>557</v>
      </c>
      <c r="I329" s="832" t="s">
        <v>1012</v>
      </c>
      <c r="J329" s="832" t="s">
        <v>935</v>
      </c>
      <c r="K329" s="832" t="s">
        <v>1013</v>
      </c>
      <c r="L329" s="835">
        <v>105.23</v>
      </c>
      <c r="M329" s="835">
        <v>105.23</v>
      </c>
      <c r="N329" s="832">
        <v>1</v>
      </c>
      <c r="O329" s="836">
        <v>0.5</v>
      </c>
      <c r="P329" s="835">
        <v>105.23</v>
      </c>
      <c r="Q329" s="837">
        <v>1</v>
      </c>
      <c r="R329" s="832">
        <v>1</v>
      </c>
      <c r="S329" s="837">
        <v>1</v>
      </c>
      <c r="T329" s="836">
        <v>0.5</v>
      </c>
      <c r="U329" s="838">
        <v>1</v>
      </c>
    </row>
    <row r="330" spans="1:21" ht="14.4" customHeight="1" x14ac:dyDescent="0.3">
      <c r="A330" s="831">
        <v>22</v>
      </c>
      <c r="B330" s="832" t="s">
        <v>988</v>
      </c>
      <c r="C330" s="832" t="s">
        <v>992</v>
      </c>
      <c r="D330" s="833" t="s">
        <v>1511</v>
      </c>
      <c r="E330" s="834" t="s">
        <v>1005</v>
      </c>
      <c r="F330" s="832" t="s">
        <v>989</v>
      </c>
      <c r="G330" s="832" t="s">
        <v>1011</v>
      </c>
      <c r="H330" s="832" t="s">
        <v>599</v>
      </c>
      <c r="I330" s="832" t="s">
        <v>944</v>
      </c>
      <c r="J330" s="832" t="s">
        <v>935</v>
      </c>
      <c r="K330" s="832" t="s">
        <v>945</v>
      </c>
      <c r="L330" s="835">
        <v>49.08</v>
      </c>
      <c r="M330" s="835">
        <v>98.16</v>
      </c>
      <c r="N330" s="832">
        <v>2</v>
      </c>
      <c r="O330" s="836">
        <v>1</v>
      </c>
      <c r="P330" s="835">
        <v>49.08</v>
      </c>
      <c r="Q330" s="837">
        <v>0.5</v>
      </c>
      <c r="R330" s="832">
        <v>1</v>
      </c>
      <c r="S330" s="837">
        <v>0.5</v>
      </c>
      <c r="T330" s="836">
        <v>0.5</v>
      </c>
      <c r="U330" s="838">
        <v>0.5</v>
      </c>
    </row>
    <row r="331" spans="1:21" ht="14.4" customHeight="1" x14ac:dyDescent="0.3">
      <c r="A331" s="831">
        <v>22</v>
      </c>
      <c r="B331" s="832" t="s">
        <v>988</v>
      </c>
      <c r="C331" s="832" t="s">
        <v>992</v>
      </c>
      <c r="D331" s="833" t="s">
        <v>1511</v>
      </c>
      <c r="E331" s="834" t="s">
        <v>1005</v>
      </c>
      <c r="F331" s="832" t="s">
        <v>989</v>
      </c>
      <c r="G331" s="832" t="s">
        <v>1011</v>
      </c>
      <c r="H331" s="832" t="s">
        <v>557</v>
      </c>
      <c r="I331" s="832" t="s">
        <v>1018</v>
      </c>
      <c r="J331" s="832" t="s">
        <v>935</v>
      </c>
      <c r="K331" s="832" t="s">
        <v>1019</v>
      </c>
      <c r="L331" s="835">
        <v>84.18</v>
      </c>
      <c r="M331" s="835">
        <v>84.18</v>
      </c>
      <c r="N331" s="832">
        <v>1</v>
      </c>
      <c r="O331" s="836">
        <v>0.5</v>
      </c>
      <c r="P331" s="835">
        <v>84.18</v>
      </c>
      <c r="Q331" s="837">
        <v>1</v>
      </c>
      <c r="R331" s="832">
        <v>1</v>
      </c>
      <c r="S331" s="837">
        <v>1</v>
      </c>
      <c r="T331" s="836">
        <v>0.5</v>
      </c>
      <c r="U331" s="838">
        <v>1</v>
      </c>
    </row>
    <row r="332" spans="1:21" ht="14.4" customHeight="1" x14ac:dyDescent="0.3">
      <c r="A332" s="831">
        <v>22</v>
      </c>
      <c r="B332" s="832" t="s">
        <v>988</v>
      </c>
      <c r="C332" s="832" t="s">
        <v>992</v>
      </c>
      <c r="D332" s="833" t="s">
        <v>1511</v>
      </c>
      <c r="E332" s="834" t="s">
        <v>1001</v>
      </c>
      <c r="F332" s="832" t="s">
        <v>989</v>
      </c>
      <c r="G332" s="832" t="s">
        <v>1199</v>
      </c>
      <c r="H332" s="832" t="s">
        <v>599</v>
      </c>
      <c r="I332" s="832" t="s">
        <v>1200</v>
      </c>
      <c r="J332" s="832" t="s">
        <v>1201</v>
      </c>
      <c r="K332" s="832" t="s">
        <v>1202</v>
      </c>
      <c r="L332" s="835">
        <v>0</v>
      </c>
      <c r="M332" s="835">
        <v>0</v>
      </c>
      <c r="N332" s="832">
        <v>1</v>
      </c>
      <c r="O332" s="836">
        <v>0.5</v>
      </c>
      <c r="P332" s="835">
        <v>0</v>
      </c>
      <c r="Q332" s="837"/>
      <c r="R332" s="832">
        <v>1</v>
      </c>
      <c r="S332" s="837">
        <v>1</v>
      </c>
      <c r="T332" s="836">
        <v>0.5</v>
      </c>
      <c r="U332" s="838">
        <v>1</v>
      </c>
    </row>
    <row r="333" spans="1:21" ht="14.4" customHeight="1" x14ac:dyDescent="0.3">
      <c r="A333" s="831">
        <v>22</v>
      </c>
      <c r="B333" s="832" t="s">
        <v>988</v>
      </c>
      <c r="C333" s="832" t="s">
        <v>992</v>
      </c>
      <c r="D333" s="833" t="s">
        <v>1511</v>
      </c>
      <c r="E333" s="834" t="s">
        <v>1001</v>
      </c>
      <c r="F333" s="832" t="s">
        <v>989</v>
      </c>
      <c r="G333" s="832" t="s">
        <v>1312</v>
      </c>
      <c r="H333" s="832" t="s">
        <v>557</v>
      </c>
      <c r="I333" s="832" t="s">
        <v>1497</v>
      </c>
      <c r="J333" s="832" t="s">
        <v>1498</v>
      </c>
      <c r="K333" s="832" t="s">
        <v>1499</v>
      </c>
      <c r="L333" s="835">
        <v>55.41</v>
      </c>
      <c r="M333" s="835">
        <v>55.41</v>
      </c>
      <c r="N333" s="832">
        <v>1</v>
      </c>
      <c r="O333" s="836">
        <v>0.5</v>
      </c>
      <c r="P333" s="835">
        <v>55.41</v>
      </c>
      <c r="Q333" s="837">
        <v>1</v>
      </c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22</v>
      </c>
      <c r="B334" s="832" t="s">
        <v>988</v>
      </c>
      <c r="C334" s="832" t="s">
        <v>992</v>
      </c>
      <c r="D334" s="833" t="s">
        <v>1511</v>
      </c>
      <c r="E334" s="834" t="s">
        <v>1001</v>
      </c>
      <c r="F334" s="832" t="s">
        <v>989</v>
      </c>
      <c r="G334" s="832" t="s">
        <v>1377</v>
      </c>
      <c r="H334" s="832" t="s">
        <v>599</v>
      </c>
      <c r="I334" s="832" t="s">
        <v>1500</v>
      </c>
      <c r="J334" s="832" t="s">
        <v>931</v>
      </c>
      <c r="K334" s="832" t="s">
        <v>1501</v>
      </c>
      <c r="L334" s="835">
        <v>38.04</v>
      </c>
      <c r="M334" s="835">
        <v>38.04</v>
      </c>
      <c r="N334" s="832">
        <v>1</v>
      </c>
      <c r="O334" s="836">
        <v>1</v>
      </c>
      <c r="P334" s="835">
        <v>38.04</v>
      </c>
      <c r="Q334" s="837">
        <v>1</v>
      </c>
      <c r="R334" s="832">
        <v>1</v>
      </c>
      <c r="S334" s="837">
        <v>1</v>
      </c>
      <c r="T334" s="836">
        <v>1</v>
      </c>
      <c r="U334" s="838">
        <v>1</v>
      </c>
    </row>
    <row r="335" spans="1:21" ht="14.4" customHeight="1" x14ac:dyDescent="0.3">
      <c r="A335" s="831">
        <v>22</v>
      </c>
      <c r="B335" s="832" t="s">
        <v>988</v>
      </c>
      <c r="C335" s="832" t="s">
        <v>992</v>
      </c>
      <c r="D335" s="833" t="s">
        <v>1511</v>
      </c>
      <c r="E335" s="834" t="s">
        <v>1001</v>
      </c>
      <c r="F335" s="832" t="s">
        <v>989</v>
      </c>
      <c r="G335" s="832" t="s">
        <v>1502</v>
      </c>
      <c r="H335" s="832" t="s">
        <v>557</v>
      </c>
      <c r="I335" s="832" t="s">
        <v>1503</v>
      </c>
      <c r="J335" s="832" t="s">
        <v>1504</v>
      </c>
      <c r="K335" s="832" t="s">
        <v>1505</v>
      </c>
      <c r="L335" s="835">
        <v>0</v>
      </c>
      <c r="M335" s="835">
        <v>0</v>
      </c>
      <c r="N335" s="832">
        <v>2</v>
      </c>
      <c r="O335" s="836">
        <v>0.5</v>
      </c>
      <c r="P335" s="835">
        <v>0</v>
      </c>
      <c r="Q335" s="837"/>
      <c r="R335" s="832">
        <v>2</v>
      </c>
      <c r="S335" s="837">
        <v>1</v>
      </c>
      <c r="T335" s="836">
        <v>0.5</v>
      </c>
      <c r="U335" s="838">
        <v>1</v>
      </c>
    </row>
    <row r="336" spans="1:21" ht="14.4" customHeight="1" x14ac:dyDescent="0.3">
      <c r="A336" s="831">
        <v>22</v>
      </c>
      <c r="B336" s="832" t="s">
        <v>988</v>
      </c>
      <c r="C336" s="832" t="s">
        <v>992</v>
      </c>
      <c r="D336" s="833" t="s">
        <v>1511</v>
      </c>
      <c r="E336" s="834" t="s">
        <v>1001</v>
      </c>
      <c r="F336" s="832" t="s">
        <v>989</v>
      </c>
      <c r="G336" s="832" t="s">
        <v>1348</v>
      </c>
      <c r="H336" s="832" t="s">
        <v>557</v>
      </c>
      <c r="I336" s="832" t="s">
        <v>1424</v>
      </c>
      <c r="J336" s="832" t="s">
        <v>588</v>
      </c>
      <c r="K336" s="832" t="s">
        <v>1425</v>
      </c>
      <c r="L336" s="835">
        <v>108.44</v>
      </c>
      <c r="M336" s="835">
        <v>108.44</v>
      </c>
      <c r="N336" s="832">
        <v>1</v>
      </c>
      <c r="O336" s="836">
        <v>0.5</v>
      </c>
      <c r="P336" s="835">
        <v>108.44</v>
      </c>
      <c r="Q336" s="837">
        <v>1</v>
      </c>
      <c r="R336" s="832">
        <v>1</v>
      </c>
      <c r="S336" s="837">
        <v>1</v>
      </c>
      <c r="T336" s="836">
        <v>0.5</v>
      </c>
      <c r="U336" s="838">
        <v>1</v>
      </c>
    </row>
    <row r="337" spans="1:21" ht="14.4" customHeight="1" x14ac:dyDescent="0.3">
      <c r="A337" s="831">
        <v>22</v>
      </c>
      <c r="B337" s="832" t="s">
        <v>988</v>
      </c>
      <c r="C337" s="832" t="s">
        <v>992</v>
      </c>
      <c r="D337" s="833" t="s">
        <v>1511</v>
      </c>
      <c r="E337" s="834" t="s">
        <v>1001</v>
      </c>
      <c r="F337" s="832" t="s">
        <v>989</v>
      </c>
      <c r="G337" s="832" t="s">
        <v>1506</v>
      </c>
      <c r="H337" s="832" t="s">
        <v>557</v>
      </c>
      <c r="I337" s="832" t="s">
        <v>1507</v>
      </c>
      <c r="J337" s="832" t="s">
        <v>1508</v>
      </c>
      <c r="K337" s="832" t="s">
        <v>1509</v>
      </c>
      <c r="L337" s="835">
        <v>95.63</v>
      </c>
      <c r="M337" s="835">
        <v>95.63</v>
      </c>
      <c r="N337" s="832">
        <v>1</v>
      </c>
      <c r="O337" s="836">
        <v>1</v>
      </c>
      <c r="P337" s="835">
        <v>95.63</v>
      </c>
      <c r="Q337" s="837">
        <v>1</v>
      </c>
      <c r="R337" s="832">
        <v>1</v>
      </c>
      <c r="S337" s="837">
        <v>1</v>
      </c>
      <c r="T337" s="836">
        <v>1</v>
      </c>
      <c r="U337" s="838">
        <v>1</v>
      </c>
    </row>
    <row r="338" spans="1:21" ht="14.4" customHeight="1" thickBot="1" x14ac:dyDescent="0.35">
      <c r="A338" s="839">
        <v>22</v>
      </c>
      <c r="B338" s="840" t="s">
        <v>988</v>
      </c>
      <c r="C338" s="840" t="s">
        <v>992</v>
      </c>
      <c r="D338" s="841" t="s">
        <v>1511</v>
      </c>
      <c r="E338" s="842" t="s">
        <v>1001</v>
      </c>
      <c r="F338" s="840" t="s">
        <v>989</v>
      </c>
      <c r="G338" s="840" t="s">
        <v>1287</v>
      </c>
      <c r="H338" s="840" t="s">
        <v>557</v>
      </c>
      <c r="I338" s="840" t="s">
        <v>1288</v>
      </c>
      <c r="J338" s="840" t="s">
        <v>681</v>
      </c>
      <c r="K338" s="840" t="s">
        <v>954</v>
      </c>
      <c r="L338" s="843">
        <v>192.28</v>
      </c>
      <c r="M338" s="843">
        <v>576.84</v>
      </c>
      <c r="N338" s="840">
        <v>3</v>
      </c>
      <c r="O338" s="844">
        <v>3</v>
      </c>
      <c r="P338" s="843">
        <v>576.84</v>
      </c>
      <c r="Q338" s="845">
        <v>1</v>
      </c>
      <c r="R338" s="840">
        <v>3</v>
      </c>
      <c r="S338" s="845">
        <v>1</v>
      </c>
      <c r="T338" s="844">
        <v>3</v>
      </c>
      <c r="U338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1513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1004</v>
      </c>
      <c r="B5" s="225">
        <v>10084.660000000002</v>
      </c>
      <c r="C5" s="830">
        <v>0.2795299303909588</v>
      </c>
      <c r="D5" s="225">
        <v>25992.55</v>
      </c>
      <c r="E5" s="830">
        <v>0.72047006960904125</v>
      </c>
      <c r="F5" s="848">
        <v>36077.21</v>
      </c>
    </row>
    <row r="6" spans="1:6" ht="14.4" customHeight="1" x14ac:dyDescent="0.3">
      <c r="A6" s="857" t="s">
        <v>1006</v>
      </c>
      <c r="B6" s="849">
        <v>9154.7400000000016</v>
      </c>
      <c r="C6" s="837">
        <v>0.16589882294568203</v>
      </c>
      <c r="D6" s="849">
        <v>46027.930000000015</v>
      </c>
      <c r="E6" s="837">
        <v>0.83410117705431808</v>
      </c>
      <c r="F6" s="850">
        <v>55182.670000000013</v>
      </c>
    </row>
    <row r="7" spans="1:6" ht="14.4" customHeight="1" x14ac:dyDescent="0.3">
      <c r="A7" s="857" t="s">
        <v>1007</v>
      </c>
      <c r="B7" s="849">
        <v>7561.52</v>
      </c>
      <c r="C7" s="837">
        <v>0.16619229330471993</v>
      </c>
      <c r="D7" s="849">
        <v>37937.10000000002</v>
      </c>
      <c r="E7" s="837">
        <v>0.83380770669528004</v>
      </c>
      <c r="F7" s="850">
        <v>45498.620000000024</v>
      </c>
    </row>
    <row r="8" spans="1:6" ht="14.4" customHeight="1" x14ac:dyDescent="0.3">
      <c r="A8" s="857" t="s">
        <v>1005</v>
      </c>
      <c r="B8" s="849">
        <v>7258.99</v>
      </c>
      <c r="C8" s="837">
        <v>0.97549631584676388</v>
      </c>
      <c r="D8" s="849">
        <v>182.33999999999997</v>
      </c>
      <c r="E8" s="837">
        <v>2.4503684153236043E-2</v>
      </c>
      <c r="F8" s="850">
        <v>7441.33</v>
      </c>
    </row>
    <row r="9" spans="1:6" ht="14.4" customHeight="1" x14ac:dyDescent="0.3">
      <c r="A9" s="857" t="s">
        <v>1000</v>
      </c>
      <c r="B9" s="849">
        <v>7097.8899999999994</v>
      </c>
      <c r="C9" s="837">
        <v>0.16317547428636053</v>
      </c>
      <c r="D9" s="849">
        <v>36400.620000000017</v>
      </c>
      <c r="E9" s="837">
        <v>0.83682452571363941</v>
      </c>
      <c r="F9" s="850">
        <v>43498.510000000017</v>
      </c>
    </row>
    <row r="10" spans="1:6" ht="14.4" customHeight="1" x14ac:dyDescent="0.3">
      <c r="A10" s="857" t="s">
        <v>998</v>
      </c>
      <c r="B10" s="849">
        <v>5063.46</v>
      </c>
      <c r="C10" s="837">
        <v>0.14092827755811826</v>
      </c>
      <c r="D10" s="849">
        <v>30865.879999999997</v>
      </c>
      <c r="E10" s="837">
        <v>0.85907172244188179</v>
      </c>
      <c r="F10" s="850">
        <v>35929.339999999997</v>
      </c>
    </row>
    <row r="11" spans="1:6" ht="14.4" customHeight="1" x14ac:dyDescent="0.3">
      <c r="A11" s="857" t="s">
        <v>997</v>
      </c>
      <c r="B11" s="849">
        <v>4915.1399999999985</v>
      </c>
      <c r="C11" s="837">
        <v>0.15199622726113071</v>
      </c>
      <c r="D11" s="849">
        <v>27422.109999999997</v>
      </c>
      <c r="E11" s="837">
        <v>0.84800377273886929</v>
      </c>
      <c r="F11" s="850">
        <v>32337.249999999996</v>
      </c>
    </row>
    <row r="12" spans="1:6" ht="14.4" customHeight="1" x14ac:dyDescent="0.3">
      <c r="A12" s="857" t="s">
        <v>1003</v>
      </c>
      <c r="B12" s="849">
        <v>168.36</v>
      </c>
      <c r="C12" s="837">
        <v>0.10959225121074831</v>
      </c>
      <c r="D12" s="849">
        <v>1367.88</v>
      </c>
      <c r="E12" s="837">
        <v>0.89040774878925166</v>
      </c>
      <c r="F12" s="850">
        <v>1536.2400000000002</v>
      </c>
    </row>
    <row r="13" spans="1:6" ht="14.4" customHeight="1" x14ac:dyDescent="0.3">
      <c r="A13" s="857" t="s">
        <v>1001</v>
      </c>
      <c r="B13" s="849">
        <v>95.63</v>
      </c>
      <c r="C13" s="837">
        <v>0.71541856811550841</v>
      </c>
      <c r="D13" s="849">
        <v>38.04</v>
      </c>
      <c r="E13" s="837">
        <v>0.2845814318844917</v>
      </c>
      <c r="F13" s="850">
        <v>133.66999999999999</v>
      </c>
    </row>
    <row r="14" spans="1:6" ht="14.4" customHeight="1" x14ac:dyDescent="0.3">
      <c r="A14" s="857" t="s">
        <v>999</v>
      </c>
      <c r="B14" s="849">
        <v>32.25</v>
      </c>
      <c r="C14" s="837">
        <v>0.13457686529794693</v>
      </c>
      <c r="D14" s="849">
        <v>207.39</v>
      </c>
      <c r="E14" s="837">
        <v>0.86542313470205312</v>
      </c>
      <c r="F14" s="850">
        <v>239.64</v>
      </c>
    </row>
    <row r="15" spans="1:6" ht="14.4" customHeight="1" thickBot="1" x14ac:dyDescent="0.35">
      <c r="A15" s="858" t="s">
        <v>1002</v>
      </c>
      <c r="B15" s="853"/>
      <c r="C15" s="854">
        <v>0</v>
      </c>
      <c r="D15" s="853">
        <v>852.60000000000014</v>
      </c>
      <c r="E15" s="854">
        <v>1</v>
      </c>
      <c r="F15" s="855">
        <v>852.60000000000014</v>
      </c>
    </row>
    <row r="16" spans="1:6" ht="14.4" customHeight="1" thickBot="1" x14ac:dyDescent="0.35">
      <c r="A16" s="771" t="s">
        <v>3</v>
      </c>
      <c r="B16" s="772">
        <v>51432.639999999999</v>
      </c>
      <c r="C16" s="773">
        <v>0.19879109678043749</v>
      </c>
      <c r="D16" s="772">
        <v>207294.44000000006</v>
      </c>
      <c r="E16" s="773">
        <v>0.80120890321956262</v>
      </c>
      <c r="F16" s="774">
        <v>258727.08000000005</v>
      </c>
    </row>
    <row r="17" spans="1:6" ht="14.4" customHeight="1" thickBot="1" x14ac:dyDescent="0.35"/>
    <row r="18" spans="1:6" ht="14.4" customHeight="1" x14ac:dyDescent="0.3">
      <c r="A18" s="856" t="s">
        <v>925</v>
      </c>
      <c r="B18" s="225">
        <v>37551.580000000045</v>
      </c>
      <c r="C18" s="830">
        <v>0.15884531967893556</v>
      </c>
      <c r="D18" s="225">
        <v>198851.85999999987</v>
      </c>
      <c r="E18" s="830">
        <v>0.84115468032106444</v>
      </c>
      <c r="F18" s="848">
        <v>236403.43999999992</v>
      </c>
    </row>
    <row r="19" spans="1:6" ht="14.4" customHeight="1" x14ac:dyDescent="0.3">
      <c r="A19" s="857" t="s">
        <v>1514</v>
      </c>
      <c r="B19" s="849">
        <v>10157.83</v>
      </c>
      <c r="C19" s="837">
        <v>1</v>
      </c>
      <c r="D19" s="849"/>
      <c r="E19" s="837">
        <v>0</v>
      </c>
      <c r="F19" s="850">
        <v>10157.83</v>
      </c>
    </row>
    <row r="20" spans="1:6" ht="14.4" customHeight="1" x14ac:dyDescent="0.3">
      <c r="A20" s="857" t="s">
        <v>1515</v>
      </c>
      <c r="B20" s="849">
        <v>588.59999999999991</v>
      </c>
      <c r="C20" s="837">
        <v>1</v>
      </c>
      <c r="D20" s="849"/>
      <c r="E20" s="837">
        <v>0</v>
      </c>
      <c r="F20" s="850">
        <v>588.59999999999991</v>
      </c>
    </row>
    <row r="21" spans="1:6" ht="14.4" customHeight="1" x14ac:dyDescent="0.3">
      <c r="A21" s="857" t="s">
        <v>1516</v>
      </c>
      <c r="B21" s="849">
        <v>548.45000000000005</v>
      </c>
      <c r="C21" s="837">
        <v>1</v>
      </c>
      <c r="D21" s="849"/>
      <c r="E21" s="837">
        <v>0</v>
      </c>
      <c r="F21" s="850">
        <v>548.45000000000005</v>
      </c>
    </row>
    <row r="22" spans="1:6" ht="14.4" customHeight="1" x14ac:dyDescent="0.3">
      <c r="A22" s="857" t="s">
        <v>1517</v>
      </c>
      <c r="B22" s="849">
        <v>545.63</v>
      </c>
      <c r="C22" s="837">
        <v>1</v>
      </c>
      <c r="D22" s="849"/>
      <c r="E22" s="837">
        <v>0</v>
      </c>
      <c r="F22" s="850">
        <v>545.63</v>
      </c>
    </row>
    <row r="23" spans="1:6" ht="14.4" customHeight="1" x14ac:dyDescent="0.3">
      <c r="A23" s="857" t="s">
        <v>1518</v>
      </c>
      <c r="B23" s="849">
        <v>528.96</v>
      </c>
      <c r="C23" s="837">
        <v>0.75000000000000011</v>
      </c>
      <c r="D23" s="849">
        <v>176.32</v>
      </c>
      <c r="E23" s="837">
        <v>0.25</v>
      </c>
      <c r="F23" s="850">
        <v>705.28</v>
      </c>
    </row>
    <row r="24" spans="1:6" ht="14.4" customHeight="1" x14ac:dyDescent="0.3">
      <c r="A24" s="857" t="s">
        <v>1519</v>
      </c>
      <c r="B24" s="849">
        <v>444.69999999999993</v>
      </c>
      <c r="C24" s="837">
        <v>0.55881576797898935</v>
      </c>
      <c r="D24" s="849">
        <v>351.09000000000003</v>
      </c>
      <c r="E24" s="837">
        <v>0.44118423202101065</v>
      </c>
      <c r="F24" s="850">
        <v>795.79</v>
      </c>
    </row>
    <row r="25" spans="1:6" ht="14.4" customHeight="1" x14ac:dyDescent="0.3">
      <c r="A25" s="857" t="s">
        <v>1520</v>
      </c>
      <c r="B25" s="849">
        <v>241.56</v>
      </c>
      <c r="C25" s="837">
        <v>1</v>
      </c>
      <c r="D25" s="849"/>
      <c r="E25" s="837">
        <v>0</v>
      </c>
      <c r="F25" s="850">
        <v>241.56</v>
      </c>
    </row>
    <row r="26" spans="1:6" ht="14.4" customHeight="1" x14ac:dyDescent="0.3">
      <c r="A26" s="857" t="s">
        <v>1521</v>
      </c>
      <c r="B26" s="849">
        <v>239.4</v>
      </c>
      <c r="C26" s="837">
        <v>0.30525201779999234</v>
      </c>
      <c r="D26" s="849">
        <v>544.87</v>
      </c>
      <c r="E26" s="837">
        <v>0.69474798220000766</v>
      </c>
      <c r="F26" s="850">
        <v>784.27</v>
      </c>
    </row>
    <row r="27" spans="1:6" ht="14.4" customHeight="1" x14ac:dyDescent="0.3">
      <c r="A27" s="857" t="s">
        <v>1522</v>
      </c>
      <c r="B27" s="849">
        <v>132</v>
      </c>
      <c r="C27" s="837">
        <v>1</v>
      </c>
      <c r="D27" s="849"/>
      <c r="E27" s="837">
        <v>0</v>
      </c>
      <c r="F27" s="850">
        <v>132</v>
      </c>
    </row>
    <row r="28" spans="1:6" ht="14.4" customHeight="1" x14ac:dyDescent="0.3">
      <c r="A28" s="857" t="s">
        <v>1523</v>
      </c>
      <c r="B28" s="849">
        <v>103.8</v>
      </c>
      <c r="C28" s="837">
        <v>1</v>
      </c>
      <c r="D28" s="849"/>
      <c r="E28" s="837">
        <v>0</v>
      </c>
      <c r="F28" s="850">
        <v>103.8</v>
      </c>
    </row>
    <row r="29" spans="1:6" ht="14.4" customHeight="1" x14ac:dyDescent="0.3">
      <c r="A29" s="857" t="s">
        <v>1524</v>
      </c>
      <c r="B29" s="849">
        <v>96.8</v>
      </c>
      <c r="C29" s="837">
        <v>1</v>
      </c>
      <c r="D29" s="849"/>
      <c r="E29" s="837">
        <v>0</v>
      </c>
      <c r="F29" s="850">
        <v>96.8</v>
      </c>
    </row>
    <row r="30" spans="1:6" ht="14.4" customHeight="1" x14ac:dyDescent="0.3">
      <c r="A30" s="857" t="s">
        <v>1525</v>
      </c>
      <c r="B30" s="849">
        <v>95.63</v>
      </c>
      <c r="C30" s="837">
        <v>1</v>
      </c>
      <c r="D30" s="849"/>
      <c r="E30" s="837">
        <v>0</v>
      </c>
      <c r="F30" s="850">
        <v>95.63</v>
      </c>
    </row>
    <row r="31" spans="1:6" ht="14.4" customHeight="1" x14ac:dyDescent="0.3">
      <c r="A31" s="857" t="s">
        <v>919</v>
      </c>
      <c r="B31" s="849">
        <v>70.5</v>
      </c>
      <c r="C31" s="837">
        <v>0.51633221034129184</v>
      </c>
      <c r="D31" s="849">
        <v>66.040000000000006</v>
      </c>
      <c r="E31" s="837">
        <v>0.48366778965870805</v>
      </c>
      <c r="F31" s="850">
        <v>136.54000000000002</v>
      </c>
    </row>
    <row r="32" spans="1:6" ht="14.4" customHeight="1" x14ac:dyDescent="0.3">
      <c r="A32" s="857" t="s">
        <v>1526</v>
      </c>
      <c r="B32" s="849">
        <v>54.95</v>
      </c>
      <c r="C32" s="837">
        <v>1</v>
      </c>
      <c r="D32" s="849"/>
      <c r="E32" s="837">
        <v>0</v>
      </c>
      <c r="F32" s="850">
        <v>54.95</v>
      </c>
    </row>
    <row r="33" spans="1:6" ht="14.4" customHeight="1" x14ac:dyDescent="0.3">
      <c r="A33" s="857" t="s">
        <v>1527</v>
      </c>
      <c r="B33" s="849">
        <v>32.25</v>
      </c>
      <c r="C33" s="837">
        <v>0.17947576381545996</v>
      </c>
      <c r="D33" s="849">
        <v>147.44</v>
      </c>
      <c r="E33" s="837">
        <v>0.82052423618454007</v>
      </c>
      <c r="F33" s="850">
        <v>179.69</v>
      </c>
    </row>
    <row r="34" spans="1:6" ht="14.4" customHeight="1" x14ac:dyDescent="0.3">
      <c r="A34" s="857" t="s">
        <v>917</v>
      </c>
      <c r="B34" s="849"/>
      <c r="C34" s="837">
        <v>0</v>
      </c>
      <c r="D34" s="849">
        <v>1717.08</v>
      </c>
      <c r="E34" s="837">
        <v>1</v>
      </c>
      <c r="F34" s="850">
        <v>1717.08</v>
      </c>
    </row>
    <row r="35" spans="1:6" ht="14.4" customHeight="1" x14ac:dyDescent="0.3">
      <c r="A35" s="857" t="s">
        <v>1528</v>
      </c>
      <c r="B35" s="849"/>
      <c r="C35" s="837">
        <v>0</v>
      </c>
      <c r="D35" s="849">
        <v>246.36</v>
      </c>
      <c r="E35" s="837">
        <v>1</v>
      </c>
      <c r="F35" s="850">
        <v>246.36</v>
      </c>
    </row>
    <row r="36" spans="1:6" ht="14.4" customHeight="1" x14ac:dyDescent="0.3">
      <c r="A36" s="857" t="s">
        <v>920</v>
      </c>
      <c r="B36" s="849"/>
      <c r="C36" s="837"/>
      <c r="D36" s="849">
        <v>0</v>
      </c>
      <c r="E36" s="837"/>
      <c r="F36" s="850">
        <v>0</v>
      </c>
    </row>
    <row r="37" spans="1:6" ht="14.4" customHeight="1" x14ac:dyDescent="0.3">
      <c r="A37" s="857" t="s">
        <v>1529</v>
      </c>
      <c r="B37" s="849"/>
      <c r="C37" s="837">
        <v>0</v>
      </c>
      <c r="D37" s="849">
        <v>225.06</v>
      </c>
      <c r="E37" s="837">
        <v>1</v>
      </c>
      <c r="F37" s="850">
        <v>225.06</v>
      </c>
    </row>
    <row r="38" spans="1:6" ht="14.4" customHeight="1" x14ac:dyDescent="0.3">
      <c r="A38" s="857" t="s">
        <v>916</v>
      </c>
      <c r="B38" s="849"/>
      <c r="C38" s="837">
        <v>0</v>
      </c>
      <c r="D38" s="849">
        <v>272.11</v>
      </c>
      <c r="E38" s="837">
        <v>1</v>
      </c>
      <c r="F38" s="850">
        <v>272.11</v>
      </c>
    </row>
    <row r="39" spans="1:6" ht="14.4" customHeight="1" x14ac:dyDescent="0.3">
      <c r="A39" s="857" t="s">
        <v>1530</v>
      </c>
      <c r="B39" s="849"/>
      <c r="C39" s="837">
        <v>0</v>
      </c>
      <c r="D39" s="849">
        <v>241.59</v>
      </c>
      <c r="E39" s="837">
        <v>1</v>
      </c>
      <c r="F39" s="850">
        <v>241.59</v>
      </c>
    </row>
    <row r="40" spans="1:6" ht="14.4" customHeight="1" x14ac:dyDescent="0.3">
      <c r="A40" s="857" t="s">
        <v>1531</v>
      </c>
      <c r="B40" s="849"/>
      <c r="C40" s="837"/>
      <c r="D40" s="849">
        <v>0</v>
      </c>
      <c r="E40" s="837"/>
      <c r="F40" s="850">
        <v>0</v>
      </c>
    </row>
    <row r="41" spans="1:6" ht="14.4" customHeight="1" x14ac:dyDescent="0.3">
      <c r="A41" s="857" t="s">
        <v>1532</v>
      </c>
      <c r="B41" s="849"/>
      <c r="C41" s="837">
        <v>0</v>
      </c>
      <c r="D41" s="849">
        <v>293.87</v>
      </c>
      <c r="E41" s="837">
        <v>1</v>
      </c>
      <c r="F41" s="850">
        <v>293.87</v>
      </c>
    </row>
    <row r="42" spans="1:6" ht="14.4" customHeight="1" x14ac:dyDescent="0.3">
      <c r="A42" s="857" t="s">
        <v>1533</v>
      </c>
      <c r="B42" s="849"/>
      <c r="C42" s="837">
        <v>0</v>
      </c>
      <c r="D42" s="849">
        <v>176.32</v>
      </c>
      <c r="E42" s="837">
        <v>1</v>
      </c>
      <c r="F42" s="850">
        <v>176.32</v>
      </c>
    </row>
    <row r="43" spans="1:6" ht="14.4" customHeight="1" x14ac:dyDescent="0.3">
      <c r="A43" s="857" t="s">
        <v>1534</v>
      </c>
      <c r="B43" s="849"/>
      <c r="C43" s="837">
        <v>0</v>
      </c>
      <c r="D43" s="849">
        <v>23.5</v>
      </c>
      <c r="E43" s="837">
        <v>1</v>
      </c>
      <c r="F43" s="850">
        <v>23.5</v>
      </c>
    </row>
    <row r="44" spans="1:6" ht="14.4" customHeight="1" x14ac:dyDescent="0.3">
      <c r="A44" s="857" t="s">
        <v>1535</v>
      </c>
      <c r="B44" s="849"/>
      <c r="C44" s="837">
        <v>0</v>
      </c>
      <c r="D44" s="849">
        <v>414.07</v>
      </c>
      <c r="E44" s="837">
        <v>1</v>
      </c>
      <c r="F44" s="850">
        <v>414.07</v>
      </c>
    </row>
    <row r="45" spans="1:6" ht="14.4" customHeight="1" x14ac:dyDescent="0.3">
      <c r="A45" s="857" t="s">
        <v>921</v>
      </c>
      <c r="B45" s="849">
        <v>0</v>
      </c>
      <c r="C45" s="837"/>
      <c r="D45" s="849">
        <v>0</v>
      </c>
      <c r="E45" s="837"/>
      <c r="F45" s="850">
        <v>0</v>
      </c>
    </row>
    <row r="46" spans="1:6" ht="14.4" customHeight="1" x14ac:dyDescent="0.3">
      <c r="A46" s="857" t="s">
        <v>1536</v>
      </c>
      <c r="B46" s="849"/>
      <c r="C46" s="837">
        <v>0</v>
      </c>
      <c r="D46" s="849">
        <v>2621.71</v>
      </c>
      <c r="E46" s="837">
        <v>1</v>
      </c>
      <c r="F46" s="850">
        <v>2621.71</v>
      </c>
    </row>
    <row r="47" spans="1:6" ht="14.4" customHeight="1" x14ac:dyDescent="0.3">
      <c r="A47" s="857" t="s">
        <v>1537</v>
      </c>
      <c r="B47" s="849"/>
      <c r="C47" s="837">
        <v>0</v>
      </c>
      <c r="D47" s="849">
        <v>852.60000000000014</v>
      </c>
      <c r="E47" s="837">
        <v>1</v>
      </c>
      <c r="F47" s="850">
        <v>852.60000000000014</v>
      </c>
    </row>
    <row r="48" spans="1:6" ht="14.4" customHeight="1" thickBot="1" x14ac:dyDescent="0.35">
      <c r="A48" s="858" t="s">
        <v>1538</v>
      </c>
      <c r="B48" s="853"/>
      <c r="C48" s="854">
        <v>0</v>
      </c>
      <c r="D48" s="853">
        <v>72.55</v>
      </c>
      <c r="E48" s="854">
        <v>1</v>
      </c>
      <c r="F48" s="855">
        <v>72.55</v>
      </c>
    </row>
    <row r="49" spans="1:6" ht="14.4" customHeight="1" thickBot="1" x14ac:dyDescent="0.35">
      <c r="A49" s="771" t="s">
        <v>3</v>
      </c>
      <c r="B49" s="772">
        <v>51432.640000000043</v>
      </c>
      <c r="C49" s="773">
        <v>0.19879109678043774</v>
      </c>
      <c r="D49" s="772">
        <v>207294.43999999986</v>
      </c>
      <c r="E49" s="773">
        <v>0.80120890321956217</v>
      </c>
      <c r="F49" s="774">
        <v>258727.07999999993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{E4B9DB46-AC25-447E-BD23-4A890853F6DB}</x14:id>
        </ext>
      </extLst>
    </cfRule>
  </conditionalFormatting>
  <conditionalFormatting sqref="F18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{30996B4D-AD55-4FAA-9E07-F1134497C3AE}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B9DB46-AC25-447E-BD23-4A890853F6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30996B4D-AD55-4FAA-9E07-F1134497C3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1564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409</v>
      </c>
      <c r="G3" s="47">
        <f>SUBTOTAL(9,G6:G1048576)</f>
        <v>51432.640000000014</v>
      </c>
      <c r="H3" s="48">
        <f>IF(M3=0,0,G3/M3)</f>
        <v>0.19879109678043763</v>
      </c>
      <c r="I3" s="47">
        <f>SUBTOTAL(9,I6:I1048576)</f>
        <v>2092</v>
      </c>
      <c r="J3" s="47">
        <f>SUBTOTAL(9,J6:J1048576)</f>
        <v>207294.43999999997</v>
      </c>
      <c r="K3" s="48">
        <f>IF(M3=0,0,J3/M3)</f>
        <v>0.80120890321956262</v>
      </c>
      <c r="L3" s="47">
        <f>SUBTOTAL(9,L6:L1048576)</f>
        <v>2501</v>
      </c>
      <c r="M3" s="49">
        <f>SUBTOTAL(9,M6:M1048576)</f>
        <v>258727.07999999993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997</v>
      </c>
      <c r="B6" s="825" t="s">
        <v>1539</v>
      </c>
      <c r="C6" s="825" t="s">
        <v>1033</v>
      </c>
      <c r="D6" s="825" t="s">
        <v>1034</v>
      </c>
      <c r="E6" s="825" t="s">
        <v>1035</v>
      </c>
      <c r="F6" s="225"/>
      <c r="G6" s="225"/>
      <c r="H6" s="830">
        <v>0</v>
      </c>
      <c r="I6" s="225">
        <v>1</v>
      </c>
      <c r="J6" s="225">
        <v>117.03</v>
      </c>
      <c r="K6" s="830">
        <v>1</v>
      </c>
      <c r="L6" s="225">
        <v>1</v>
      </c>
      <c r="M6" s="848">
        <v>117.03</v>
      </c>
    </row>
    <row r="7" spans="1:13" ht="14.4" customHeight="1" x14ac:dyDescent="0.3">
      <c r="A7" s="831" t="s">
        <v>997</v>
      </c>
      <c r="B7" s="832" t="s">
        <v>959</v>
      </c>
      <c r="C7" s="832" t="s">
        <v>960</v>
      </c>
      <c r="D7" s="832" t="s">
        <v>758</v>
      </c>
      <c r="E7" s="832" t="s">
        <v>961</v>
      </c>
      <c r="F7" s="849"/>
      <c r="G7" s="849"/>
      <c r="H7" s="837">
        <v>0</v>
      </c>
      <c r="I7" s="849">
        <v>6</v>
      </c>
      <c r="J7" s="849">
        <v>858.54</v>
      </c>
      <c r="K7" s="837">
        <v>1</v>
      </c>
      <c r="L7" s="849">
        <v>6</v>
      </c>
      <c r="M7" s="850">
        <v>858.54</v>
      </c>
    </row>
    <row r="8" spans="1:13" ht="14.4" customHeight="1" x14ac:dyDescent="0.3">
      <c r="A8" s="831" t="s">
        <v>997</v>
      </c>
      <c r="B8" s="832" t="s">
        <v>1540</v>
      </c>
      <c r="C8" s="832" t="s">
        <v>1082</v>
      </c>
      <c r="D8" s="832" t="s">
        <v>1083</v>
      </c>
      <c r="E8" s="832" t="s">
        <v>1084</v>
      </c>
      <c r="F8" s="849"/>
      <c r="G8" s="849"/>
      <c r="H8" s="837">
        <v>0</v>
      </c>
      <c r="I8" s="849">
        <v>6</v>
      </c>
      <c r="J8" s="849">
        <v>1311.72</v>
      </c>
      <c r="K8" s="837">
        <v>1</v>
      </c>
      <c r="L8" s="849">
        <v>6</v>
      </c>
      <c r="M8" s="850">
        <v>1311.72</v>
      </c>
    </row>
    <row r="9" spans="1:13" ht="14.4" customHeight="1" x14ac:dyDescent="0.3">
      <c r="A9" s="831" t="s">
        <v>997</v>
      </c>
      <c r="B9" s="832" t="s">
        <v>1541</v>
      </c>
      <c r="C9" s="832" t="s">
        <v>1093</v>
      </c>
      <c r="D9" s="832" t="s">
        <v>1094</v>
      </c>
      <c r="E9" s="832" t="s">
        <v>1095</v>
      </c>
      <c r="F9" s="849">
        <v>1</v>
      </c>
      <c r="G9" s="849">
        <v>73.83</v>
      </c>
      <c r="H9" s="837">
        <v>1</v>
      </c>
      <c r="I9" s="849"/>
      <c r="J9" s="849"/>
      <c r="K9" s="837">
        <v>0</v>
      </c>
      <c r="L9" s="849">
        <v>1</v>
      </c>
      <c r="M9" s="850">
        <v>73.83</v>
      </c>
    </row>
    <row r="10" spans="1:13" ht="14.4" customHeight="1" x14ac:dyDescent="0.3">
      <c r="A10" s="831" t="s">
        <v>997</v>
      </c>
      <c r="B10" s="832" t="s">
        <v>933</v>
      </c>
      <c r="C10" s="832" t="s">
        <v>1105</v>
      </c>
      <c r="D10" s="832" t="s">
        <v>935</v>
      </c>
      <c r="E10" s="832" t="s">
        <v>1106</v>
      </c>
      <c r="F10" s="849"/>
      <c r="G10" s="849"/>
      <c r="H10" s="837">
        <v>0</v>
      </c>
      <c r="I10" s="849">
        <v>5</v>
      </c>
      <c r="J10" s="849">
        <v>370.4</v>
      </c>
      <c r="K10" s="837">
        <v>1</v>
      </c>
      <c r="L10" s="849">
        <v>5</v>
      </c>
      <c r="M10" s="850">
        <v>370.4</v>
      </c>
    </row>
    <row r="11" spans="1:13" ht="14.4" customHeight="1" x14ac:dyDescent="0.3">
      <c r="A11" s="831" t="s">
        <v>997</v>
      </c>
      <c r="B11" s="832" t="s">
        <v>933</v>
      </c>
      <c r="C11" s="832" t="s">
        <v>934</v>
      </c>
      <c r="D11" s="832" t="s">
        <v>935</v>
      </c>
      <c r="E11" s="832" t="s">
        <v>936</v>
      </c>
      <c r="F11" s="849"/>
      <c r="G11" s="849"/>
      <c r="H11" s="837">
        <v>0</v>
      </c>
      <c r="I11" s="849">
        <v>10</v>
      </c>
      <c r="J11" s="849">
        <v>942.8</v>
      </c>
      <c r="K11" s="837">
        <v>1</v>
      </c>
      <c r="L11" s="849">
        <v>10</v>
      </c>
      <c r="M11" s="850">
        <v>942.8</v>
      </c>
    </row>
    <row r="12" spans="1:13" ht="14.4" customHeight="1" x14ac:dyDescent="0.3">
      <c r="A12" s="831" t="s">
        <v>997</v>
      </c>
      <c r="B12" s="832" t="s">
        <v>933</v>
      </c>
      <c r="C12" s="832" t="s">
        <v>1107</v>
      </c>
      <c r="D12" s="832" t="s">
        <v>935</v>
      </c>
      <c r="E12" s="832" t="s">
        <v>1108</v>
      </c>
      <c r="F12" s="849">
        <v>7</v>
      </c>
      <c r="G12" s="849">
        <v>1178.52</v>
      </c>
      <c r="H12" s="837">
        <v>1</v>
      </c>
      <c r="I12" s="849"/>
      <c r="J12" s="849"/>
      <c r="K12" s="837">
        <v>0</v>
      </c>
      <c r="L12" s="849">
        <v>7</v>
      </c>
      <c r="M12" s="850">
        <v>1178.52</v>
      </c>
    </row>
    <row r="13" spans="1:13" ht="14.4" customHeight="1" x14ac:dyDescent="0.3">
      <c r="A13" s="831" t="s">
        <v>997</v>
      </c>
      <c r="B13" s="832" t="s">
        <v>933</v>
      </c>
      <c r="C13" s="832" t="s">
        <v>1014</v>
      </c>
      <c r="D13" s="832" t="s">
        <v>935</v>
      </c>
      <c r="E13" s="832" t="s">
        <v>1015</v>
      </c>
      <c r="F13" s="849"/>
      <c r="G13" s="849"/>
      <c r="H13" s="837">
        <v>0</v>
      </c>
      <c r="I13" s="849">
        <v>7</v>
      </c>
      <c r="J13" s="849">
        <v>807.31</v>
      </c>
      <c r="K13" s="837">
        <v>1</v>
      </c>
      <c r="L13" s="849">
        <v>7</v>
      </c>
      <c r="M13" s="850">
        <v>807.31</v>
      </c>
    </row>
    <row r="14" spans="1:13" ht="14.4" customHeight="1" x14ac:dyDescent="0.3">
      <c r="A14" s="831" t="s">
        <v>997</v>
      </c>
      <c r="B14" s="832" t="s">
        <v>933</v>
      </c>
      <c r="C14" s="832" t="s">
        <v>937</v>
      </c>
      <c r="D14" s="832" t="s">
        <v>938</v>
      </c>
      <c r="E14" s="832" t="s">
        <v>939</v>
      </c>
      <c r="F14" s="849"/>
      <c r="G14" s="849"/>
      <c r="H14" s="837">
        <v>0</v>
      </c>
      <c r="I14" s="849">
        <v>30</v>
      </c>
      <c r="J14" s="849">
        <v>3156.9</v>
      </c>
      <c r="K14" s="837">
        <v>1</v>
      </c>
      <c r="L14" s="849">
        <v>30</v>
      </c>
      <c r="M14" s="850">
        <v>3156.9</v>
      </c>
    </row>
    <row r="15" spans="1:13" ht="14.4" customHeight="1" x14ac:dyDescent="0.3">
      <c r="A15" s="831" t="s">
        <v>997</v>
      </c>
      <c r="B15" s="832" t="s">
        <v>933</v>
      </c>
      <c r="C15" s="832" t="s">
        <v>942</v>
      </c>
      <c r="D15" s="832" t="s">
        <v>938</v>
      </c>
      <c r="E15" s="832" t="s">
        <v>943</v>
      </c>
      <c r="F15" s="849"/>
      <c r="G15" s="849"/>
      <c r="H15" s="837">
        <v>0</v>
      </c>
      <c r="I15" s="849">
        <v>90</v>
      </c>
      <c r="J15" s="849">
        <v>7576.2000000000016</v>
      </c>
      <c r="K15" s="837">
        <v>1</v>
      </c>
      <c r="L15" s="849">
        <v>90</v>
      </c>
      <c r="M15" s="850">
        <v>7576.2000000000016</v>
      </c>
    </row>
    <row r="16" spans="1:13" ht="14.4" customHeight="1" x14ac:dyDescent="0.3">
      <c r="A16" s="831" t="s">
        <v>997</v>
      </c>
      <c r="B16" s="832" t="s">
        <v>933</v>
      </c>
      <c r="C16" s="832" t="s">
        <v>1111</v>
      </c>
      <c r="D16" s="832" t="s">
        <v>935</v>
      </c>
      <c r="E16" s="832" t="s">
        <v>1112</v>
      </c>
      <c r="F16" s="849"/>
      <c r="G16" s="849"/>
      <c r="H16" s="837">
        <v>0</v>
      </c>
      <c r="I16" s="849">
        <v>4</v>
      </c>
      <c r="J16" s="849">
        <v>252.56</v>
      </c>
      <c r="K16" s="837">
        <v>1</v>
      </c>
      <c r="L16" s="849">
        <v>4</v>
      </c>
      <c r="M16" s="850">
        <v>252.56</v>
      </c>
    </row>
    <row r="17" spans="1:13" ht="14.4" customHeight="1" x14ac:dyDescent="0.3">
      <c r="A17" s="831" t="s">
        <v>997</v>
      </c>
      <c r="B17" s="832" t="s">
        <v>933</v>
      </c>
      <c r="C17" s="832" t="s">
        <v>1012</v>
      </c>
      <c r="D17" s="832" t="s">
        <v>935</v>
      </c>
      <c r="E17" s="832" t="s">
        <v>1013</v>
      </c>
      <c r="F17" s="849">
        <v>6</v>
      </c>
      <c r="G17" s="849">
        <v>631.38</v>
      </c>
      <c r="H17" s="837">
        <v>1</v>
      </c>
      <c r="I17" s="849"/>
      <c r="J17" s="849"/>
      <c r="K17" s="837">
        <v>0</v>
      </c>
      <c r="L17" s="849">
        <v>6</v>
      </c>
      <c r="M17" s="850">
        <v>631.38</v>
      </c>
    </row>
    <row r="18" spans="1:13" ht="14.4" customHeight="1" x14ac:dyDescent="0.3">
      <c r="A18" s="831" t="s">
        <v>997</v>
      </c>
      <c r="B18" s="832" t="s">
        <v>933</v>
      </c>
      <c r="C18" s="832" t="s">
        <v>1113</v>
      </c>
      <c r="D18" s="832" t="s">
        <v>935</v>
      </c>
      <c r="E18" s="832" t="s">
        <v>1114</v>
      </c>
      <c r="F18" s="849"/>
      <c r="G18" s="849"/>
      <c r="H18" s="837">
        <v>0</v>
      </c>
      <c r="I18" s="849">
        <v>8</v>
      </c>
      <c r="J18" s="849">
        <v>1010.16</v>
      </c>
      <c r="K18" s="837">
        <v>1</v>
      </c>
      <c r="L18" s="849">
        <v>8</v>
      </c>
      <c r="M18" s="850">
        <v>1010.16</v>
      </c>
    </row>
    <row r="19" spans="1:13" ht="14.4" customHeight="1" x14ac:dyDescent="0.3">
      <c r="A19" s="831" t="s">
        <v>997</v>
      </c>
      <c r="B19" s="832" t="s">
        <v>933</v>
      </c>
      <c r="C19" s="832" t="s">
        <v>1018</v>
      </c>
      <c r="D19" s="832" t="s">
        <v>935</v>
      </c>
      <c r="E19" s="832" t="s">
        <v>1019</v>
      </c>
      <c r="F19" s="849">
        <v>23</v>
      </c>
      <c r="G19" s="849">
        <v>1936.14</v>
      </c>
      <c r="H19" s="837">
        <v>1</v>
      </c>
      <c r="I19" s="849"/>
      <c r="J19" s="849"/>
      <c r="K19" s="837">
        <v>0</v>
      </c>
      <c r="L19" s="849">
        <v>23</v>
      </c>
      <c r="M19" s="850">
        <v>1936.14</v>
      </c>
    </row>
    <row r="20" spans="1:13" ht="14.4" customHeight="1" x14ac:dyDescent="0.3">
      <c r="A20" s="831" t="s">
        <v>997</v>
      </c>
      <c r="B20" s="832" t="s">
        <v>933</v>
      </c>
      <c r="C20" s="832" t="s">
        <v>1016</v>
      </c>
      <c r="D20" s="832" t="s">
        <v>938</v>
      </c>
      <c r="E20" s="832" t="s">
        <v>1017</v>
      </c>
      <c r="F20" s="849"/>
      <c r="G20" s="849"/>
      <c r="H20" s="837">
        <v>0</v>
      </c>
      <c r="I20" s="849">
        <v>75</v>
      </c>
      <c r="J20" s="849">
        <v>9470.25</v>
      </c>
      <c r="K20" s="837">
        <v>1</v>
      </c>
      <c r="L20" s="849">
        <v>75</v>
      </c>
      <c r="M20" s="850">
        <v>9470.25</v>
      </c>
    </row>
    <row r="21" spans="1:13" ht="14.4" customHeight="1" x14ac:dyDescent="0.3">
      <c r="A21" s="831" t="s">
        <v>997</v>
      </c>
      <c r="B21" s="832" t="s">
        <v>933</v>
      </c>
      <c r="C21" s="832" t="s">
        <v>1109</v>
      </c>
      <c r="D21" s="832" t="s">
        <v>938</v>
      </c>
      <c r="E21" s="832" t="s">
        <v>1110</v>
      </c>
      <c r="F21" s="849"/>
      <c r="G21" s="849"/>
      <c r="H21" s="837">
        <v>0</v>
      </c>
      <c r="I21" s="849">
        <v>7</v>
      </c>
      <c r="J21" s="849">
        <v>441.97999999999996</v>
      </c>
      <c r="K21" s="837">
        <v>1</v>
      </c>
      <c r="L21" s="849">
        <v>7</v>
      </c>
      <c r="M21" s="850">
        <v>441.97999999999996</v>
      </c>
    </row>
    <row r="22" spans="1:13" ht="14.4" customHeight="1" x14ac:dyDescent="0.3">
      <c r="A22" s="831" t="s">
        <v>997</v>
      </c>
      <c r="B22" s="832" t="s">
        <v>933</v>
      </c>
      <c r="C22" s="832" t="s">
        <v>940</v>
      </c>
      <c r="D22" s="832" t="s">
        <v>938</v>
      </c>
      <c r="E22" s="832" t="s">
        <v>941</v>
      </c>
      <c r="F22" s="849"/>
      <c r="G22" s="849"/>
      <c r="H22" s="837">
        <v>0</v>
      </c>
      <c r="I22" s="849">
        <v>6</v>
      </c>
      <c r="J22" s="849">
        <v>294.47999999999996</v>
      </c>
      <c r="K22" s="837">
        <v>1</v>
      </c>
      <c r="L22" s="849">
        <v>6</v>
      </c>
      <c r="M22" s="850">
        <v>294.47999999999996</v>
      </c>
    </row>
    <row r="23" spans="1:13" ht="14.4" customHeight="1" x14ac:dyDescent="0.3">
      <c r="A23" s="831" t="s">
        <v>997</v>
      </c>
      <c r="B23" s="832" t="s">
        <v>933</v>
      </c>
      <c r="C23" s="832" t="s">
        <v>1115</v>
      </c>
      <c r="D23" s="832" t="s">
        <v>1116</v>
      </c>
      <c r="E23" s="832" t="s">
        <v>943</v>
      </c>
      <c r="F23" s="849">
        <v>1</v>
      </c>
      <c r="G23" s="849">
        <v>84.18</v>
      </c>
      <c r="H23" s="837">
        <v>1</v>
      </c>
      <c r="I23" s="849"/>
      <c r="J23" s="849"/>
      <c r="K23" s="837">
        <v>0</v>
      </c>
      <c r="L23" s="849">
        <v>1</v>
      </c>
      <c r="M23" s="850">
        <v>84.18</v>
      </c>
    </row>
    <row r="24" spans="1:13" ht="14.4" customHeight="1" x14ac:dyDescent="0.3">
      <c r="A24" s="831" t="s">
        <v>997</v>
      </c>
      <c r="B24" s="832" t="s">
        <v>1542</v>
      </c>
      <c r="C24" s="832" t="s">
        <v>1050</v>
      </c>
      <c r="D24" s="832" t="s">
        <v>1051</v>
      </c>
      <c r="E24" s="832" t="s">
        <v>1052</v>
      </c>
      <c r="F24" s="849">
        <v>4</v>
      </c>
      <c r="G24" s="849">
        <v>446.88</v>
      </c>
      <c r="H24" s="837">
        <v>1</v>
      </c>
      <c r="I24" s="849"/>
      <c r="J24" s="849"/>
      <c r="K24" s="837">
        <v>0</v>
      </c>
      <c r="L24" s="849">
        <v>4</v>
      </c>
      <c r="M24" s="850">
        <v>446.88</v>
      </c>
    </row>
    <row r="25" spans="1:13" ht="14.4" customHeight="1" x14ac:dyDescent="0.3">
      <c r="A25" s="831" t="s">
        <v>997</v>
      </c>
      <c r="B25" s="832" t="s">
        <v>1543</v>
      </c>
      <c r="C25" s="832" t="s">
        <v>1025</v>
      </c>
      <c r="D25" s="832" t="s">
        <v>1026</v>
      </c>
      <c r="E25" s="832" t="s">
        <v>1027</v>
      </c>
      <c r="F25" s="849"/>
      <c r="G25" s="849"/>
      <c r="H25" s="837">
        <v>0</v>
      </c>
      <c r="I25" s="849">
        <v>1</v>
      </c>
      <c r="J25" s="849">
        <v>119.7</v>
      </c>
      <c r="K25" s="837">
        <v>1</v>
      </c>
      <c r="L25" s="849">
        <v>1</v>
      </c>
      <c r="M25" s="850">
        <v>119.7</v>
      </c>
    </row>
    <row r="26" spans="1:13" ht="14.4" customHeight="1" x14ac:dyDescent="0.3">
      <c r="A26" s="831" t="s">
        <v>997</v>
      </c>
      <c r="B26" s="832" t="s">
        <v>946</v>
      </c>
      <c r="C26" s="832" t="s">
        <v>947</v>
      </c>
      <c r="D26" s="832" t="s">
        <v>600</v>
      </c>
      <c r="E26" s="832" t="s">
        <v>948</v>
      </c>
      <c r="F26" s="849"/>
      <c r="G26" s="849"/>
      <c r="H26" s="837">
        <v>0</v>
      </c>
      <c r="I26" s="849">
        <v>1</v>
      </c>
      <c r="J26" s="849">
        <v>17.62</v>
      </c>
      <c r="K26" s="837">
        <v>1</v>
      </c>
      <c r="L26" s="849">
        <v>1</v>
      </c>
      <c r="M26" s="850">
        <v>17.62</v>
      </c>
    </row>
    <row r="27" spans="1:13" ht="14.4" customHeight="1" x14ac:dyDescent="0.3">
      <c r="A27" s="831" t="s">
        <v>997</v>
      </c>
      <c r="B27" s="832" t="s">
        <v>946</v>
      </c>
      <c r="C27" s="832" t="s">
        <v>1075</v>
      </c>
      <c r="D27" s="832" t="s">
        <v>1076</v>
      </c>
      <c r="E27" s="832" t="s">
        <v>1077</v>
      </c>
      <c r="F27" s="849">
        <v>1</v>
      </c>
      <c r="G27" s="849">
        <v>35.25</v>
      </c>
      <c r="H27" s="837">
        <v>1</v>
      </c>
      <c r="I27" s="849"/>
      <c r="J27" s="849"/>
      <c r="K27" s="837">
        <v>0</v>
      </c>
      <c r="L27" s="849">
        <v>1</v>
      </c>
      <c r="M27" s="850">
        <v>35.25</v>
      </c>
    </row>
    <row r="28" spans="1:13" ht="14.4" customHeight="1" x14ac:dyDescent="0.3">
      <c r="A28" s="831" t="s">
        <v>997</v>
      </c>
      <c r="B28" s="832" t="s">
        <v>966</v>
      </c>
      <c r="C28" s="832" t="s">
        <v>1086</v>
      </c>
      <c r="D28" s="832" t="s">
        <v>756</v>
      </c>
      <c r="E28" s="832" t="s">
        <v>1087</v>
      </c>
      <c r="F28" s="849"/>
      <c r="G28" s="849"/>
      <c r="H28" s="837"/>
      <c r="I28" s="849">
        <v>3</v>
      </c>
      <c r="J28" s="849">
        <v>0</v>
      </c>
      <c r="K28" s="837"/>
      <c r="L28" s="849">
        <v>3</v>
      </c>
      <c r="M28" s="850">
        <v>0</v>
      </c>
    </row>
    <row r="29" spans="1:13" ht="14.4" customHeight="1" x14ac:dyDescent="0.3">
      <c r="A29" s="831" t="s">
        <v>997</v>
      </c>
      <c r="B29" s="832" t="s">
        <v>1544</v>
      </c>
      <c r="C29" s="832" t="s">
        <v>1021</v>
      </c>
      <c r="D29" s="832" t="s">
        <v>1022</v>
      </c>
      <c r="E29" s="832" t="s">
        <v>1023</v>
      </c>
      <c r="F29" s="849"/>
      <c r="G29" s="849"/>
      <c r="H29" s="837">
        <v>0</v>
      </c>
      <c r="I29" s="849">
        <v>2</v>
      </c>
      <c r="J29" s="849">
        <v>18.8</v>
      </c>
      <c r="K29" s="837">
        <v>1</v>
      </c>
      <c r="L29" s="849">
        <v>2</v>
      </c>
      <c r="M29" s="850">
        <v>18.8</v>
      </c>
    </row>
    <row r="30" spans="1:13" ht="14.4" customHeight="1" x14ac:dyDescent="0.3">
      <c r="A30" s="831" t="s">
        <v>997</v>
      </c>
      <c r="B30" s="832" t="s">
        <v>949</v>
      </c>
      <c r="C30" s="832" t="s">
        <v>953</v>
      </c>
      <c r="D30" s="832" t="s">
        <v>685</v>
      </c>
      <c r="E30" s="832" t="s">
        <v>954</v>
      </c>
      <c r="F30" s="849"/>
      <c r="G30" s="849"/>
      <c r="H30" s="837"/>
      <c r="I30" s="849">
        <v>37</v>
      </c>
      <c r="J30" s="849">
        <v>0</v>
      </c>
      <c r="K30" s="837"/>
      <c r="L30" s="849">
        <v>37</v>
      </c>
      <c r="M30" s="850">
        <v>0</v>
      </c>
    </row>
    <row r="31" spans="1:13" ht="14.4" customHeight="1" x14ac:dyDescent="0.3">
      <c r="A31" s="831" t="s">
        <v>997</v>
      </c>
      <c r="B31" s="832" t="s">
        <v>1545</v>
      </c>
      <c r="C31" s="832" t="s">
        <v>1071</v>
      </c>
      <c r="D31" s="832" t="s">
        <v>1072</v>
      </c>
      <c r="E31" s="832" t="s">
        <v>1073</v>
      </c>
      <c r="F31" s="849"/>
      <c r="G31" s="849"/>
      <c r="H31" s="837">
        <v>0</v>
      </c>
      <c r="I31" s="849">
        <v>1</v>
      </c>
      <c r="J31" s="849">
        <v>241.59</v>
      </c>
      <c r="K31" s="837">
        <v>1</v>
      </c>
      <c r="L31" s="849">
        <v>1</v>
      </c>
      <c r="M31" s="850">
        <v>241.59</v>
      </c>
    </row>
    <row r="32" spans="1:13" ht="14.4" customHeight="1" x14ac:dyDescent="0.3">
      <c r="A32" s="831" t="s">
        <v>997</v>
      </c>
      <c r="B32" s="832" t="s">
        <v>1546</v>
      </c>
      <c r="C32" s="832" t="s">
        <v>1037</v>
      </c>
      <c r="D32" s="832" t="s">
        <v>1038</v>
      </c>
      <c r="E32" s="832" t="s">
        <v>1039</v>
      </c>
      <c r="F32" s="849">
        <v>3</v>
      </c>
      <c r="G32" s="849">
        <v>528.96</v>
      </c>
      <c r="H32" s="837">
        <v>1</v>
      </c>
      <c r="I32" s="849"/>
      <c r="J32" s="849"/>
      <c r="K32" s="837">
        <v>0</v>
      </c>
      <c r="L32" s="849">
        <v>3</v>
      </c>
      <c r="M32" s="850">
        <v>528.96</v>
      </c>
    </row>
    <row r="33" spans="1:13" ht="14.4" customHeight="1" x14ac:dyDescent="0.3">
      <c r="A33" s="831" t="s">
        <v>997</v>
      </c>
      <c r="B33" s="832" t="s">
        <v>1547</v>
      </c>
      <c r="C33" s="832" t="s">
        <v>1102</v>
      </c>
      <c r="D33" s="832" t="s">
        <v>1103</v>
      </c>
      <c r="E33" s="832" t="s">
        <v>1104</v>
      </c>
      <c r="F33" s="849"/>
      <c r="G33" s="849"/>
      <c r="H33" s="837">
        <v>0</v>
      </c>
      <c r="I33" s="849">
        <v>1</v>
      </c>
      <c r="J33" s="849">
        <v>414.07</v>
      </c>
      <c r="K33" s="837">
        <v>1</v>
      </c>
      <c r="L33" s="849">
        <v>1</v>
      </c>
      <c r="M33" s="850">
        <v>414.07</v>
      </c>
    </row>
    <row r="34" spans="1:13" ht="14.4" customHeight="1" x14ac:dyDescent="0.3">
      <c r="A34" s="831" t="s">
        <v>998</v>
      </c>
      <c r="B34" s="832" t="s">
        <v>929</v>
      </c>
      <c r="C34" s="832" t="s">
        <v>1378</v>
      </c>
      <c r="D34" s="832" t="s">
        <v>1379</v>
      </c>
      <c r="E34" s="832" t="s">
        <v>1380</v>
      </c>
      <c r="F34" s="849"/>
      <c r="G34" s="849"/>
      <c r="H34" s="837">
        <v>0</v>
      </c>
      <c r="I34" s="849">
        <v>1</v>
      </c>
      <c r="J34" s="849">
        <v>234.07</v>
      </c>
      <c r="K34" s="837">
        <v>1</v>
      </c>
      <c r="L34" s="849">
        <v>1</v>
      </c>
      <c r="M34" s="850">
        <v>234.07</v>
      </c>
    </row>
    <row r="35" spans="1:13" ht="14.4" customHeight="1" x14ac:dyDescent="0.3">
      <c r="A35" s="831" t="s">
        <v>998</v>
      </c>
      <c r="B35" s="832" t="s">
        <v>1548</v>
      </c>
      <c r="C35" s="832" t="s">
        <v>1386</v>
      </c>
      <c r="D35" s="832" t="s">
        <v>1387</v>
      </c>
      <c r="E35" s="832" t="s">
        <v>1388</v>
      </c>
      <c r="F35" s="849">
        <v>1</v>
      </c>
      <c r="G35" s="849">
        <v>96.8</v>
      </c>
      <c r="H35" s="837">
        <v>1</v>
      </c>
      <c r="I35" s="849"/>
      <c r="J35" s="849"/>
      <c r="K35" s="837">
        <v>0</v>
      </c>
      <c r="L35" s="849">
        <v>1</v>
      </c>
      <c r="M35" s="850">
        <v>96.8</v>
      </c>
    </row>
    <row r="36" spans="1:13" ht="14.4" customHeight="1" x14ac:dyDescent="0.3">
      <c r="A36" s="831" t="s">
        <v>998</v>
      </c>
      <c r="B36" s="832" t="s">
        <v>933</v>
      </c>
      <c r="C36" s="832" t="s">
        <v>1105</v>
      </c>
      <c r="D36" s="832" t="s">
        <v>935</v>
      </c>
      <c r="E36" s="832" t="s">
        <v>1106</v>
      </c>
      <c r="F36" s="849"/>
      <c r="G36" s="849"/>
      <c r="H36" s="837">
        <v>0</v>
      </c>
      <c r="I36" s="849">
        <v>2</v>
      </c>
      <c r="J36" s="849">
        <v>148.16</v>
      </c>
      <c r="K36" s="837">
        <v>1</v>
      </c>
      <c r="L36" s="849">
        <v>2</v>
      </c>
      <c r="M36" s="850">
        <v>148.16</v>
      </c>
    </row>
    <row r="37" spans="1:13" ht="14.4" customHeight="1" x14ac:dyDescent="0.3">
      <c r="A37" s="831" t="s">
        <v>998</v>
      </c>
      <c r="B37" s="832" t="s">
        <v>933</v>
      </c>
      <c r="C37" s="832" t="s">
        <v>934</v>
      </c>
      <c r="D37" s="832" t="s">
        <v>935</v>
      </c>
      <c r="E37" s="832" t="s">
        <v>936</v>
      </c>
      <c r="F37" s="849"/>
      <c r="G37" s="849"/>
      <c r="H37" s="837">
        <v>0</v>
      </c>
      <c r="I37" s="849">
        <v>11</v>
      </c>
      <c r="J37" s="849">
        <v>1037.08</v>
      </c>
      <c r="K37" s="837">
        <v>1</v>
      </c>
      <c r="L37" s="849">
        <v>11</v>
      </c>
      <c r="M37" s="850">
        <v>1037.08</v>
      </c>
    </row>
    <row r="38" spans="1:13" ht="14.4" customHeight="1" x14ac:dyDescent="0.3">
      <c r="A38" s="831" t="s">
        <v>998</v>
      </c>
      <c r="B38" s="832" t="s">
        <v>933</v>
      </c>
      <c r="C38" s="832" t="s">
        <v>1107</v>
      </c>
      <c r="D38" s="832" t="s">
        <v>935</v>
      </c>
      <c r="E38" s="832" t="s">
        <v>1108</v>
      </c>
      <c r="F38" s="849">
        <v>7</v>
      </c>
      <c r="G38" s="849">
        <v>1178.52</v>
      </c>
      <c r="H38" s="837">
        <v>1</v>
      </c>
      <c r="I38" s="849"/>
      <c r="J38" s="849"/>
      <c r="K38" s="837">
        <v>0</v>
      </c>
      <c r="L38" s="849">
        <v>7</v>
      </c>
      <c r="M38" s="850">
        <v>1178.52</v>
      </c>
    </row>
    <row r="39" spans="1:13" ht="14.4" customHeight="1" x14ac:dyDescent="0.3">
      <c r="A39" s="831" t="s">
        <v>998</v>
      </c>
      <c r="B39" s="832" t="s">
        <v>933</v>
      </c>
      <c r="C39" s="832" t="s">
        <v>1014</v>
      </c>
      <c r="D39" s="832" t="s">
        <v>935</v>
      </c>
      <c r="E39" s="832" t="s">
        <v>1015</v>
      </c>
      <c r="F39" s="849"/>
      <c r="G39" s="849"/>
      <c r="H39" s="837">
        <v>0</v>
      </c>
      <c r="I39" s="849">
        <v>6</v>
      </c>
      <c r="J39" s="849">
        <v>691.98</v>
      </c>
      <c r="K39" s="837">
        <v>1</v>
      </c>
      <c r="L39" s="849">
        <v>6</v>
      </c>
      <c r="M39" s="850">
        <v>691.98</v>
      </c>
    </row>
    <row r="40" spans="1:13" ht="14.4" customHeight="1" x14ac:dyDescent="0.3">
      <c r="A40" s="831" t="s">
        <v>998</v>
      </c>
      <c r="B40" s="832" t="s">
        <v>933</v>
      </c>
      <c r="C40" s="832" t="s">
        <v>937</v>
      </c>
      <c r="D40" s="832" t="s">
        <v>938</v>
      </c>
      <c r="E40" s="832" t="s">
        <v>939</v>
      </c>
      <c r="F40" s="849"/>
      <c r="G40" s="849"/>
      <c r="H40" s="837">
        <v>0</v>
      </c>
      <c r="I40" s="849">
        <v>47</v>
      </c>
      <c r="J40" s="849">
        <v>4945.8100000000004</v>
      </c>
      <c r="K40" s="837">
        <v>1</v>
      </c>
      <c r="L40" s="849">
        <v>47</v>
      </c>
      <c r="M40" s="850">
        <v>4945.8100000000004</v>
      </c>
    </row>
    <row r="41" spans="1:13" ht="14.4" customHeight="1" x14ac:dyDescent="0.3">
      <c r="A41" s="831" t="s">
        <v>998</v>
      </c>
      <c r="B41" s="832" t="s">
        <v>933</v>
      </c>
      <c r="C41" s="832" t="s">
        <v>942</v>
      </c>
      <c r="D41" s="832" t="s">
        <v>938</v>
      </c>
      <c r="E41" s="832" t="s">
        <v>943</v>
      </c>
      <c r="F41" s="849"/>
      <c r="G41" s="849"/>
      <c r="H41" s="837">
        <v>0</v>
      </c>
      <c r="I41" s="849">
        <v>95</v>
      </c>
      <c r="J41" s="849">
        <v>7997.1000000000013</v>
      </c>
      <c r="K41" s="837">
        <v>1</v>
      </c>
      <c r="L41" s="849">
        <v>95</v>
      </c>
      <c r="M41" s="850">
        <v>7997.1000000000013</v>
      </c>
    </row>
    <row r="42" spans="1:13" ht="14.4" customHeight="1" x14ac:dyDescent="0.3">
      <c r="A42" s="831" t="s">
        <v>998</v>
      </c>
      <c r="B42" s="832" t="s">
        <v>933</v>
      </c>
      <c r="C42" s="832" t="s">
        <v>1111</v>
      </c>
      <c r="D42" s="832" t="s">
        <v>935</v>
      </c>
      <c r="E42" s="832" t="s">
        <v>1112</v>
      </c>
      <c r="F42" s="849"/>
      <c r="G42" s="849"/>
      <c r="H42" s="837">
        <v>0</v>
      </c>
      <c r="I42" s="849">
        <v>3</v>
      </c>
      <c r="J42" s="849">
        <v>189.42000000000002</v>
      </c>
      <c r="K42" s="837">
        <v>1</v>
      </c>
      <c r="L42" s="849">
        <v>3</v>
      </c>
      <c r="M42" s="850">
        <v>189.42000000000002</v>
      </c>
    </row>
    <row r="43" spans="1:13" ht="14.4" customHeight="1" x14ac:dyDescent="0.3">
      <c r="A43" s="831" t="s">
        <v>998</v>
      </c>
      <c r="B43" s="832" t="s">
        <v>933</v>
      </c>
      <c r="C43" s="832" t="s">
        <v>1012</v>
      </c>
      <c r="D43" s="832" t="s">
        <v>935</v>
      </c>
      <c r="E43" s="832" t="s">
        <v>1013</v>
      </c>
      <c r="F43" s="849">
        <v>8</v>
      </c>
      <c r="G43" s="849">
        <v>841.84</v>
      </c>
      <c r="H43" s="837">
        <v>1</v>
      </c>
      <c r="I43" s="849"/>
      <c r="J43" s="849"/>
      <c r="K43" s="837">
        <v>0</v>
      </c>
      <c r="L43" s="849">
        <v>8</v>
      </c>
      <c r="M43" s="850">
        <v>841.84</v>
      </c>
    </row>
    <row r="44" spans="1:13" ht="14.4" customHeight="1" x14ac:dyDescent="0.3">
      <c r="A44" s="831" t="s">
        <v>998</v>
      </c>
      <c r="B44" s="832" t="s">
        <v>933</v>
      </c>
      <c r="C44" s="832" t="s">
        <v>944</v>
      </c>
      <c r="D44" s="832" t="s">
        <v>935</v>
      </c>
      <c r="E44" s="832" t="s">
        <v>945</v>
      </c>
      <c r="F44" s="849"/>
      <c r="G44" s="849"/>
      <c r="H44" s="837">
        <v>0</v>
      </c>
      <c r="I44" s="849">
        <v>1</v>
      </c>
      <c r="J44" s="849">
        <v>49.08</v>
      </c>
      <c r="K44" s="837">
        <v>1</v>
      </c>
      <c r="L44" s="849">
        <v>1</v>
      </c>
      <c r="M44" s="850">
        <v>49.08</v>
      </c>
    </row>
    <row r="45" spans="1:13" ht="14.4" customHeight="1" x14ac:dyDescent="0.3">
      <c r="A45" s="831" t="s">
        <v>998</v>
      </c>
      <c r="B45" s="832" t="s">
        <v>933</v>
      </c>
      <c r="C45" s="832" t="s">
        <v>1113</v>
      </c>
      <c r="D45" s="832" t="s">
        <v>935</v>
      </c>
      <c r="E45" s="832" t="s">
        <v>1114</v>
      </c>
      <c r="F45" s="849"/>
      <c r="G45" s="849"/>
      <c r="H45" s="837">
        <v>0</v>
      </c>
      <c r="I45" s="849">
        <v>17</v>
      </c>
      <c r="J45" s="849">
        <v>2146.59</v>
      </c>
      <c r="K45" s="837">
        <v>1</v>
      </c>
      <c r="L45" s="849">
        <v>17</v>
      </c>
      <c r="M45" s="850">
        <v>2146.59</v>
      </c>
    </row>
    <row r="46" spans="1:13" ht="14.4" customHeight="1" x14ac:dyDescent="0.3">
      <c r="A46" s="831" t="s">
        <v>998</v>
      </c>
      <c r="B46" s="832" t="s">
        <v>933</v>
      </c>
      <c r="C46" s="832" t="s">
        <v>1018</v>
      </c>
      <c r="D46" s="832" t="s">
        <v>935</v>
      </c>
      <c r="E46" s="832" t="s">
        <v>1019</v>
      </c>
      <c r="F46" s="849">
        <v>34</v>
      </c>
      <c r="G46" s="849">
        <v>2862.12</v>
      </c>
      <c r="H46" s="837">
        <v>1</v>
      </c>
      <c r="I46" s="849"/>
      <c r="J46" s="849"/>
      <c r="K46" s="837">
        <v>0</v>
      </c>
      <c r="L46" s="849">
        <v>34</v>
      </c>
      <c r="M46" s="850">
        <v>2862.12</v>
      </c>
    </row>
    <row r="47" spans="1:13" ht="14.4" customHeight="1" x14ac:dyDescent="0.3">
      <c r="A47" s="831" t="s">
        <v>998</v>
      </c>
      <c r="B47" s="832" t="s">
        <v>933</v>
      </c>
      <c r="C47" s="832" t="s">
        <v>1016</v>
      </c>
      <c r="D47" s="832" t="s">
        <v>938</v>
      </c>
      <c r="E47" s="832" t="s">
        <v>1017</v>
      </c>
      <c r="F47" s="849"/>
      <c r="G47" s="849"/>
      <c r="H47" s="837">
        <v>0</v>
      </c>
      <c r="I47" s="849">
        <v>101</v>
      </c>
      <c r="J47" s="849">
        <v>12753.27</v>
      </c>
      <c r="K47" s="837">
        <v>1</v>
      </c>
      <c r="L47" s="849">
        <v>101</v>
      </c>
      <c r="M47" s="850">
        <v>12753.27</v>
      </c>
    </row>
    <row r="48" spans="1:13" ht="14.4" customHeight="1" x14ac:dyDescent="0.3">
      <c r="A48" s="831" t="s">
        <v>998</v>
      </c>
      <c r="B48" s="832" t="s">
        <v>933</v>
      </c>
      <c r="C48" s="832" t="s">
        <v>1109</v>
      </c>
      <c r="D48" s="832" t="s">
        <v>938</v>
      </c>
      <c r="E48" s="832" t="s">
        <v>1110</v>
      </c>
      <c r="F48" s="849"/>
      <c r="G48" s="849"/>
      <c r="H48" s="837">
        <v>0</v>
      </c>
      <c r="I48" s="849">
        <v>6</v>
      </c>
      <c r="J48" s="849">
        <v>378.84000000000003</v>
      </c>
      <c r="K48" s="837">
        <v>1</v>
      </c>
      <c r="L48" s="849">
        <v>6</v>
      </c>
      <c r="M48" s="850">
        <v>378.84000000000003</v>
      </c>
    </row>
    <row r="49" spans="1:13" ht="14.4" customHeight="1" x14ac:dyDescent="0.3">
      <c r="A49" s="831" t="s">
        <v>998</v>
      </c>
      <c r="B49" s="832" t="s">
        <v>933</v>
      </c>
      <c r="C49" s="832" t="s">
        <v>940</v>
      </c>
      <c r="D49" s="832" t="s">
        <v>938</v>
      </c>
      <c r="E49" s="832" t="s">
        <v>941</v>
      </c>
      <c r="F49" s="849"/>
      <c r="G49" s="849"/>
      <c r="H49" s="837">
        <v>0</v>
      </c>
      <c r="I49" s="849">
        <v>6</v>
      </c>
      <c r="J49" s="849">
        <v>294.48</v>
      </c>
      <c r="K49" s="837">
        <v>1</v>
      </c>
      <c r="L49" s="849">
        <v>6</v>
      </c>
      <c r="M49" s="850">
        <v>294.48</v>
      </c>
    </row>
    <row r="50" spans="1:13" ht="14.4" customHeight="1" x14ac:dyDescent="0.3">
      <c r="A50" s="831" t="s">
        <v>998</v>
      </c>
      <c r="B50" s="832" t="s">
        <v>933</v>
      </c>
      <c r="C50" s="832" t="s">
        <v>1115</v>
      </c>
      <c r="D50" s="832" t="s">
        <v>1116</v>
      </c>
      <c r="E50" s="832" t="s">
        <v>943</v>
      </c>
      <c r="F50" s="849">
        <v>1</v>
      </c>
      <c r="G50" s="849">
        <v>84.18</v>
      </c>
      <c r="H50" s="837">
        <v>1</v>
      </c>
      <c r="I50" s="849"/>
      <c r="J50" s="849"/>
      <c r="K50" s="837">
        <v>0</v>
      </c>
      <c r="L50" s="849">
        <v>1</v>
      </c>
      <c r="M50" s="850">
        <v>84.18</v>
      </c>
    </row>
    <row r="51" spans="1:13" ht="14.4" customHeight="1" x14ac:dyDescent="0.3">
      <c r="A51" s="831" t="s">
        <v>999</v>
      </c>
      <c r="B51" s="832" t="s">
        <v>1549</v>
      </c>
      <c r="C51" s="832" t="s">
        <v>1172</v>
      </c>
      <c r="D51" s="832" t="s">
        <v>1173</v>
      </c>
      <c r="E51" s="832" t="s">
        <v>1174</v>
      </c>
      <c r="F51" s="849">
        <v>1</v>
      </c>
      <c r="G51" s="849">
        <v>32.25</v>
      </c>
      <c r="H51" s="837">
        <v>1</v>
      </c>
      <c r="I51" s="849"/>
      <c r="J51" s="849"/>
      <c r="K51" s="837">
        <v>0</v>
      </c>
      <c r="L51" s="849">
        <v>1</v>
      </c>
      <c r="M51" s="850">
        <v>32.25</v>
      </c>
    </row>
    <row r="52" spans="1:13" ht="14.4" customHeight="1" x14ac:dyDescent="0.3">
      <c r="A52" s="831" t="s">
        <v>999</v>
      </c>
      <c r="B52" s="832" t="s">
        <v>1549</v>
      </c>
      <c r="C52" s="832" t="s">
        <v>1175</v>
      </c>
      <c r="D52" s="832" t="s">
        <v>1176</v>
      </c>
      <c r="E52" s="832" t="s">
        <v>1177</v>
      </c>
      <c r="F52" s="849"/>
      <c r="G52" s="849"/>
      <c r="H52" s="837">
        <v>0</v>
      </c>
      <c r="I52" s="849">
        <v>1</v>
      </c>
      <c r="J52" s="849">
        <v>16.12</v>
      </c>
      <c r="K52" s="837">
        <v>1</v>
      </c>
      <c r="L52" s="849">
        <v>1</v>
      </c>
      <c r="M52" s="850">
        <v>16.12</v>
      </c>
    </row>
    <row r="53" spans="1:13" ht="14.4" customHeight="1" x14ac:dyDescent="0.3">
      <c r="A53" s="831" t="s">
        <v>999</v>
      </c>
      <c r="B53" s="832" t="s">
        <v>1549</v>
      </c>
      <c r="C53" s="832" t="s">
        <v>1178</v>
      </c>
      <c r="D53" s="832" t="s">
        <v>1176</v>
      </c>
      <c r="E53" s="832" t="s">
        <v>1179</v>
      </c>
      <c r="F53" s="849"/>
      <c r="G53" s="849"/>
      <c r="H53" s="837">
        <v>0</v>
      </c>
      <c r="I53" s="849">
        <v>1</v>
      </c>
      <c r="J53" s="849">
        <v>57.6</v>
      </c>
      <c r="K53" s="837">
        <v>1</v>
      </c>
      <c r="L53" s="849">
        <v>1</v>
      </c>
      <c r="M53" s="850">
        <v>57.6</v>
      </c>
    </row>
    <row r="54" spans="1:13" ht="14.4" customHeight="1" x14ac:dyDescent="0.3">
      <c r="A54" s="831" t="s">
        <v>999</v>
      </c>
      <c r="B54" s="832" t="s">
        <v>1549</v>
      </c>
      <c r="C54" s="832" t="s">
        <v>1180</v>
      </c>
      <c r="D54" s="832" t="s">
        <v>1176</v>
      </c>
      <c r="E54" s="832" t="s">
        <v>1177</v>
      </c>
      <c r="F54" s="849"/>
      <c r="G54" s="849"/>
      <c r="H54" s="837">
        <v>0</v>
      </c>
      <c r="I54" s="849">
        <v>1</v>
      </c>
      <c r="J54" s="849">
        <v>16.12</v>
      </c>
      <c r="K54" s="837">
        <v>1</v>
      </c>
      <c r="L54" s="849">
        <v>1</v>
      </c>
      <c r="M54" s="850">
        <v>16.12</v>
      </c>
    </row>
    <row r="55" spans="1:13" ht="14.4" customHeight="1" x14ac:dyDescent="0.3">
      <c r="A55" s="831" t="s">
        <v>999</v>
      </c>
      <c r="B55" s="832" t="s">
        <v>1550</v>
      </c>
      <c r="C55" s="832" t="s">
        <v>1130</v>
      </c>
      <c r="D55" s="832" t="s">
        <v>1131</v>
      </c>
      <c r="E55" s="832" t="s">
        <v>1132</v>
      </c>
      <c r="F55" s="849"/>
      <c r="G55" s="849"/>
      <c r="H55" s="837">
        <v>0</v>
      </c>
      <c r="I55" s="849">
        <v>1</v>
      </c>
      <c r="J55" s="849">
        <v>117.55</v>
      </c>
      <c r="K55" s="837">
        <v>1</v>
      </c>
      <c r="L55" s="849">
        <v>1</v>
      </c>
      <c r="M55" s="850">
        <v>117.55</v>
      </c>
    </row>
    <row r="56" spans="1:13" ht="14.4" customHeight="1" x14ac:dyDescent="0.3">
      <c r="A56" s="831" t="s">
        <v>1000</v>
      </c>
      <c r="B56" s="832" t="s">
        <v>1549</v>
      </c>
      <c r="C56" s="832" t="s">
        <v>1270</v>
      </c>
      <c r="D56" s="832" t="s">
        <v>1176</v>
      </c>
      <c r="E56" s="832" t="s">
        <v>1179</v>
      </c>
      <c r="F56" s="849"/>
      <c r="G56" s="849"/>
      <c r="H56" s="837">
        <v>0</v>
      </c>
      <c r="I56" s="849">
        <v>1</v>
      </c>
      <c r="J56" s="849">
        <v>57.6</v>
      </c>
      <c r="K56" s="837">
        <v>1</v>
      </c>
      <c r="L56" s="849">
        <v>1</v>
      </c>
      <c r="M56" s="850">
        <v>57.6</v>
      </c>
    </row>
    <row r="57" spans="1:13" ht="14.4" customHeight="1" x14ac:dyDescent="0.3">
      <c r="A57" s="831" t="s">
        <v>1000</v>
      </c>
      <c r="B57" s="832" t="s">
        <v>1551</v>
      </c>
      <c r="C57" s="832" t="s">
        <v>1200</v>
      </c>
      <c r="D57" s="832" t="s">
        <v>1201</v>
      </c>
      <c r="E57" s="832" t="s">
        <v>1202</v>
      </c>
      <c r="F57" s="849"/>
      <c r="G57" s="849"/>
      <c r="H57" s="837"/>
      <c r="I57" s="849">
        <v>1</v>
      </c>
      <c r="J57" s="849">
        <v>0</v>
      </c>
      <c r="K57" s="837"/>
      <c r="L57" s="849">
        <v>1</v>
      </c>
      <c r="M57" s="850">
        <v>0</v>
      </c>
    </row>
    <row r="58" spans="1:13" ht="14.4" customHeight="1" x14ac:dyDescent="0.3">
      <c r="A58" s="831" t="s">
        <v>1000</v>
      </c>
      <c r="B58" s="832" t="s">
        <v>1539</v>
      </c>
      <c r="C58" s="832" t="s">
        <v>1205</v>
      </c>
      <c r="D58" s="832" t="s">
        <v>1206</v>
      </c>
      <c r="E58" s="832" t="s">
        <v>1039</v>
      </c>
      <c r="F58" s="849">
        <v>1</v>
      </c>
      <c r="G58" s="849">
        <v>105.32</v>
      </c>
      <c r="H58" s="837">
        <v>1</v>
      </c>
      <c r="I58" s="849"/>
      <c r="J58" s="849"/>
      <c r="K58" s="837">
        <v>0</v>
      </c>
      <c r="L58" s="849">
        <v>1</v>
      </c>
      <c r="M58" s="850">
        <v>105.32</v>
      </c>
    </row>
    <row r="59" spans="1:13" ht="14.4" customHeight="1" x14ac:dyDescent="0.3">
      <c r="A59" s="831" t="s">
        <v>1000</v>
      </c>
      <c r="B59" s="832" t="s">
        <v>1539</v>
      </c>
      <c r="C59" s="832" t="s">
        <v>1033</v>
      </c>
      <c r="D59" s="832" t="s">
        <v>1034</v>
      </c>
      <c r="E59" s="832" t="s">
        <v>1035</v>
      </c>
      <c r="F59" s="849"/>
      <c r="G59" s="849"/>
      <c r="H59" s="837">
        <v>0</v>
      </c>
      <c r="I59" s="849">
        <v>1</v>
      </c>
      <c r="J59" s="849">
        <v>117.03</v>
      </c>
      <c r="K59" s="837">
        <v>1</v>
      </c>
      <c r="L59" s="849">
        <v>1</v>
      </c>
      <c r="M59" s="850">
        <v>117.03</v>
      </c>
    </row>
    <row r="60" spans="1:13" ht="14.4" customHeight="1" x14ac:dyDescent="0.3">
      <c r="A60" s="831" t="s">
        <v>1000</v>
      </c>
      <c r="B60" s="832" t="s">
        <v>1539</v>
      </c>
      <c r="C60" s="832" t="s">
        <v>1207</v>
      </c>
      <c r="D60" s="832" t="s">
        <v>1208</v>
      </c>
      <c r="E60" s="832" t="s">
        <v>1035</v>
      </c>
      <c r="F60" s="849">
        <v>2</v>
      </c>
      <c r="G60" s="849">
        <v>234.06</v>
      </c>
      <c r="H60" s="837">
        <v>1</v>
      </c>
      <c r="I60" s="849"/>
      <c r="J60" s="849"/>
      <c r="K60" s="837">
        <v>0</v>
      </c>
      <c r="L60" s="849">
        <v>2</v>
      </c>
      <c r="M60" s="850">
        <v>234.06</v>
      </c>
    </row>
    <row r="61" spans="1:13" ht="14.4" customHeight="1" x14ac:dyDescent="0.3">
      <c r="A61" s="831" t="s">
        <v>1000</v>
      </c>
      <c r="B61" s="832" t="s">
        <v>959</v>
      </c>
      <c r="C61" s="832" t="s">
        <v>960</v>
      </c>
      <c r="D61" s="832" t="s">
        <v>758</v>
      </c>
      <c r="E61" s="832" t="s">
        <v>961</v>
      </c>
      <c r="F61" s="849"/>
      <c r="G61" s="849"/>
      <c r="H61" s="837">
        <v>0</v>
      </c>
      <c r="I61" s="849">
        <v>1</v>
      </c>
      <c r="J61" s="849">
        <v>143.09</v>
      </c>
      <c r="K61" s="837">
        <v>1</v>
      </c>
      <c r="L61" s="849">
        <v>1</v>
      </c>
      <c r="M61" s="850">
        <v>143.09</v>
      </c>
    </row>
    <row r="62" spans="1:13" ht="14.4" customHeight="1" x14ac:dyDescent="0.3">
      <c r="A62" s="831" t="s">
        <v>1000</v>
      </c>
      <c r="B62" s="832" t="s">
        <v>1540</v>
      </c>
      <c r="C62" s="832" t="s">
        <v>1082</v>
      </c>
      <c r="D62" s="832" t="s">
        <v>1083</v>
      </c>
      <c r="E62" s="832" t="s">
        <v>1084</v>
      </c>
      <c r="F62" s="849"/>
      <c r="G62" s="849"/>
      <c r="H62" s="837">
        <v>0</v>
      </c>
      <c r="I62" s="849">
        <v>3</v>
      </c>
      <c r="J62" s="849">
        <v>655.86</v>
      </c>
      <c r="K62" s="837">
        <v>1</v>
      </c>
      <c r="L62" s="849">
        <v>3</v>
      </c>
      <c r="M62" s="850">
        <v>655.86</v>
      </c>
    </row>
    <row r="63" spans="1:13" ht="14.4" customHeight="1" x14ac:dyDescent="0.3">
      <c r="A63" s="831" t="s">
        <v>1000</v>
      </c>
      <c r="B63" s="832" t="s">
        <v>1540</v>
      </c>
      <c r="C63" s="832" t="s">
        <v>1271</v>
      </c>
      <c r="D63" s="832" t="s">
        <v>1272</v>
      </c>
      <c r="E63" s="832" t="s">
        <v>1273</v>
      </c>
      <c r="F63" s="849"/>
      <c r="G63" s="849"/>
      <c r="H63" s="837">
        <v>0</v>
      </c>
      <c r="I63" s="849">
        <v>1</v>
      </c>
      <c r="J63" s="849">
        <v>216.9</v>
      </c>
      <c r="K63" s="837">
        <v>1</v>
      </c>
      <c r="L63" s="849">
        <v>1</v>
      </c>
      <c r="M63" s="850">
        <v>216.9</v>
      </c>
    </row>
    <row r="64" spans="1:13" ht="14.4" customHeight="1" x14ac:dyDescent="0.3">
      <c r="A64" s="831" t="s">
        <v>1000</v>
      </c>
      <c r="B64" s="832" t="s">
        <v>1540</v>
      </c>
      <c r="C64" s="832" t="s">
        <v>1274</v>
      </c>
      <c r="D64" s="832" t="s">
        <v>1083</v>
      </c>
      <c r="E64" s="832" t="s">
        <v>1275</v>
      </c>
      <c r="F64" s="849"/>
      <c r="G64" s="849"/>
      <c r="H64" s="837">
        <v>0</v>
      </c>
      <c r="I64" s="849">
        <v>1</v>
      </c>
      <c r="J64" s="849">
        <v>437.23</v>
      </c>
      <c r="K64" s="837">
        <v>1</v>
      </c>
      <c r="L64" s="849">
        <v>1</v>
      </c>
      <c r="M64" s="850">
        <v>437.23</v>
      </c>
    </row>
    <row r="65" spans="1:13" ht="14.4" customHeight="1" x14ac:dyDescent="0.3">
      <c r="A65" s="831" t="s">
        <v>1000</v>
      </c>
      <c r="B65" s="832" t="s">
        <v>1541</v>
      </c>
      <c r="C65" s="832" t="s">
        <v>1284</v>
      </c>
      <c r="D65" s="832" t="s">
        <v>1285</v>
      </c>
      <c r="E65" s="832" t="s">
        <v>1286</v>
      </c>
      <c r="F65" s="849">
        <v>2</v>
      </c>
      <c r="G65" s="849">
        <v>474.62</v>
      </c>
      <c r="H65" s="837">
        <v>1</v>
      </c>
      <c r="I65" s="849"/>
      <c r="J65" s="849"/>
      <c r="K65" s="837">
        <v>0</v>
      </c>
      <c r="L65" s="849">
        <v>2</v>
      </c>
      <c r="M65" s="850">
        <v>474.62</v>
      </c>
    </row>
    <row r="66" spans="1:13" ht="14.4" customHeight="1" x14ac:dyDescent="0.3">
      <c r="A66" s="831" t="s">
        <v>1000</v>
      </c>
      <c r="B66" s="832" t="s">
        <v>933</v>
      </c>
      <c r="C66" s="832" t="s">
        <v>1105</v>
      </c>
      <c r="D66" s="832" t="s">
        <v>935</v>
      </c>
      <c r="E66" s="832" t="s">
        <v>1106</v>
      </c>
      <c r="F66" s="849"/>
      <c r="G66" s="849"/>
      <c r="H66" s="837">
        <v>0</v>
      </c>
      <c r="I66" s="849">
        <v>5</v>
      </c>
      <c r="J66" s="849">
        <v>370.4</v>
      </c>
      <c r="K66" s="837">
        <v>1</v>
      </c>
      <c r="L66" s="849">
        <v>5</v>
      </c>
      <c r="M66" s="850">
        <v>370.4</v>
      </c>
    </row>
    <row r="67" spans="1:13" ht="14.4" customHeight="1" x14ac:dyDescent="0.3">
      <c r="A67" s="831" t="s">
        <v>1000</v>
      </c>
      <c r="B67" s="832" t="s">
        <v>933</v>
      </c>
      <c r="C67" s="832" t="s">
        <v>934</v>
      </c>
      <c r="D67" s="832" t="s">
        <v>935</v>
      </c>
      <c r="E67" s="832" t="s">
        <v>936</v>
      </c>
      <c r="F67" s="849"/>
      <c r="G67" s="849"/>
      <c r="H67" s="837">
        <v>0</v>
      </c>
      <c r="I67" s="849">
        <v>17</v>
      </c>
      <c r="J67" s="849">
        <v>1602.7599999999998</v>
      </c>
      <c r="K67" s="837">
        <v>1</v>
      </c>
      <c r="L67" s="849">
        <v>17</v>
      </c>
      <c r="M67" s="850">
        <v>1602.7599999999998</v>
      </c>
    </row>
    <row r="68" spans="1:13" ht="14.4" customHeight="1" x14ac:dyDescent="0.3">
      <c r="A68" s="831" t="s">
        <v>1000</v>
      </c>
      <c r="B68" s="832" t="s">
        <v>933</v>
      </c>
      <c r="C68" s="832" t="s">
        <v>1107</v>
      </c>
      <c r="D68" s="832" t="s">
        <v>935</v>
      </c>
      <c r="E68" s="832" t="s">
        <v>1108</v>
      </c>
      <c r="F68" s="849">
        <v>13</v>
      </c>
      <c r="G68" s="849">
        <v>2188.6799999999998</v>
      </c>
      <c r="H68" s="837">
        <v>1</v>
      </c>
      <c r="I68" s="849"/>
      <c r="J68" s="849"/>
      <c r="K68" s="837">
        <v>0</v>
      </c>
      <c r="L68" s="849">
        <v>13</v>
      </c>
      <c r="M68" s="850">
        <v>2188.6799999999998</v>
      </c>
    </row>
    <row r="69" spans="1:13" ht="14.4" customHeight="1" x14ac:dyDescent="0.3">
      <c r="A69" s="831" t="s">
        <v>1000</v>
      </c>
      <c r="B69" s="832" t="s">
        <v>933</v>
      </c>
      <c r="C69" s="832" t="s">
        <v>1014</v>
      </c>
      <c r="D69" s="832" t="s">
        <v>935</v>
      </c>
      <c r="E69" s="832" t="s">
        <v>1015</v>
      </c>
      <c r="F69" s="849"/>
      <c r="G69" s="849"/>
      <c r="H69" s="837">
        <v>0</v>
      </c>
      <c r="I69" s="849">
        <v>7</v>
      </c>
      <c r="J69" s="849">
        <v>807.31</v>
      </c>
      <c r="K69" s="837">
        <v>1</v>
      </c>
      <c r="L69" s="849">
        <v>7</v>
      </c>
      <c r="M69" s="850">
        <v>807.31</v>
      </c>
    </row>
    <row r="70" spans="1:13" ht="14.4" customHeight="1" x14ac:dyDescent="0.3">
      <c r="A70" s="831" t="s">
        <v>1000</v>
      </c>
      <c r="B70" s="832" t="s">
        <v>933</v>
      </c>
      <c r="C70" s="832" t="s">
        <v>937</v>
      </c>
      <c r="D70" s="832" t="s">
        <v>938</v>
      </c>
      <c r="E70" s="832" t="s">
        <v>939</v>
      </c>
      <c r="F70" s="849"/>
      <c r="G70" s="849"/>
      <c r="H70" s="837">
        <v>0</v>
      </c>
      <c r="I70" s="849">
        <v>56</v>
      </c>
      <c r="J70" s="849">
        <v>5892.88</v>
      </c>
      <c r="K70" s="837">
        <v>1</v>
      </c>
      <c r="L70" s="849">
        <v>56</v>
      </c>
      <c r="M70" s="850">
        <v>5892.88</v>
      </c>
    </row>
    <row r="71" spans="1:13" ht="14.4" customHeight="1" x14ac:dyDescent="0.3">
      <c r="A71" s="831" t="s">
        <v>1000</v>
      </c>
      <c r="B71" s="832" t="s">
        <v>933</v>
      </c>
      <c r="C71" s="832" t="s">
        <v>942</v>
      </c>
      <c r="D71" s="832" t="s">
        <v>938</v>
      </c>
      <c r="E71" s="832" t="s">
        <v>943</v>
      </c>
      <c r="F71" s="849"/>
      <c r="G71" s="849"/>
      <c r="H71" s="837">
        <v>0</v>
      </c>
      <c r="I71" s="849">
        <v>113</v>
      </c>
      <c r="J71" s="849">
        <v>9512.340000000002</v>
      </c>
      <c r="K71" s="837">
        <v>1</v>
      </c>
      <c r="L71" s="849">
        <v>113</v>
      </c>
      <c r="M71" s="850">
        <v>9512.340000000002</v>
      </c>
    </row>
    <row r="72" spans="1:13" ht="14.4" customHeight="1" x14ac:dyDescent="0.3">
      <c r="A72" s="831" t="s">
        <v>1000</v>
      </c>
      <c r="B72" s="832" t="s">
        <v>933</v>
      </c>
      <c r="C72" s="832" t="s">
        <v>1111</v>
      </c>
      <c r="D72" s="832" t="s">
        <v>935</v>
      </c>
      <c r="E72" s="832" t="s">
        <v>1112</v>
      </c>
      <c r="F72" s="849"/>
      <c r="G72" s="849"/>
      <c r="H72" s="837">
        <v>0</v>
      </c>
      <c r="I72" s="849">
        <v>2</v>
      </c>
      <c r="J72" s="849">
        <v>126.28</v>
      </c>
      <c r="K72" s="837">
        <v>1</v>
      </c>
      <c r="L72" s="849">
        <v>2</v>
      </c>
      <c r="M72" s="850">
        <v>126.28</v>
      </c>
    </row>
    <row r="73" spans="1:13" ht="14.4" customHeight="1" x14ac:dyDescent="0.3">
      <c r="A73" s="831" t="s">
        <v>1000</v>
      </c>
      <c r="B73" s="832" t="s">
        <v>933</v>
      </c>
      <c r="C73" s="832" t="s">
        <v>1012</v>
      </c>
      <c r="D73" s="832" t="s">
        <v>935</v>
      </c>
      <c r="E73" s="832" t="s">
        <v>1013</v>
      </c>
      <c r="F73" s="849">
        <v>8</v>
      </c>
      <c r="G73" s="849">
        <v>841.84</v>
      </c>
      <c r="H73" s="837">
        <v>1</v>
      </c>
      <c r="I73" s="849"/>
      <c r="J73" s="849"/>
      <c r="K73" s="837">
        <v>0</v>
      </c>
      <c r="L73" s="849">
        <v>8</v>
      </c>
      <c r="M73" s="850">
        <v>841.84</v>
      </c>
    </row>
    <row r="74" spans="1:13" ht="14.4" customHeight="1" x14ac:dyDescent="0.3">
      <c r="A74" s="831" t="s">
        <v>1000</v>
      </c>
      <c r="B74" s="832" t="s">
        <v>933</v>
      </c>
      <c r="C74" s="832" t="s">
        <v>944</v>
      </c>
      <c r="D74" s="832" t="s">
        <v>935</v>
      </c>
      <c r="E74" s="832" t="s">
        <v>945</v>
      </c>
      <c r="F74" s="849"/>
      <c r="G74" s="849"/>
      <c r="H74" s="837">
        <v>0</v>
      </c>
      <c r="I74" s="849">
        <v>8</v>
      </c>
      <c r="J74" s="849">
        <v>392.64</v>
      </c>
      <c r="K74" s="837">
        <v>1</v>
      </c>
      <c r="L74" s="849">
        <v>8</v>
      </c>
      <c r="M74" s="850">
        <v>392.64</v>
      </c>
    </row>
    <row r="75" spans="1:13" ht="14.4" customHeight="1" x14ac:dyDescent="0.3">
      <c r="A75" s="831" t="s">
        <v>1000</v>
      </c>
      <c r="B75" s="832" t="s">
        <v>933</v>
      </c>
      <c r="C75" s="832" t="s">
        <v>1113</v>
      </c>
      <c r="D75" s="832" t="s">
        <v>935</v>
      </c>
      <c r="E75" s="832" t="s">
        <v>1114</v>
      </c>
      <c r="F75" s="849"/>
      <c r="G75" s="849"/>
      <c r="H75" s="837">
        <v>0</v>
      </c>
      <c r="I75" s="849">
        <v>20</v>
      </c>
      <c r="J75" s="849">
        <v>2525.4</v>
      </c>
      <c r="K75" s="837">
        <v>1</v>
      </c>
      <c r="L75" s="849">
        <v>20</v>
      </c>
      <c r="M75" s="850">
        <v>2525.4</v>
      </c>
    </row>
    <row r="76" spans="1:13" ht="14.4" customHeight="1" x14ac:dyDescent="0.3">
      <c r="A76" s="831" t="s">
        <v>1000</v>
      </c>
      <c r="B76" s="832" t="s">
        <v>933</v>
      </c>
      <c r="C76" s="832" t="s">
        <v>1018</v>
      </c>
      <c r="D76" s="832" t="s">
        <v>935</v>
      </c>
      <c r="E76" s="832" t="s">
        <v>1019</v>
      </c>
      <c r="F76" s="849">
        <v>28</v>
      </c>
      <c r="G76" s="849">
        <v>2357.0400000000004</v>
      </c>
      <c r="H76" s="837">
        <v>1</v>
      </c>
      <c r="I76" s="849"/>
      <c r="J76" s="849"/>
      <c r="K76" s="837">
        <v>0</v>
      </c>
      <c r="L76" s="849">
        <v>28</v>
      </c>
      <c r="M76" s="850">
        <v>2357.0400000000004</v>
      </c>
    </row>
    <row r="77" spans="1:13" ht="14.4" customHeight="1" x14ac:dyDescent="0.3">
      <c r="A77" s="831" t="s">
        <v>1000</v>
      </c>
      <c r="B77" s="832" t="s">
        <v>933</v>
      </c>
      <c r="C77" s="832" t="s">
        <v>1016</v>
      </c>
      <c r="D77" s="832" t="s">
        <v>938</v>
      </c>
      <c r="E77" s="832" t="s">
        <v>1017</v>
      </c>
      <c r="F77" s="849"/>
      <c r="G77" s="849"/>
      <c r="H77" s="837">
        <v>0</v>
      </c>
      <c r="I77" s="849">
        <v>96</v>
      </c>
      <c r="J77" s="849">
        <v>12121.92</v>
      </c>
      <c r="K77" s="837">
        <v>1</v>
      </c>
      <c r="L77" s="849">
        <v>96</v>
      </c>
      <c r="M77" s="850">
        <v>12121.92</v>
      </c>
    </row>
    <row r="78" spans="1:13" ht="14.4" customHeight="1" x14ac:dyDescent="0.3">
      <c r="A78" s="831" t="s">
        <v>1000</v>
      </c>
      <c r="B78" s="832" t="s">
        <v>933</v>
      </c>
      <c r="C78" s="832" t="s">
        <v>1109</v>
      </c>
      <c r="D78" s="832" t="s">
        <v>938</v>
      </c>
      <c r="E78" s="832" t="s">
        <v>1110</v>
      </c>
      <c r="F78" s="849"/>
      <c r="G78" s="849"/>
      <c r="H78" s="837">
        <v>0</v>
      </c>
      <c r="I78" s="849">
        <v>17</v>
      </c>
      <c r="J78" s="849">
        <v>1073.3800000000001</v>
      </c>
      <c r="K78" s="837">
        <v>1</v>
      </c>
      <c r="L78" s="849">
        <v>17</v>
      </c>
      <c r="M78" s="850">
        <v>1073.3800000000001</v>
      </c>
    </row>
    <row r="79" spans="1:13" ht="14.4" customHeight="1" x14ac:dyDescent="0.3">
      <c r="A79" s="831" t="s">
        <v>1000</v>
      </c>
      <c r="B79" s="832" t="s">
        <v>933</v>
      </c>
      <c r="C79" s="832" t="s">
        <v>940</v>
      </c>
      <c r="D79" s="832" t="s">
        <v>938</v>
      </c>
      <c r="E79" s="832" t="s">
        <v>941</v>
      </c>
      <c r="F79" s="849"/>
      <c r="G79" s="849"/>
      <c r="H79" s="837">
        <v>0</v>
      </c>
      <c r="I79" s="849">
        <v>6</v>
      </c>
      <c r="J79" s="849">
        <v>294.47999999999996</v>
      </c>
      <c r="K79" s="837">
        <v>1</v>
      </c>
      <c r="L79" s="849">
        <v>6</v>
      </c>
      <c r="M79" s="850">
        <v>294.47999999999996</v>
      </c>
    </row>
    <row r="80" spans="1:13" ht="14.4" customHeight="1" x14ac:dyDescent="0.3">
      <c r="A80" s="831" t="s">
        <v>1000</v>
      </c>
      <c r="B80" s="832" t="s">
        <v>933</v>
      </c>
      <c r="C80" s="832" t="s">
        <v>1115</v>
      </c>
      <c r="D80" s="832" t="s">
        <v>1116</v>
      </c>
      <c r="E80" s="832" t="s">
        <v>943</v>
      </c>
      <c r="F80" s="849">
        <v>5</v>
      </c>
      <c r="G80" s="849">
        <v>420.90000000000003</v>
      </c>
      <c r="H80" s="837">
        <v>1</v>
      </c>
      <c r="I80" s="849"/>
      <c r="J80" s="849"/>
      <c r="K80" s="837">
        <v>0</v>
      </c>
      <c r="L80" s="849">
        <v>5</v>
      </c>
      <c r="M80" s="850">
        <v>420.90000000000003</v>
      </c>
    </row>
    <row r="81" spans="1:13" ht="14.4" customHeight="1" x14ac:dyDescent="0.3">
      <c r="A81" s="831" t="s">
        <v>1000</v>
      </c>
      <c r="B81" s="832" t="s">
        <v>933</v>
      </c>
      <c r="C81" s="832" t="s">
        <v>1240</v>
      </c>
      <c r="D81" s="832" t="s">
        <v>1116</v>
      </c>
      <c r="E81" s="832" t="s">
        <v>941</v>
      </c>
      <c r="F81" s="849">
        <v>1</v>
      </c>
      <c r="G81" s="849">
        <v>49.08</v>
      </c>
      <c r="H81" s="837">
        <v>1</v>
      </c>
      <c r="I81" s="849"/>
      <c r="J81" s="849"/>
      <c r="K81" s="837">
        <v>0</v>
      </c>
      <c r="L81" s="849">
        <v>1</v>
      </c>
      <c r="M81" s="850">
        <v>49.08</v>
      </c>
    </row>
    <row r="82" spans="1:13" ht="14.4" customHeight="1" x14ac:dyDescent="0.3">
      <c r="A82" s="831" t="s">
        <v>1000</v>
      </c>
      <c r="B82" s="832" t="s">
        <v>1543</v>
      </c>
      <c r="C82" s="832" t="s">
        <v>1203</v>
      </c>
      <c r="D82" s="832" t="s">
        <v>1204</v>
      </c>
      <c r="E82" s="832" t="s">
        <v>1027</v>
      </c>
      <c r="F82" s="849">
        <v>2</v>
      </c>
      <c r="G82" s="849">
        <v>239.4</v>
      </c>
      <c r="H82" s="837">
        <v>1</v>
      </c>
      <c r="I82" s="849"/>
      <c r="J82" s="849"/>
      <c r="K82" s="837">
        <v>0</v>
      </c>
      <c r="L82" s="849">
        <v>2</v>
      </c>
      <c r="M82" s="850">
        <v>239.4</v>
      </c>
    </row>
    <row r="83" spans="1:13" ht="14.4" customHeight="1" x14ac:dyDescent="0.3">
      <c r="A83" s="831" t="s">
        <v>1000</v>
      </c>
      <c r="B83" s="832" t="s">
        <v>946</v>
      </c>
      <c r="C83" s="832" t="s">
        <v>1263</v>
      </c>
      <c r="D83" s="832" t="s">
        <v>600</v>
      </c>
      <c r="E83" s="832" t="s">
        <v>1264</v>
      </c>
      <c r="F83" s="849"/>
      <c r="G83" s="849"/>
      <c r="H83" s="837">
        <v>0</v>
      </c>
      <c r="I83" s="849">
        <v>1</v>
      </c>
      <c r="J83" s="849">
        <v>48.42</v>
      </c>
      <c r="K83" s="837">
        <v>1</v>
      </c>
      <c r="L83" s="849">
        <v>1</v>
      </c>
      <c r="M83" s="850">
        <v>48.42</v>
      </c>
    </row>
    <row r="84" spans="1:13" ht="14.4" customHeight="1" x14ac:dyDescent="0.3">
      <c r="A84" s="831" t="s">
        <v>1000</v>
      </c>
      <c r="B84" s="832" t="s">
        <v>966</v>
      </c>
      <c r="C84" s="832" t="s">
        <v>1086</v>
      </c>
      <c r="D84" s="832" t="s">
        <v>756</v>
      </c>
      <c r="E84" s="832" t="s">
        <v>1087</v>
      </c>
      <c r="F84" s="849"/>
      <c r="G84" s="849"/>
      <c r="H84" s="837"/>
      <c r="I84" s="849">
        <v>5</v>
      </c>
      <c r="J84" s="849">
        <v>0</v>
      </c>
      <c r="K84" s="837"/>
      <c r="L84" s="849">
        <v>5</v>
      </c>
      <c r="M84" s="850">
        <v>0</v>
      </c>
    </row>
    <row r="85" spans="1:13" ht="14.4" customHeight="1" x14ac:dyDescent="0.3">
      <c r="A85" s="831" t="s">
        <v>1000</v>
      </c>
      <c r="B85" s="832" t="s">
        <v>1552</v>
      </c>
      <c r="C85" s="832" t="s">
        <v>1246</v>
      </c>
      <c r="D85" s="832" t="s">
        <v>1247</v>
      </c>
      <c r="E85" s="832" t="s">
        <v>1248</v>
      </c>
      <c r="F85" s="849">
        <v>1</v>
      </c>
      <c r="G85" s="849">
        <v>54.95</v>
      </c>
      <c r="H85" s="837">
        <v>1</v>
      </c>
      <c r="I85" s="849"/>
      <c r="J85" s="849"/>
      <c r="K85" s="837">
        <v>0</v>
      </c>
      <c r="L85" s="849">
        <v>1</v>
      </c>
      <c r="M85" s="850">
        <v>54.95</v>
      </c>
    </row>
    <row r="86" spans="1:13" ht="14.4" customHeight="1" x14ac:dyDescent="0.3">
      <c r="A86" s="831" t="s">
        <v>1000</v>
      </c>
      <c r="B86" s="832" t="s">
        <v>1544</v>
      </c>
      <c r="C86" s="832" t="s">
        <v>1197</v>
      </c>
      <c r="D86" s="832" t="s">
        <v>1022</v>
      </c>
      <c r="E86" s="832" t="s">
        <v>1198</v>
      </c>
      <c r="F86" s="849"/>
      <c r="G86" s="849"/>
      <c r="H86" s="837">
        <v>0</v>
      </c>
      <c r="I86" s="849">
        <v>1</v>
      </c>
      <c r="J86" s="849">
        <v>4.7</v>
      </c>
      <c r="K86" s="837">
        <v>1</v>
      </c>
      <c r="L86" s="849">
        <v>1</v>
      </c>
      <c r="M86" s="850">
        <v>4.7</v>
      </c>
    </row>
    <row r="87" spans="1:13" ht="14.4" customHeight="1" x14ac:dyDescent="0.3">
      <c r="A87" s="831" t="s">
        <v>1000</v>
      </c>
      <c r="B87" s="832" t="s">
        <v>949</v>
      </c>
      <c r="C87" s="832" t="s">
        <v>952</v>
      </c>
      <c r="D87" s="832" t="s">
        <v>685</v>
      </c>
      <c r="E87" s="832" t="s">
        <v>951</v>
      </c>
      <c r="F87" s="849"/>
      <c r="G87" s="849"/>
      <c r="H87" s="837"/>
      <c r="I87" s="849">
        <v>1</v>
      </c>
      <c r="J87" s="849">
        <v>0</v>
      </c>
      <c r="K87" s="837"/>
      <c r="L87" s="849">
        <v>1</v>
      </c>
      <c r="M87" s="850">
        <v>0</v>
      </c>
    </row>
    <row r="88" spans="1:13" ht="14.4" customHeight="1" x14ac:dyDescent="0.3">
      <c r="A88" s="831" t="s">
        <v>1000</v>
      </c>
      <c r="B88" s="832" t="s">
        <v>949</v>
      </c>
      <c r="C88" s="832" t="s">
        <v>1300</v>
      </c>
      <c r="D88" s="832" t="s">
        <v>1301</v>
      </c>
      <c r="E88" s="832" t="s">
        <v>1302</v>
      </c>
      <c r="F88" s="849">
        <v>1</v>
      </c>
      <c r="G88" s="849">
        <v>0</v>
      </c>
      <c r="H88" s="837"/>
      <c r="I88" s="849"/>
      <c r="J88" s="849"/>
      <c r="K88" s="837"/>
      <c r="L88" s="849">
        <v>1</v>
      </c>
      <c r="M88" s="850">
        <v>0</v>
      </c>
    </row>
    <row r="89" spans="1:13" ht="14.4" customHeight="1" x14ac:dyDescent="0.3">
      <c r="A89" s="831" t="s">
        <v>1000</v>
      </c>
      <c r="B89" s="832" t="s">
        <v>1553</v>
      </c>
      <c r="C89" s="832" t="s">
        <v>1281</v>
      </c>
      <c r="D89" s="832" t="s">
        <v>1282</v>
      </c>
      <c r="E89" s="832" t="s">
        <v>1283</v>
      </c>
      <c r="F89" s="849">
        <v>1</v>
      </c>
      <c r="G89" s="849">
        <v>132</v>
      </c>
      <c r="H89" s="837">
        <v>1</v>
      </c>
      <c r="I89" s="849"/>
      <c r="J89" s="849"/>
      <c r="K89" s="837">
        <v>0</v>
      </c>
      <c r="L89" s="849">
        <v>1</v>
      </c>
      <c r="M89" s="850">
        <v>132</v>
      </c>
    </row>
    <row r="90" spans="1:13" ht="14.4" customHeight="1" x14ac:dyDescent="0.3">
      <c r="A90" s="831" t="s">
        <v>1001</v>
      </c>
      <c r="B90" s="832" t="s">
        <v>1551</v>
      </c>
      <c r="C90" s="832" t="s">
        <v>1200</v>
      </c>
      <c r="D90" s="832" t="s">
        <v>1201</v>
      </c>
      <c r="E90" s="832" t="s">
        <v>1202</v>
      </c>
      <c r="F90" s="849"/>
      <c r="G90" s="849"/>
      <c r="H90" s="837"/>
      <c r="I90" s="849">
        <v>1</v>
      </c>
      <c r="J90" s="849">
        <v>0</v>
      </c>
      <c r="K90" s="837"/>
      <c r="L90" s="849">
        <v>1</v>
      </c>
      <c r="M90" s="850">
        <v>0</v>
      </c>
    </row>
    <row r="91" spans="1:13" ht="14.4" customHeight="1" x14ac:dyDescent="0.3">
      <c r="A91" s="831" t="s">
        <v>1001</v>
      </c>
      <c r="B91" s="832" t="s">
        <v>929</v>
      </c>
      <c r="C91" s="832" t="s">
        <v>1500</v>
      </c>
      <c r="D91" s="832" t="s">
        <v>931</v>
      </c>
      <c r="E91" s="832" t="s">
        <v>1501</v>
      </c>
      <c r="F91" s="849"/>
      <c r="G91" s="849"/>
      <c r="H91" s="837">
        <v>0</v>
      </c>
      <c r="I91" s="849">
        <v>1</v>
      </c>
      <c r="J91" s="849">
        <v>38.04</v>
      </c>
      <c r="K91" s="837">
        <v>1</v>
      </c>
      <c r="L91" s="849">
        <v>1</v>
      </c>
      <c r="M91" s="850">
        <v>38.04</v>
      </c>
    </row>
    <row r="92" spans="1:13" ht="14.4" customHeight="1" x14ac:dyDescent="0.3">
      <c r="A92" s="831" t="s">
        <v>1001</v>
      </c>
      <c r="B92" s="832" t="s">
        <v>1554</v>
      </c>
      <c r="C92" s="832" t="s">
        <v>1507</v>
      </c>
      <c r="D92" s="832" t="s">
        <v>1508</v>
      </c>
      <c r="E92" s="832" t="s">
        <v>1509</v>
      </c>
      <c r="F92" s="849">
        <v>1</v>
      </c>
      <c r="G92" s="849">
        <v>95.63</v>
      </c>
      <c r="H92" s="837">
        <v>1</v>
      </c>
      <c r="I92" s="849"/>
      <c r="J92" s="849"/>
      <c r="K92" s="837">
        <v>0</v>
      </c>
      <c r="L92" s="849">
        <v>1</v>
      </c>
      <c r="M92" s="850">
        <v>95.63</v>
      </c>
    </row>
    <row r="93" spans="1:13" ht="14.4" customHeight="1" x14ac:dyDescent="0.3">
      <c r="A93" s="831" t="s">
        <v>1002</v>
      </c>
      <c r="B93" s="832" t="s">
        <v>1555</v>
      </c>
      <c r="C93" s="832" t="s">
        <v>1313</v>
      </c>
      <c r="D93" s="832" t="s">
        <v>1314</v>
      </c>
      <c r="E93" s="832" t="s">
        <v>1315</v>
      </c>
      <c r="F93" s="849"/>
      <c r="G93" s="849"/>
      <c r="H93" s="837">
        <v>0</v>
      </c>
      <c r="I93" s="849">
        <v>5</v>
      </c>
      <c r="J93" s="849">
        <v>852.60000000000014</v>
      </c>
      <c r="K93" s="837">
        <v>1</v>
      </c>
      <c r="L93" s="849">
        <v>5</v>
      </c>
      <c r="M93" s="850">
        <v>852.60000000000014</v>
      </c>
    </row>
    <row r="94" spans="1:13" ht="14.4" customHeight="1" x14ac:dyDescent="0.3">
      <c r="A94" s="831" t="s">
        <v>1003</v>
      </c>
      <c r="B94" s="832" t="s">
        <v>933</v>
      </c>
      <c r="C94" s="832" t="s">
        <v>1105</v>
      </c>
      <c r="D94" s="832" t="s">
        <v>935</v>
      </c>
      <c r="E94" s="832" t="s">
        <v>1106</v>
      </c>
      <c r="F94" s="849"/>
      <c r="G94" s="849"/>
      <c r="H94" s="837">
        <v>0</v>
      </c>
      <c r="I94" s="849">
        <v>1</v>
      </c>
      <c r="J94" s="849">
        <v>74.08</v>
      </c>
      <c r="K94" s="837">
        <v>1</v>
      </c>
      <c r="L94" s="849">
        <v>1</v>
      </c>
      <c r="M94" s="850">
        <v>74.08</v>
      </c>
    </row>
    <row r="95" spans="1:13" ht="14.4" customHeight="1" x14ac:dyDescent="0.3">
      <c r="A95" s="831" t="s">
        <v>1003</v>
      </c>
      <c r="B95" s="832" t="s">
        <v>933</v>
      </c>
      <c r="C95" s="832" t="s">
        <v>1014</v>
      </c>
      <c r="D95" s="832" t="s">
        <v>935</v>
      </c>
      <c r="E95" s="832" t="s">
        <v>1015</v>
      </c>
      <c r="F95" s="849"/>
      <c r="G95" s="849"/>
      <c r="H95" s="837">
        <v>0</v>
      </c>
      <c r="I95" s="849">
        <v>1</v>
      </c>
      <c r="J95" s="849">
        <v>115.33</v>
      </c>
      <c r="K95" s="837">
        <v>1</v>
      </c>
      <c r="L95" s="849">
        <v>1</v>
      </c>
      <c r="M95" s="850">
        <v>115.33</v>
      </c>
    </row>
    <row r="96" spans="1:13" ht="14.4" customHeight="1" x14ac:dyDescent="0.3">
      <c r="A96" s="831" t="s">
        <v>1003</v>
      </c>
      <c r="B96" s="832" t="s">
        <v>933</v>
      </c>
      <c r="C96" s="832" t="s">
        <v>937</v>
      </c>
      <c r="D96" s="832" t="s">
        <v>938</v>
      </c>
      <c r="E96" s="832" t="s">
        <v>939</v>
      </c>
      <c r="F96" s="849"/>
      <c r="G96" s="849"/>
      <c r="H96" s="837">
        <v>0</v>
      </c>
      <c r="I96" s="849">
        <v>3</v>
      </c>
      <c r="J96" s="849">
        <v>315.69</v>
      </c>
      <c r="K96" s="837">
        <v>1</v>
      </c>
      <c r="L96" s="849">
        <v>3</v>
      </c>
      <c r="M96" s="850">
        <v>315.69</v>
      </c>
    </row>
    <row r="97" spans="1:13" ht="14.4" customHeight="1" x14ac:dyDescent="0.3">
      <c r="A97" s="831" t="s">
        <v>1003</v>
      </c>
      <c r="B97" s="832" t="s">
        <v>933</v>
      </c>
      <c r="C97" s="832" t="s">
        <v>942</v>
      </c>
      <c r="D97" s="832" t="s">
        <v>938</v>
      </c>
      <c r="E97" s="832" t="s">
        <v>943</v>
      </c>
      <c r="F97" s="849"/>
      <c r="G97" s="849"/>
      <c r="H97" s="837">
        <v>0</v>
      </c>
      <c r="I97" s="849">
        <v>4</v>
      </c>
      <c r="J97" s="849">
        <v>336.72</v>
      </c>
      <c r="K97" s="837">
        <v>1</v>
      </c>
      <c r="L97" s="849">
        <v>4</v>
      </c>
      <c r="M97" s="850">
        <v>336.72</v>
      </c>
    </row>
    <row r="98" spans="1:13" ht="14.4" customHeight="1" x14ac:dyDescent="0.3">
      <c r="A98" s="831" t="s">
        <v>1003</v>
      </c>
      <c r="B98" s="832" t="s">
        <v>933</v>
      </c>
      <c r="C98" s="832" t="s">
        <v>1111</v>
      </c>
      <c r="D98" s="832" t="s">
        <v>935</v>
      </c>
      <c r="E98" s="832" t="s">
        <v>1112</v>
      </c>
      <c r="F98" s="849"/>
      <c r="G98" s="849"/>
      <c r="H98" s="837">
        <v>0</v>
      </c>
      <c r="I98" s="849">
        <v>1</v>
      </c>
      <c r="J98" s="849">
        <v>63.14</v>
      </c>
      <c r="K98" s="837">
        <v>1</v>
      </c>
      <c r="L98" s="849">
        <v>1</v>
      </c>
      <c r="M98" s="850">
        <v>63.14</v>
      </c>
    </row>
    <row r="99" spans="1:13" ht="14.4" customHeight="1" x14ac:dyDescent="0.3">
      <c r="A99" s="831" t="s">
        <v>1003</v>
      </c>
      <c r="B99" s="832" t="s">
        <v>933</v>
      </c>
      <c r="C99" s="832" t="s">
        <v>944</v>
      </c>
      <c r="D99" s="832" t="s">
        <v>935</v>
      </c>
      <c r="E99" s="832" t="s">
        <v>945</v>
      </c>
      <c r="F99" s="849"/>
      <c r="G99" s="849"/>
      <c r="H99" s="837">
        <v>0</v>
      </c>
      <c r="I99" s="849">
        <v>1</v>
      </c>
      <c r="J99" s="849">
        <v>49.08</v>
      </c>
      <c r="K99" s="837">
        <v>1</v>
      </c>
      <c r="L99" s="849">
        <v>1</v>
      </c>
      <c r="M99" s="850">
        <v>49.08</v>
      </c>
    </row>
    <row r="100" spans="1:13" ht="14.4" customHeight="1" x14ac:dyDescent="0.3">
      <c r="A100" s="831" t="s">
        <v>1003</v>
      </c>
      <c r="B100" s="832" t="s">
        <v>933</v>
      </c>
      <c r="C100" s="832" t="s">
        <v>1113</v>
      </c>
      <c r="D100" s="832" t="s">
        <v>935</v>
      </c>
      <c r="E100" s="832" t="s">
        <v>1114</v>
      </c>
      <c r="F100" s="849"/>
      <c r="G100" s="849"/>
      <c r="H100" s="837">
        <v>0</v>
      </c>
      <c r="I100" s="849">
        <v>1</v>
      </c>
      <c r="J100" s="849">
        <v>126.27</v>
      </c>
      <c r="K100" s="837">
        <v>1</v>
      </c>
      <c r="L100" s="849">
        <v>1</v>
      </c>
      <c r="M100" s="850">
        <v>126.27</v>
      </c>
    </row>
    <row r="101" spans="1:13" ht="14.4" customHeight="1" x14ac:dyDescent="0.3">
      <c r="A101" s="831" t="s">
        <v>1003</v>
      </c>
      <c r="B101" s="832" t="s">
        <v>933</v>
      </c>
      <c r="C101" s="832" t="s">
        <v>1018</v>
      </c>
      <c r="D101" s="832" t="s">
        <v>935</v>
      </c>
      <c r="E101" s="832" t="s">
        <v>1019</v>
      </c>
      <c r="F101" s="849">
        <v>2</v>
      </c>
      <c r="G101" s="849">
        <v>168.36</v>
      </c>
      <c r="H101" s="837">
        <v>1</v>
      </c>
      <c r="I101" s="849"/>
      <c r="J101" s="849"/>
      <c r="K101" s="837">
        <v>0</v>
      </c>
      <c r="L101" s="849">
        <v>2</v>
      </c>
      <c r="M101" s="850">
        <v>168.36</v>
      </c>
    </row>
    <row r="102" spans="1:13" ht="14.4" customHeight="1" x14ac:dyDescent="0.3">
      <c r="A102" s="831" t="s">
        <v>1003</v>
      </c>
      <c r="B102" s="832" t="s">
        <v>933</v>
      </c>
      <c r="C102" s="832" t="s">
        <v>1016</v>
      </c>
      <c r="D102" s="832" t="s">
        <v>938</v>
      </c>
      <c r="E102" s="832" t="s">
        <v>1017</v>
      </c>
      <c r="F102" s="849"/>
      <c r="G102" s="849"/>
      <c r="H102" s="837">
        <v>0</v>
      </c>
      <c r="I102" s="849">
        <v>1</v>
      </c>
      <c r="J102" s="849">
        <v>126.27</v>
      </c>
      <c r="K102" s="837">
        <v>1</v>
      </c>
      <c r="L102" s="849">
        <v>1</v>
      </c>
      <c r="M102" s="850">
        <v>126.27</v>
      </c>
    </row>
    <row r="103" spans="1:13" ht="14.4" customHeight="1" x14ac:dyDescent="0.3">
      <c r="A103" s="831" t="s">
        <v>1003</v>
      </c>
      <c r="B103" s="832" t="s">
        <v>933</v>
      </c>
      <c r="C103" s="832" t="s">
        <v>1109</v>
      </c>
      <c r="D103" s="832" t="s">
        <v>938</v>
      </c>
      <c r="E103" s="832" t="s">
        <v>1110</v>
      </c>
      <c r="F103" s="849"/>
      <c r="G103" s="849"/>
      <c r="H103" s="837">
        <v>0</v>
      </c>
      <c r="I103" s="849">
        <v>1</v>
      </c>
      <c r="J103" s="849">
        <v>63.14</v>
      </c>
      <c r="K103" s="837">
        <v>1</v>
      </c>
      <c r="L103" s="849">
        <v>1</v>
      </c>
      <c r="M103" s="850">
        <v>63.14</v>
      </c>
    </row>
    <row r="104" spans="1:13" ht="14.4" customHeight="1" x14ac:dyDescent="0.3">
      <c r="A104" s="831" t="s">
        <v>1003</v>
      </c>
      <c r="B104" s="832" t="s">
        <v>933</v>
      </c>
      <c r="C104" s="832" t="s">
        <v>940</v>
      </c>
      <c r="D104" s="832" t="s">
        <v>938</v>
      </c>
      <c r="E104" s="832" t="s">
        <v>941</v>
      </c>
      <c r="F104" s="849"/>
      <c r="G104" s="849"/>
      <c r="H104" s="837">
        <v>0</v>
      </c>
      <c r="I104" s="849">
        <v>2</v>
      </c>
      <c r="J104" s="849">
        <v>98.16</v>
      </c>
      <c r="K104" s="837">
        <v>1</v>
      </c>
      <c r="L104" s="849">
        <v>2</v>
      </c>
      <c r="M104" s="850">
        <v>98.16</v>
      </c>
    </row>
    <row r="105" spans="1:13" ht="14.4" customHeight="1" x14ac:dyDescent="0.3">
      <c r="A105" s="831" t="s">
        <v>1003</v>
      </c>
      <c r="B105" s="832" t="s">
        <v>949</v>
      </c>
      <c r="C105" s="832" t="s">
        <v>1325</v>
      </c>
      <c r="D105" s="832" t="s">
        <v>1326</v>
      </c>
      <c r="E105" s="832" t="s">
        <v>951</v>
      </c>
      <c r="F105" s="849">
        <v>3</v>
      </c>
      <c r="G105" s="849">
        <v>0</v>
      </c>
      <c r="H105" s="837"/>
      <c r="I105" s="849"/>
      <c r="J105" s="849"/>
      <c r="K105" s="837"/>
      <c r="L105" s="849">
        <v>3</v>
      </c>
      <c r="M105" s="850">
        <v>0</v>
      </c>
    </row>
    <row r="106" spans="1:13" ht="14.4" customHeight="1" x14ac:dyDescent="0.3">
      <c r="A106" s="831" t="s">
        <v>1004</v>
      </c>
      <c r="B106" s="832" t="s">
        <v>959</v>
      </c>
      <c r="C106" s="832" t="s">
        <v>960</v>
      </c>
      <c r="D106" s="832" t="s">
        <v>758</v>
      </c>
      <c r="E106" s="832" t="s">
        <v>961</v>
      </c>
      <c r="F106" s="849"/>
      <c r="G106" s="849"/>
      <c r="H106" s="837">
        <v>0</v>
      </c>
      <c r="I106" s="849">
        <v>2</v>
      </c>
      <c r="J106" s="849">
        <v>286.18</v>
      </c>
      <c r="K106" s="837">
        <v>1</v>
      </c>
      <c r="L106" s="849">
        <v>2</v>
      </c>
      <c r="M106" s="850">
        <v>286.18</v>
      </c>
    </row>
    <row r="107" spans="1:13" ht="14.4" customHeight="1" x14ac:dyDescent="0.3">
      <c r="A107" s="831" t="s">
        <v>1004</v>
      </c>
      <c r="B107" s="832" t="s">
        <v>1556</v>
      </c>
      <c r="C107" s="832" t="s">
        <v>1328</v>
      </c>
      <c r="D107" s="832" t="s">
        <v>1329</v>
      </c>
      <c r="E107" s="832" t="s">
        <v>1302</v>
      </c>
      <c r="F107" s="849">
        <v>1</v>
      </c>
      <c r="G107" s="849">
        <v>196.2</v>
      </c>
      <c r="H107" s="837">
        <v>1</v>
      </c>
      <c r="I107" s="849"/>
      <c r="J107" s="849"/>
      <c r="K107" s="837">
        <v>0</v>
      </c>
      <c r="L107" s="849">
        <v>1</v>
      </c>
      <c r="M107" s="850">
        <v>196.2</v>
      </c>
    </row>
    <row r="108" spans="1:13" ht="14.4" customHeight="1" x14ac:dyDescent="0.3">
      <c r="A108" s="831" t="s">
        <v>1004</v>
      </c>
      <c r="B108" s="832" t="s">
        <v>1557</v>
      </c>
      <c r="C108" s="832" t="s">
        <v>1340</v>
      </c>
      <c r="D108" s="832" t="s">
        <v>1341</v>
      </c>
      <c r="E108" s="832" t="s">
        <v>1342</v>
      </c>
      <c r="F108" s="849">
        <v>1</v>
      </c>
      <c r="G108" s="849">
        <v>3480.65</v>
      </c>
      <c r="H108" s="837">
        <v>1</v>
      </c>
      <c r="I108" s="849"/>
      <c r="J108" s="849"/>
      <c r="K108" s="837">
        <v>0</v>
      </c>
      <c r="L108" s="849">
        <v>1</v>
      </c>
      <c r="M108" s="850">
        <v>3480.65</v>
      </c>
    </row>
    <row r="109" spans="1:13" ht="14.4" customHeight="1" x14ac:dyDescent="0.3">
      <c r="A109" s="831" t="s">
        <v>1004</v>
      </c>
      <c r="B109" s="832" t="s">
        <v>933</v>
      </c>
      <c r="C109" s="832" t="s">
        <v>1365</v>
      </c>
      <c r="D109" s="832" t="s">
        <v>935</v>
      </c>
      <c r="E109" s="832" t="s">
        <v>1366</v>
      </c>
      <c r="F109" s="849"/>
      <c r="G109" s="849"/>
      <c r="H109" s="837"/>
      <c r="I109" s="849">
        <v>1</v>
      </c>
      <c r="J109" s="849">
        <v>0</v>
      </c>
      <c r="K109" s="837"/>
      <c r="L109" s="849">
        <v>1</v>
      </c>
      <c r="M109" s="850">
        <v>0</v>
      </c>
    </row>
    <row r="110" spans="1:13" ht="14.4" customHeight="1" x14ac:dyDescent="0.3">
      <c r="A110" s="831" t="s">
        <v>1004</v>
      </c>
      <c r="B110" s="832" t="s">
        <v>933</v>
      </c>
      <c r="C110" s="832" t="s">
        <v>1105</v>
      </c>
      <c r="D110" s="832" t="s">
        <v>935</v>
      </c>
      <c r="E110" s="832" t="s">
        <v>1106</v>
      </c>
      <c r="F110" s="849"/>
      <c r="G110" s="849"/>
      <c r="H110" s="837">
        <v>0</v>
      </c>
      <c r="I110" s="849">
        <v>7</v>
      </c>
      <c r="J110" s="849">
        <v>518.55999999999995</v>
      </c>
      <c r="K110" s="837">
        <v>1</v>
      </c>
      <c r="L110" s="849">
        <v>7</v>
      </c>
      <c r="M110" s="850">
        <v>518.55999999999995</v>
      </c>
    </row>
    <row r="111" spans="1:13" ht="14.4" customHeight="1" x14ac:dyDescent="0.3">
      <c r="A111" s="831" t="s">
        <v>1004</v>
      </c>
      <c r="B111" s="832" t="s">
        <v>933</v>
      </c>
      <c r="C111" s="832" t="s">
        <v>934</v>
      </c>
      <c r="D111" s="832" t="s">
        <v>935</v>
      </c>
      <c r="E111" s="832" t="s">
        <v>936</v>
      </c>
      <c r="F111" s="849"/>
      <c r="G111" s="849"/>
      <c r="H111" s="837">
        <v>0</v>
      </c>
      <c r="I111" s="849">
        <v>5</v>
      </c>
      <c r="J111" s="849">
        <v>471.40000000000003</v>
      </c>
      <c r="K111" s="837">
        <v>1</v>
      </c>
      <c r="L111" s="849">
        <v>5</v>
      </c>
      <c r="M111" s="850">
        <v>471.40000000000003</v>
      </c>
    </row>
    <row r="112" spans="1:13" ht="14.4" customHeight="1" x14ac:dyDescent="0.3">
      <c r="A112" s="831" t="s">
        <v>1004</v>
      </c>
      <c r="B112" s="832" t="s">
        <v>933</v>
      </c>
      <c r="C112" s="832" t="s">
        <v>1367</v>
      </c>
      <c r="D112" s="832" t="s">
        <v>935</v>
      </c>
      <c r="E112" s="832" t="s">
        <v>1368</v>
      </c>
      <c r="F112" s="849">
        <v>1</v>
      </c>
      <c r="G112" s="849">
        <v>0</v>
      </c>
      <c r="H112" s="837"/>
      <c r="I112" s="849"/>
      <c r="J112" s="849"/>
      <c r="K112" s="837"/>
      <c r="L112" s="849">
        <v>1</v>
      </c>
      <c r="M112" s="850">
        <v>0</v>
      </c>
    </row>
    <row r="113" spans="1:13" ht="14.4" customHeight="1" x14ac:dyDescent="0.3">
      <c r="A113" s="831" t="s">
        <v>1004</v>
      </c>
      <c r="B113" s="832" t="s">
        <v>933</v>
      </c>
      <c r="C113" s="832" t="s">
        <v>1107</v>
      </c>
      <c r="D113" s="832" t="s">
        <v>935</v>
      </c>
      <c r="E113" s="832" t="s">
        <v>1108</v>
      </c>
      <c r="F113" s="849">
        <v>12</v>
      </c>
      <c r="G113" s="849">
        <v>2020.3200000000002</v>
      </c>
      <c r="H113" s="837">
        <v>1</v>
      </c>
      <c r="I113" s="849"/>
      <c r="J113" s="849"/>
      <c r="K113" s="837">
        <v>0</v>
      </c>
      <c r="L113" s="849">
        <v>12</v>
      </c>
      <c r="M113" s="850">
        <v>2020.3200000000002</v>
      </c>
    </row>
    <row r="114" spans="1:13" ht="14.4" customHeight="1" x14ac:dyDescent="0.3">
      <c r="A114" s="831" t="s">
        <v>1004</v>
      </c>
      <c r="B114" s="832" t="s">
        <v>933</v>
      </c>
      <c r="C114" s="832" t="s">
        <v>1014</v>
      </c>
      <c r="D114" s="832" t="s">
        <v>935</v>
      </c>
      <c r="E114" s="832" t="s">
        <v>1015</v>
      </c>
      <c r="F114" s="849"/>
      <c r="G114" s="849"/>
      <c r="H114" s="837">
        <v>0</v>
      </c>
      <c r="I114" s="849">
        <v>7</v>
      </c>
      <c r="J114" s="849">
        <v>807.31000000000006</v>
      </c>
      <c r="K114" s="837">
        <v>1</v>
      </c>
      <c r="L114" s="849">
        <v>7</v>
      </c>
      <c r="M114" s="850">
        <v>807.31000000000006</v>
      </c>
    </row>
    <row r="115" spans="1:13" ht="14.4" customHeight="1" x14ac:dyDescent="0.3">
      <c r="A115" s="831" t="s">
        <v>1004</v>
      </c>
      <c r="B115" s="832" t="s">
        <v>933</v>
      </c>
      <c r="C115" s="832" t="s">
        <v>937</v>
      </c>
      <c r="D115" s="832" t="s">
        <v>938</v>
      </c>
      <c r="E115" s="832" t="s">
        <v>939</v>
      </c>
      <c r="F115" s="849"/>
      <c r="G115" s="849"/>
      <c r="H115" s="837">
        <v>0</v>
      </c>
      <c r="I115" s="849">
        <v>43</v>
      </c>
      <c r="J115" s="849">
        <v>4524.8899999999994</v>
      </c>
      <c r="K115" s="837">
        <v>1</v>
      </c>
      <c r="L115" s="849">
        <v>43</v>
      </c>
      <c r="M115" s="850">
        <v>4524.8899999999994</v>
      </c>
    </row>
    <row r="116" spans="1:13" ht="14.4" customHeight="1" x14ac:dyDescent="0.3">
      <c r="A116" s="831" t="s">
        <v>1004</v>
      </c>
      <c r="B116" s="832" t="s">
        <v>933</v>
      </c>
      <c r="C116" s="832" t="s">
        <v>942</v>
      </c>
      <c r="D116" s="832" t="s">
        <v>938</v>
      </c>
      <c r="E116" s="832" t="s">
        <v>943</v>
      </c>
      <c r="F116" s="849"/>
      <c r="G116" s="849"/>
      <c r="H116" s="837">
        <v>0</v>
      </c>
      <c r="I116" s="849">
        <v>72</v>
      </c>
      <c r="J116" s="849">
        <v>6060.9600000000019</v>
      </c>
      <c r="K116" s="837">
        <v>1</v>
      </c>
      <c r="L116" s="849">
        <v>72</v>
      </c>
      <c r="M116" s="850">
        <v>6060.9600000000019</v>
      </c>
    </row>
    <row r="117" spans="1:13" ht="14.4" customHeight="1" x14ac:dyDescent="0.3">
      <c r="A117" s="831" t="s">
        <v>1004</v>
      </c>
      <c r="B117" s="832" t="s">
        <v>933</v>
      </c>
      <c r="C117" s="832" t="s">
        <v>1111</v>
      </c>
      <c r="D117" s="832" t="s">
        <v>935</v>
      </c>
      <c r="E117" s="832" t="s">
        <v>1112</v>
      </c>
      <c r="F117" s="849"/>
      <c r="G117" s="849"/>
      <c r="H117" s="837">
        <v>0</v>
      </c>
      <c r="I117" s="849">
        <v>6</v>
      </c>
      <c r="J117" s="849">
        <v>378.84</v>
      </c>
      <c r="K117" s="837">
        <v>1</v>
      </c>
      <c r="L117" s="849">
        <v>6</v>
      </c>
      <c r="M117" s="850">
        <v>378.84</v>
      </c>
    </row>
    <row r="118" spans="1:13" ht="14.4" customHeight="1" x14ac:dyDescent="0.3">
      <c r="A118" s="831" t="s">
        <v>1004</v>
      </c>
      <c r="B118" s="832" t="s">
        <v>933</v>
      </c>
      <c r="C118" s="832" t="s">
        <v>1012</v>
      </c>
      <c r="D118" s="832" t="s">
        <v>935</v>
      </c>
      <c r="E118" s="832" t="s">
        <v>1013</v>
      </c>
      <c r="F118" s="849">
        <v>13</v>
      </c>
      <c r="G118" s="849">
        <v>1367.99</v>
      </c>
      <c r="H118" s="837">
        <v>1</v>
      </c>
      <c r="I118" s="849"/>
      <c r="J118" s="849"/>
      <c r="K118" s="837">
        <v>0</v>
      </c>
      <c r="L118" s="849">
        <v>13</v>
      </c>
      <c r="M118" s="850">
        <v>1367.99</v>
      </c>
    </row>
    <row r="119" spans="1:13" ht="14.4" customHeight="1" x14ac:dyDescent="0.3">
      <c r="A119" s="831" t="s">
        <v>1004</v>
      </c>
      <c r="B119" s="832" t="s">
        <v>933</v>
      </c>
      <c r="C119" s="832" t="s">
        <v>944</v>
      </c>
      <c r="D119" s="832" t="s">
        <v>935</v>
      </c>
      <c r="E119" s="832" t="s">
        <v>945</v>
      </c>
      <c r="F119" s="849"/>
      <c r="G119" s="849"/>
      <c r="H119" s="837">
        <v>0</v>
      </c>
      <c r="I119" s="849">
        <v>1</v>
      </c>
      <c r="J119" s="849">
        <v>49.08</v>
      </c>
      <c r="K119" s="837">
        <v>1</v>
      </c>
      <c r="L119" s="849">
        <v>1</v>
      </c>
      <c r="M119" s="850">
        <v>49.08</v>
      </c>
    </row>
    <row r="120" spans="1:13" ht="14.4" customHeight="1" x14ac:dyDescent="0.3">
      <c r="A120" s="831" t="s">
        <v>1004</v>
      </c>
      <c r="B120" s="832" t="s">
        <v>933</v>
      </c>
      <c r="C120" s="832" t="s">
        <v>1113</v>
      </c>
      <c r="D120" s="832" t="s">
        <v>935</v>
      </c>
      <c r="E120" s="832" t="s">
        <v>1114</v>
      </c>
      <c r="F120" s="849"/>
      <c r="G120" s="849"/>
      <c r="H120" s="837">
        <v>0</v>
      </c>
      <c r="I120" s="849">
        <v>35</v>
      </c>
      <c r="J120" s="849">
        <v>4419.45</v>
      </c>
      <c r="K120" s="837">
        <v>1</v>
      </c>
      <c r="L120" s="849">
        <v>35</v>
      </c>
      <c r="M120" s="850">
        <v>4419.45</v>
      </c>
    </row>
    <row r="121" spans="1:13" ht="14.4" customHeight="1" x14ac:dyDescent="0.3">
      <c r="A121" s="831" t="s">
        <v>1004</v>
      </c>
      <c r="B121" s="832" t="s">
        <v>933</v>
      </c>
      <c r="C121" s="832" t="s">
        <v>1018</v>
      </c>
      <c r="D121" s="832" t="s">
        <v>935</v>
      </c>
      <c r="E121" s="832" t="s">
        <v>1019</v>
      </c>
      <c r="F121" s="849">
        <v>33</v>
      </c>
      <c r="G121" s="849">
        <v>2777.9400000000005</v>
      </c>
      <c r="H121" s="837">
        <v>1</v>
      </c>
      <c r="I121" s="849"/>
      <c r="J121" s="849"/>
      <c r="K121" s="837">
        <v>0</v>
      </c>
      <c r="L121" s="849">
        <v>33</v>
      </c>
      <c r="M121" s="850">
        <v>2777.9400000000005</v>
      </c>
    </row>
    <row r="122" spans="1:13" ht="14.4" customHeight="1" x14ac:dyDescent="0.3">
      <c r="A122" s="831" t="s">
        <v>1004</v>
      </c>
      <c r="B122" s="832" t="s">
        <v>933</v>
      </c>
      <c r="C122" s="832" t="s">
        <v>1016</v>
      </c>
      <c r="D122" s="832" t="s">
        <v>938</v>
      </c>
      <c r="E122" s="832" t="s">
        <v>1017</v>
      </c>
      <c r="F122" s="849"/>
      <c r="G122" s="849"/>
      <c r="H122" s="837">
        <v>0</v>
      </c>
      <c r="I122" s="849">
        <v>60</v>
      </c>
      <c r="J122" s="849">
        <v>7576.2000000000007</v>
      </c>
      <c r="K122" s="837">
        <v>1</v>
      </c>
      <c r="L122" s="849">
        <v>60</v>
      </c>
      <c r="M122" s="850">
        <v>7576.2000000000007</v>
      </c>
    </row>
    <row r="123" spans="1:13" ht="14.4" customHeight="1" x14ac:dyDescent="0.3">
      <c r="A123" s="831" t="s">
        <v>1004</v>
      </c>
      <c r="B123" s="832" t="s">
        <v>933</v>
      </c>
      <c r="C123" s="832" t="s">
        <v>1109</v>
      </c>
      <c r="D123" s="832" t="s">
        <v>938</v>
      </c>
      <c r="E123" s="832" t="s">
        <v>1110</v>
      </c>
      <c r="F123" s="849"/>
      <c r="G123" s="849"/>
      <c r="H123" s="837">
        <v>0</v>
      </c>
      <c r="I123" s="849">
        <v>6</v>
      </c>
      <c r="J123" s="849">
        <v>378.84</v>
      </c>
      <c r="K123" s="837">
        <v>1</v>
      </c>
      <c r="L123" s="849">
        <v>6</v>
      </c>
      <c r="M123" s="850">
        <v>378.84</v>
      </c>
    </row>
    <row r="124" spans="1:13" ht="14.4" customHeight="1" x14ac:dyDescent="0.3">
      <c r="A124" s="831" t="s">
        <v>1004</v>
      </c>
      <c r="B124" s="832" t="s">
        <v>933</v>
      </c>
      <c r="C124" s="832" t="s">
        <v>940</v>
      </c>
      <c r="D124" s="832" t="s">
        <v>938</v>
      </c>
      <c r="E124" s="832" t="s">
        <v>941</v>
      </c>
      <c r="F124" s="849"/>
      <c r="G124" s="849"/>
      <c r="H124" s="837">
        <v>0</v>
      </c>
      <c r="I124" s="849">
        <v>2</v>
      </c>
      <c r="J124" s="849">
        <v>98.16</v>
      </c>
      <c r="K124" s="837">
        <v>1</v>
      </c>
      <c r="L124" s="849">
        <v>2</v>
      </c>
      <c r="M124" s="850">
        <v>98.16</v>
      </c>
    </row>
    <row r="125" spans="1:13" ht="14.4" customHeight="1" x14ac:dyDescent="0.3">
      <c r="A125" s="831" t="s">
        <v>1004</v>
      </c>
      <c r="B125" s="832" t="s">
        <v>966</v>
      </c>
      <c r="C125" s="832" t="s">
        <v>1086</v>
      </c>
      <c r="D125" s="832" t="s">
        <v>756</v>
      </c>
      <c r="E125" s="832" t="s">
        <v>1087</v>
      </c>
      <c r="F125" s="849"/>
      <c r="G125" s="849"/>
      <c r="H125" s="837"/>
      <c r="I125" s="849">
        <v>2</v>
      </c>
      <c r="J125" s="849">
        <v>0</v>
      </c>
      <c r="K125" s="837"/>
      <c r="L125" s="849">
        <v>2</v>
      </c>
      <c r="M125" s="850">
        <v>0</v>
      </c>
    </row>
    <row r="126" spans="1:13" ht="14.4" customHeight="1" x14ac:dyDescent="0.3">
      <c r="A126" s="831" t="s">
        <v>1004</v>
      </c>
      <c r="B126" s="832" t="s">
        <v>1558</v>
      </c>
      <c r="C126" s="832" t="s">
        <v>1356</v>
      </c>
      <c r="D126" s="832" t="s">
        <v>1357</v>
      </c>
      <c r="E126" s="832" t="s">
        <v>1358</v>
      </c>
      <c r="F126" s="849">
        <v>4</v>
      </c>
      <c r="G126" s="849">
        <v>241.56</v>
      </c>
      <c r="H126" s="837">
        <v>1</v>
      </c>
      <c r="I126" s="849"/>
      <c r="J126" s="849"/>
      <c r="K126" s="837">
        <v>0</v>
      </c>
      <c r="L126" s="849">
        <v>4</v>
      </c>
      <c r="M126" s="850">
        <v>241.56</v>
      </c>
    </row>
    <row r="127" spans="1:13" ht="14.4" customHeight="1" x14ac:dyDescent="0.3">
      <c r="A127" s="831" t="s">
        <v>1004</v>
      </c>
      <c r="B127" s="832" t="s">
        <v>949</v>
      </c>
      <c r="C127" s="832" t="s">
        <v>1362</v>
      </c>
      <c r="D127" s="832" t="s">
        <v>1326</v>
      </c>
      <c r="E127" s="832" t="s">
        <v>951</v>
      </c>
      <c r="F127" s="849">
        <v>3</v>
      </c>
      <c r="G127" s="849">
        <v>0</v>
      </c>
      <c r="H127" s="837"/>
      <c r="I127" s="849"/>
      <c r="J127" s="849"/>
      <c r="K127" s="837"/>
      <c r="L127" s="849">
        <v>3</v>
      </c>
      <c r="M127" s="850">
        <v>0</v>
      </c>
    </row>
    <row r="128" spans="1:13" ht="14.4" customHeight="1" x14ac:dyDescent="0.3">
      <c r="A128" s="831" t="s">
        <v>1004</v>
      </c>
      <c r="B128" s="832" t="s">
        <v>949</v>
      </c>
      <c r="C128" s="832" t="s">
        <v>1325</v>
      </c>
      <c r="D128" s="832" t="s">
        <v>1326</v>
      </c>
      <c r="E128" s="832" t="s">
        <v>951</v>
      </c>
      <c r="F128" s="849">
        <v>3</v>
      </c>
      <c r="G128" s="849">
        <v>0</v>
      </c>
      <c r="H128" s="837"/>
      <c r="I128" s="849"/>
      <c r="J128" s="849"/>
      <c r="K128" s="837"/>
      <c r="L128" s="849">
        <v>3</v>
      </c>
      <c r="M128" s="850">
        <v>0</v>
      </c>
    </row>
    <row r="129" spans="1:13" ht="14.4" customHeight="1" x14ac:dyDescent="0.3">
      <c r="A129" s="831" t="s">
        <v>1004</v>
      </c>
      <c r="B129" s="832" t="s">
        <v>1559</v>
      </c>
      <c r="C129" s="832" t="s">
        <v>1336</v>
      </c>
      <c r="D129" s="832" t="s">
        <v>1337</v>
      </c>
      <c r="E129" s="832" t="s">
        <v>1338</v>
      </c>
      <c r="F129" s="849"/>
      <c r="G129" s="849"/>
      <c r="H129" s="837">
        <v>0</v>
      </c>
      <c r="I129" s="849">
        <v>4</v>
      </c>
      <c r="J129" s="849">
        <v>246.36</v>
      </c>
      <c r="K129" s="837">
        <v>1</v>
      </c>
      <c r="L129" s="849">
        <v>4</v>
      </c>
      <c r="M129" s="850">
        <v>246.36</v>
      </c>
    </row>
    <row r="130" spans="1:13" ht="14.4" customHeight="1" x14ac:dyDescent="0.3">
      <c r="A130" s="831" t="s">
        <v>1004</v>
      </c>
      <c r="B130" s="832" t="s">
        <v>1550</v>
      </c>
      <c r="C130" s="832" t="s">
        <v>1330</v>
      </c>
      <c r="D130" s="832" t="s">
        <v>1131</v>
      </c>
      <c r="E130" s="832" t="s">
        <v>1331</v>
      </c>
      <c r="F130" s="849"/>
      <c r="G130" s="849"/>
      <c r="H130" s="837">
        <v>0</v>
      </c>
      <c r="I130" s="849">
        <v>1</v>
      </c>
      <c r="J130" s="849">
        <v>176.32</v>
      </c>
      <c r="K130" s="837">
        <v>1</v>
      </c>
      <c r="L130" s="849">
        <v>1</v>
      </c>
      <c r="M130" s="850">
        <v>176.32</v>
      </c>
    </row>
    <row r="131" spans="1:13" ht="14.4" customHeight="1" x14ac:dyDescent="0.3">
      <c r="A131" s="831" t="s">
        <v>1005</v>
      </c>
      <c r="B131" s="832" t="s">
        <v>1556</v>
      </c>
      <c r="C131" s="832" t="s">
        <v>1328</v>
      </c>
      <c r="D131" s="832" t="s">
        <v>1329</v>
      </c>
      <c r="E131" s="832" t="s">
        <v>1302</v>
      </c>
      <c r="F131" s="849">
        <v>2</v>
      </c>
      <c r="G131" s="849">
        <v>392.4</v>
      </c>
      <c r="H131" s="837">
        <v>1</v>
      </c>
      <c r="I131" s="849"/>
      <c r="J131" s="849"/>
      <c r="K131" s="837">
        <v>0</v>
      </c>
      <c r="L131" s="849">
        <v>2</v>
      </c>
      <c r="M131" s="850">
        <v>392.4</v>
      </c>
    </row>
    <row r="132" spans="1:13" ht="14.4" customHeight="1" x14ac:dyDescent="0.3">
      <c r="A132" s="831" t="s">
        <v>1005</v>
      </c>
      <c r="B132" s="832" t="s">
        <v>1557</v>
      </c>
      <c r="C132" s="832" t="s">
        <v>1488</v>
      </c>
      <c r="D132" s="832" t="s">
        <v>1341</v>
      </c>
      <c r="E132" s="832" t="s">
        <v>1489</v>
      </c>
      <c r="F132" s="849">
        <v>3</v>
      </c>
      <c r="G132" s="849">
        <v>3196.5299999999997</v>
      </c>
      <c r="H132" s="837">
        <v>1</v>
      </c>
      <c r="I132" s="849"/>
      <c r="J132" s="849"/>
      <c r="K132" s="837">
        <v>0</v>
      </c>
      <c r="L132" s="849">
        <v>3</v>
      </c>
      <c r="M132" s="850">
        <v>3196.5299999999997</v>
      </c>
    </row>
    <row r="133" spans="1:13" ht="14.4" customHeight="1" x14ac:dyDescent="0.3">
      <c r="A133" s="831" t="s">
        <v>1005</v>
      </c>
      <c r="B133" s="832" t="s">
        <v>1557</v>
      </c>
      <c r="C133" s="832" t="s">
        <v>1340</v>
      </c>
      <c r="D133" s="832" t="s">
        <v>1341</v>
      </c>
      <c r="E133" s="832" t="s">
        <v>1342</v>
      </c>
      <c r="F133" s="849">
        <v>1</v>
      </c>
      <c r="G133" s="849">
        <v>3480.65</v>
      </c>
      <c r="H133" s="837">
        <v>1</v>
      </c>
      <c r="I133" s="849"/>
      <c r="J133" s="849"/>
      <c r="K133" s="837">
        <v>0</v>
      </c>
      <c r="L133" s="849">
        <v>1</v>
      </c>
      <c r="M133" s="850">
        <v>3480.65</v>
      </c>
    </row>
    <row r="134" spans="1:13" ht="14.4" customHeight="1" x14ac:dyDescent="0.3">
      <c r="A134" s="831" t="s">
        <v>1005</v>
      </c>
      <c r="B134" s="832" t="s">
        <v>933</v>
      </c>
      <c r="C134" s="832" t="s">
        <v>942</v>
      </c>
      <c r="D134" s="832" t="s">
        <v>938</v>
      </c>
      <c r="E134" s="832" t="s">
        <v>943</v>
      </c>
      <c r="F134" s="849"/>
      <c r="G134" s="849"/>
      <c r="H134" s="837">
        <v>0</v>
      </c>
      <c r="I134" s="849">
        <v>1</v>
      </c>
      <c r="J134" s="849">
        <v>84.18</v>
      </c>
      <c r="K134" s="837">
        <v>1</v>
      </c>
      <c r="L134" s="849">
        <v>1</v>
      </c>
      <c r="M134" s="850">
        <v>84.18</v>
      </c>
    </row>
    <row r="135" spans="1:13" ht="14.4" customHeight="1" x14ac:dyDescent="0.3">
      <c r="A135" s="831" t="s">
        <v>1005</v>
      </c>
      <c r="B135" s="832" t="s">
        <v>933</v>
      </c>
      <c r="C135" s="832" t="s">
        <v>1012</v>
      </c>
      <c r="D135" s="832" t="s">
        <v>935</v>
      </c>
      <c r="E135" s="832" t="s">
        <v>1013</v>
      </c>
      <c r="F135" s="849">
        <v>1</v>
      </c>
      <c r="G135" s="849">
        <v>105.23</v>
      </c>
      <c r="H135" s="837">
        <v>1</v>
      </c>
      <c r="I135" s="849"/>
      <c r="J135" s="849"/>
      <c r="K135" s="837">
        <v>0</v>
      </c>
      <c r="L135" s="849">
        <v>1</v>
      </c>
      <c r="M135" s="850">
        <v>105.23</v>
      </c>
    </row>
    <row r="136" spans="1:13" ht="14.4" customHeight="1" x14ac:dyDescent="0.3">
      <c r="A136" s="831" t="s">
        <v>1005</v>
      </c>
      <c r="B136" s="832" t="s">
        <v>933</v>
      </c>
      <c r="C136" s="832" t="s">
        <v>944</v>
      </c>
      <c r="D136" s="832" t="s">
        <v>935</v>
      </c>
      <c r="E136" s="832" t="s">
        <v>945</v>
      </c>
      <c r="F136" s="849"/>
      <c r="G136" s="849"/>
      <c r="H136" s="837">
        <v>0</v>
      </c>
      <c r="I136" s="849">
        <v>2</v>
      </c>
      <c r="J136" s="849">
        <v>98.16</v>
      </c>
      <c r="K136" s="837">
        <v>1</v>
      </c>
      <c r="L136" s="849">
        <v>2</v>
      </c>
      <c r="M136" s="850">
        <v>98.16</v>
      </c>
    </row>
    <row r="137" spans="1:13" ht="14.4" customHeight="1" x14ac:dyDescent="0.3">
      <c r="A137" s="831" t="s">
        <v>1005</v>
      </c>
      <c r="B137" s="832" t="s">
        <v>933</v>
      </c>
      <c r="C137" s="832" t="s">
        <v>1018</v>
      </c>
      <c r="D137" s="832" t="s">
        <v>935</v>
      </c>
      <c r="E137" s="832" t="s">
        <v>1019</v>
      </c>
      <c r="F137" s="849">
        <v>1</v>
      </c>
      <c r="G137" s="849">
        <v>84.18</v>
      </c>
      <c r="H137" s="837">
        <v>1</v>
      </c>
      <c r="I137" s="849"/>
      <c r="J137" s="849"/>
      <c r="K137" s="837">
        <v>0</v>
      </c>
      <c r="L137" s="849">
        <v>1</v>
      </c>
      <c r="M137" s="850">
        <v>84.18</v>
      </c>
    </row>
    <row r="138" spans="1:13" ht="14.4" customHeight="1" x14ac:dyDescent="0.3">
      <c r="A138" s="831" t="s">
        <v>1006</v>
      </c>
      <c r="B138" s="832" t="s">
        <v>1539</v>
      </c>
      <c r="C138" s="832" t="s">
        <v>1205</v>
      </c>
      <c r="D138" s="832" t="s">
        <v>1206</v>
      </c>
      <c r="E138" s="832" t="s">
        <v>1039</v>
      </c>
      <c r="F138" s="849">
        <v>1</v>
      </c>
      <c r="G138" s="849">
        <v>105.32</v>
      </c>
      <c r="H138" s="837">
        <v>1</v>
      </c>
      <c r="I138" s="849"/>
      <c r="J138" s="849"/>
      <c r="K138" s="837">
        <v>0</v>
      </c>
      <c r="L138" s="849">
        <v>1</v>
      </c>
      <c r="M138" s="850">
        <v>105.32</v>
      </c>
    </row>
    <row r="139" spans="1:13" ht="14.4" customHeight="1" x14ac:dyDescent="0.3">
      <c r="A139" s="831" t="s">
        <v>1006</v>
      </c>
      <c r="B139" s="832" t="s">
        <v>959</v>
      </c>
      <c r="C139" s="832" t="s">
        <v>960</v>
      </c>
      <c r="D139" s="832" t="s">
        <v>758</v>
      </c>
      <c r="E139" s="832" t="s">
        <v>961</v>
      </c>
      <c r="F139" s="849"/>
      <c r="G139" s="849"/>
      <c r="H139" s="837">
        <v>0</v>
      </c>
      <c r="I139" s="849">
        <v>2</v>
      </c>
      <c r="J139" s="849">
        <v>286.18</v>
      </c>
      <c r="K139" s="837">
        <v>1</v>
      </c>
      <c r="L139" s="849">
        <v>2</v>
      </c>
      <c r="M139" s="850">
        <v>286.18</v>
      </c>
    </row>
    <row r="140" spans="1:13" ht="14.4" customHeight="1" x14ac:dyDescent="0.3">
      <c r="A140" s="831" t="s">
        <v>1006</v>
      </c>
      <c r="B140" s="832" t="s">
        <v>933</v>
      </c>
      <c r="C140" s="832" t="s">
        <v>1365</v>
      </c>
      <c r="D140" s="832" t="s">
        <v>935</v>
      </c>
      <c r="E140" s="832" t="s">
        <v>1366</v>
      </c>
      <c r="F140" s="849"/>
      <c r="G140" s="849"/>
      <c r="H140" s="837"/>
      <c r="I140" s="849">
        <v>2</v>
      </c>
      <c r="J140" s="849">
        <v>0</v>
      </c>
      <c r="K140" s="837"/>
      <c r="L140" s="849">
        <v>2</v>
      </c>
      <c r="M140" s="850">
        <v>0</v>
      </c>
    </row>
    <row r="141" spans="1:13" ht="14.4" customHeight="1" x14ac:dyDescent="0.3">
      <c r="A141" s="831" t="s">
        <v>1006</v>
      </c>
      <c r="B141" s="832" t="s">
        <v>933</v>
      </c>
      <c r="C141" s="832" t="s">
        <v>1105</v>
      </c>
      <c r="D141" s="832" t="s">
        <v>935</v>
      </c>
      <c r="E141" s="832" t="s">
        <v>1106</v>
      </c>
      <c r="F141" s="849"/>
      <c r="G141" s="849"/>
      <c r="H141" s="837">
        <v>0</v>
      </c>
      <c r="I141" s="849">
        <v>5</v>
      </c>
      <c r="J141" s="849">
        <v>370.4</v>
      </c>
      <c r="K141" s="837">
        <v>1</v>
      </c>
      <c r="L141" s="849">
        <v>5</v>
      </c>
      <c r="M141" s="850">
        <v>370.4</v>
      </c>
    </row>
    <row r="142" spans="1:13" ht="14.4" customHeight="1" x14ac:dyDescent="0.3">
      <c r="A142" s="831" t="s">
        <v>1006</v>
      </c>
      <c r="B142" s="832" t="s">
        <v>933</v>
      </c>
      <c r="C142" s="832" t="s">
        <v>1450</v>
      </c>
      <c r="D142" s="832" t="s">
        <v>935</v>
      </c>
      <c r="E142" s="832" t="s">
        <v>1451</v>
      </c>
      <c r="F142" s="849"/>
      <c r="G142" s="849"/>
      <c r="H142" s="837"/>
      <c r="I142" s="849">
        <v>1</v>
      </c>
      <c r="J142" s="849">
        <v>0</v>
      </c>
      <c r="K142" s="837"/>
      <c r="L142" s="849">
        <v>1</v>
      </c>
      <c r="M142" s="850">
        <v>0</v>
      </c>
    </row>
    <row r="143" spans="1:13" ht="14.4" customHeight="1" x14ac:dyDescent="0.3">
      <c r="A143" s="831" t="s">
        <v>1006</v>
      </c>
      <c r="B143" s="832" t="s">
        <v>933</v>
      </c>
      <c r="C143" s="832" t="s">
        <v>934</v>
      </c>
      <c r="D143" s="832" t="s">
        <v>935</v>
      </c>
      <c r="E143" s="832" t="s">
        <v>936</v>
      </c>
      <c r="F143" s="849"/>
      <c r="G143" s="849"/>
      <c r="H143" s="837">
        <v>0</v>
      </c>
      <c r="I143" s="849">
        <v>16</v>
      </c>
      <c r="J143" s="849">
        <v>1508.4799999999998</v>
      </c>
      <c r="K143" s="837">
        <v>1</v>
      </c>
      <c r="L143" s="849">
        <v>16</v>
      </c>
      <c r="M143" s="850">
        <v>1508.4799999999998</v>
      </c>
    </row>
    <row r="144" spans="1:13" ht="14.4" customHeight="1" x14ac:dyDescent="0.3">
      <c r="A144" s="831" t="s">
        <v>1006</v>
      </c>
      <c r="B144" s="832" t="s">
        <v>933</v>
      </c>
      <c r="C144" s="832" t="s">
        <v>1367</v>
      </c>
      <c r="D144" s="832" t="s">
        <v>935</v>
      </c>
      <c r="E144" s="832" t="s">
        <v>1368</v>
      </c>
      <c r="F144" s="849">
        <v>1</v>
      </c>
      <c r="G144" s="849">
        <v>0</v>
      </c>
      <c r="H144" s="837"/>
      <c r="I144" s="849"/>
      <c r="J144" s="849"/>
      <c r="K144" s="837"/>
      <c r="L144" s="849">
        <v>1</v>
      </c>
      <c r="M144" s="850">
        <v>0</v>
      </c>
    </row>
    <row r="145" spans="1:13" ht="14.4" customHeight="1" x14ac:dyDescent="0.3">
      <c r="A145" s="831" t="s">
        <v>1006</v>
      </c>
      <c r="B145" s="832" t="s">
        <v>933</v>
      </c>
      <c r="C145" s="832" t="s">
        <v>1107</v>
      </c>
      <c r="D145" s="832" t="s">
        <v>935</v>
      </c>
      <c r="E145" s="832" t="s">
        <v>1108</v>
      </c>
      <c r="F145" s="849">
        <v>19</v>
      </c>
      <c r="G145" s="849">
        <v>3198.84</v>
      </c>
      <c r="H145" s="837">
        <v>1</v>
      </c>
      <c r="I145" s="849"/>
      <c r="J145" s="849"/>
      <c r="K145" s="837">
        <v>0</v>
      </c>
      <c r="L145" s="849">
        <v>19</v>
      </c>
      <c r="M145" s="850">
        <v>3198.84</v>
      </c>
    </row>
    <row r="146" spans="1:13" ht="14.4" customHeight="1" x14ac:dyDescent="0.3">
      <c r="A146" s="831" t="s">
        <v>1006</v>
      </c>
      <c r="B146" s="832" t="s">
        <v>933</v>
      </c>
      <c r="C146" s="832" t="s">
        <v>1452</v>
      </c>
      <c r="D146" s="832" t="s">
        <v>935</v>
      </c>
      <c r="E146" s="832" t="s">
        <v>1453</v>
      </c>
      <c r="F146" s="849"/>
      <c r="G146" s="849"/>
      <c r="H146" s="837"/>
      <c r="I146" s="849">
        <v>4</v>
      </c>
      <c r="J146" s="849">
        <v>0</v>
      </c>
      <c r="K146" s="837"/>
      <c r="L146" s="849">
        <v>4</v>
      </c>
      <c r="M146" s="850">
        <v>0</v>
      </c>
    </row>
    <row r="147" spans="1:13" ht="14.4" customHeight="1" x14ac:dyDescent="0.3">
      <c r="A147" s="831" t="s">
        <v>1006</v>
      </c>
      <c r="B147" s="832" t="s">
        <v>933</v>
      </c>
      <c r="C147" s="832" t="s">
        <v>1014</v>
      </c>
      <c r="D147" s="832" t="s">
        <v>935</v>
      </c>
      <c r="E147" s="832" t="s">
        <v>1015</v>
      </c>
      <c r="F147" s="849"/>
      <c r="G147" s="849"/>
      <c r="H147" s="837">
        <v>0</v>
      </c>
      <c r="I147" s="849">
        <v>14</v>
      </c>
      <c r="J147" s="849">
        <v>1614.62</v>
      </c>
      <c r="K147" s="837">
        <v>1</v>
      </c>
      <c r="L147" s="849">
        <v>14</v>
      </c>
      <c r="M147" s="850">
        <v>1614.62</v>
      </c>
    </row>
    <row r="148" spans="1:13" ht="14.4" customHeight="1" x14ac:dyDescent="0.3">
      <c r="A148" s="831" t="s">
        <v>1006</v>
      </c>
      <c r="B148" s="832" t="s">
        <v>933</v>
      </c>
      <c r="C148" s="832" t="s">
        <v>937</v>
      </c>
      <c r="D148" s="832" t="s">
        <v>938</v>
      </c>
      <c r="E148" s="832" t="s">
        <v>939</v>
      </c>
      <c r="F148" s="849"/>
      <c r="G148" s="849"/>
      <c r="H148" s="837">
        <v>0</v>
      </c>
      <c r="I148" s="849">
        <v>68</v>
      </c>
      <c r="J148" s="849">
        <v>7155.64</v>
      </c>
      <c r="K148" s="837">
        <v>1</v>
      </c>
      <c r="L148" s="849">
        <v>68</v>
      </c>
      <c r="M148" s="850">
        <v>7155.64</v>
      </c>
    </row>
    <row r="149" spans="1:13" ht="14.4" customHeight="1" x14ac:dyDescent="0.3">
      <c r="A149" s="831" t="s">
        <v>1006</v>
      </c>
      <c r="B149" s="832" t="s">
        <v>933</v>
      </c>
      <c r="C149" s="832" t="s">
        <v>942</v>
      </c>
      <c r="D149" s="832" t="s">
        <v>938</v>
      </c>
      <c r="E149" s="832" t="s">
        <v>943</v>
      </c>
      <c r="F149" s="849"/>
      <c r="G149" s="849"/>
      <c r="H149" s="837">
        <v>0</v>
      </c>
      <c r="I149" s="849">
        <v>166</v>
      </c>
      <c r="J149" s="849">
        <v>13973.880000000005</v>
      </c>
      <c r="K149" s="837">
        <v>1</v>
      </c>
      <c r="L149" s="849">
        <v>166</v>
      </c>
      <c r="M149" s="850">
        <v>13973.880000000005</v>
      </c>
    </row>
    <row r="150" spans="1:13" ht="14.4" customHeight="1" x14ac:dyDescent="0.3">
      <c r="A150" s="831" t="s">
        <v>1006</v>
      </c>
      <c r="B150" s="832" t="s">
        <v>933</v>
      </c>
      <c r="C150" s="832" t="s">
        <v>1111</v>
      </c>
      <c r="D150" s="832" t="s">
        <v>935</v>
      </c>
      <c r="E150" s="832" t="s">
        <v>1112</v>
      </c>
      <c r="F150" s="849"/>
      <c r="G150" s="849"/>
      <c r="H150" s="837">
        <v>0</v>
      </c>
      <c r="I150" s="849">
        <v>8</v>
      </c>
      <c r="J150" s="849">
        <v>505.12</v>
      </c>
      <c r="K150" s="837">
        <v>1</v>
      </c>
      <c r="L150" s="849">
        <v>8</v>
      </c>
      <c r="M150" s="850">
        <v>505.12</v>
      </c>
    </row>
    <row r="151" spans="1:13" ht="14.4" customHeight="1" x14ac:dyDescent="0.3">
      <c r="A151" s="831" t="s">
        <v>1006</v>
      </c>
      <c r="B151" s="832" t="s">
        <v>933</v>
      </c>
      <c r="C151" s="832" t="s">
        <v>1012</v>
      </c>
      <c r="D151" s="832" t="s">
        <v>935</v>
      </c>
      <c r="E151" s="832" t="s">
        <v>1013</v>
      </c>
      <c r="F151" s="849">
        <v>14</v>
      </c>
      <c r="G151" s="849">
        <v>1473.22</v>
      </c>
      <c r="H151" s="837">
        <v>1</v>
      </c>
      <c r="I151" s="849"/>
      <c r="J151" s="849"/>
      <c r="K151" s="837">
        <v>0</v>
      </c>
      <c r="L151" s="849">
        <v>14</v>
      </c>
      <c r="M151" s="850">
        <v>1473.22</v>
      </c>
    </row>
    <row r="152" spans="1:13" ht="14.4" customHeight="1" x14ac:dyDescent="0.3">
      <c r="A152" s="831" t="s">
        <v>1006</v>
      </c>
      <c r="B152" s="832" t="s">
        <v>933</v>
      </c>
      <c r="C152" s="832" t="s">
        <v>1454</v>
      </c>
      <c r="D152" s="832" t="s">
        <v>1455</v>
      </c>
      <c r="E152" s="832" t="s">
        <v>1456</v>
      </c>
      <c r="F152" s="849"/>
      <c r="G152" s="849"/>
      <c r="H152" s="837">
        <v>0</v>
      </c>
      <c r="I152" s="849">
        <v>2</v>
      </c>
      <c r="J152" s="849">
        <v>237.08</v>
      </c>
      <c r="K152" s="837">
        <v>1</v>
      </c>
      <c r="L152" s="849">
        <v>2</v>
      </c>
      <c r="M152" s="850">
        <v>237.08</v>
      </c>
    </row>
    <row r="153" spans="1:13" ht="14.4" customHeight="1" x14ac:dyDescent="0.3">
      <c r="A153" s="831" t="s">
        <v>1006</v>
      </c>
      <c r="B153" s="832" t="s">
        <v>933</v>
      </c>
      <c r="C153" s="832" t="s">
        <v>1457</v>
      </c>
      <c r="D153" s="832" t="s">
        <v>636</v>
      </c>
      <c r="E153" s="832" t="s">
        <v>1458</v>
      </c>
      <c r="F153" s="849"/>
      <c r="G153" s="849"/>
      <c r="H153" s="837">
        <v>0</v>
      </c>
      <c r="I153" s="849">
        <v>6</v>
      </c>
      <c r="J153" s="849">
        <v>474.18</v>
      </c>
      <c r="K153" s="837">
        <v>1</v>
      </c>
      <c r="L153" s="849">
        <v>6</v>
      </c>
      <c r="M153" s="850">
        <v>474.18</v>
      </c>
    </row>
    <row r="154" spans="1:13" ht="14.4" customHeight="1" x14ac:dyDescent="0.3">
      <c r="A154" s="831" t="s">
        <v>1006</v>
      </c>
      <c r="B154" s="832" t="s">
        <v>933</v>
      </c>
      <c r="C154" s="832" t="s">
        <v>944</v>
      </c>
      <c r="D154" s="832" t="s">
        <v>935</v>
      </c>
      <c r="E154" s="832" t="s">
        <v>945</v>
      </c>
      <c r="F154" s="849"/>
      <c r="G154" s="849"/>
      <c r="H154" s="837">
        <v>0</v>
      </c>
      <c r="I154" s="849">
        <v>7</v>
      </c>
      <c r="J154" s="849">
        <v>343.55999999999995</v>
      </c>
      <c r="K154" s="837">
        <v>1</v>
      </c>
      <c r="L154" s="849">
        <v>7</v>
      </c>
      <c r="M154" s="850">
        <v>343.55999999999995</v>
      </c>
    </row>
    <row r="155" spans="1:13" ht="14.4" customHeight="1" x14ac:dyDescent="0.3">
      <c r="A155" s="831" t="s">
        <v>1006</v>
      </c>
      <c r="B155" s="832" t="s">
        <v>933</v>
      </c>
      <c r="C155" s="832" t="s">
        <v>1113</v>
      </c>
      <c r="D155" s="832" t="s">
        <v>935</v>
      </c>
      <c r="E155" s="832" t="s">
        <v>1114</v>
      </c>
      <c r="F155" s="849"/>
      <c r="G155" s="849"/>
      <c r="H155" s="837">
        <v>0</v>
      </c>
      <c r="I155" s="849">
        <v>32</v>
      </c>
      <c r="J155" s="849">
        <v>4040.64</v>
      </c>
      <c r="K155" s="837">
        <v>1</v>
      </c>
      <c r="L155" s="849">
        <v>32</v>
      </c>
      <c r="M155" s="850">
        <v>4040.64</v>
      </c>
    </row>
    <row r="156" spans="1:13" ht="14.4" customHeight="1" x14ac:dyDescent="0.3">
      <c r="A156" s="831" t="s">
        <v>1006</v>
      </c>
      <c r="B156" s="832" t="s">
        <v>933</v>
      </c>
      <c r="C156" s="832" t="s">
        <v>1018</v>
      </c>
      <c r="D156" s="832" t="s">
        <v>935</v>
      </c>
      <c r="E156" s="832" t="s">
        <v>1019</v>
      </c>
      <c r="F156" s="849">
        <v>48</v>
      </c>
      <c r="G156" s="849">
        <v>4040.6400000000003</v>
      </c>
      <c r="H156" s="837">
        <v>1</v>
      </c>
      <c r="I156" s="849"/>
      <c r="J156" s="849"/>
      <c r="K156" s="837">
        <v>0</v>
      </c>
      <c r="L156" s="849">
        <v>48</v>
      </c>
      <c r="M156" s="850">
        <v>4040.6400000000003</v>
      </c>
    </row>
    <row r="157" spans="1:13" ht="14.4" customHeight="1" x14ac:dyDescent="0.3">
      <c r="A157" s="831" t="s">
        <v>1006</v>
      </c>
      <c r="B157" s="832" t="s">
        <v>933</v>
      </c>
      <c r="C157" s="832" t="s">
        <v>1016</v>
      </c>
      <c r="D157" s="832" t="s">
        <v>938</v>
      </c>
      <c r="E157" s="832" t="s">
        <v>1017</v>
      </c>
      <c r="F157" s="849"/>
      <c r="G157" s="849"/>
      <c r="H157" s="837">
        <v>0</v>
      </c>
      <c r="I157" s="849">
        <v>105</v>
      </c>
      <c r="J157" s="849">
        <v>13258.349999999999</v>
      </c>
      <c r="K157" s="837">
        <v>1</v>
      </c>
      <c r="L157" s="849">
        <v>105</v>
      </c>
      <c r="M157" s="850">
        <v>13258.349999999999</v>
      </c>
    </row>
    <row r="158" spans="1:13" ht="14.4" customHeight="1" x14ac:dyDescent="0.3">
      <c r="A158" s="831" t="s">
        <v>1006</v>
      </c>
      <c r="B158" s="832" t="s">
        <v>933</v>
      </c>
      <c r="C158" s="832" t="s">
        <v>1109</v>
      </c>
      <c r="D158" s="832" t="s">
        <v>938</v>
      </c>
      <c r="E158" s="832" t="s">
        <v>1110</v>
      </c>
      <c r="F158" s="849"/>
      <c r="G158" s="849"/>
      <c r="H158" s="837">
        <v>0</v>
      </c>
      <c r="I158" s="849">
        <v>13</v>
      </c>
      <c r="J158" s="849">
        <v>820.82</v>
      </c>
      <c r="K158" s="837">
        <v>1</v>
      </c>
      <c r="L158" s="849">
        <v>13</v>
      </c>
      <c r="M158" s="850">
        <v>820.82</v>
      </c>
    </row>
    <row r="159" spans="1:13" ht="14.4" customHeight="1" x14ac:dyDescent="0.3">
      <c r="A159" s="831" t="s">
        <v>1006</v>
      </c>
      <c r="B159" s="832" t="s">
        <v>933</v>
      </c>
      <c r="C159" s="832" t="s">
        <v>940</v>
      </c>
      <c r="D159" s="832" t="s">
        <v>938</v>
      </c>
      <c r="E159" s="832" t="s">
        <v>941</v>
      </c>
      <c r="F159" s="849"/>
      <c r="G159" s="849"/>
      <c r="H159" s="837">
        <v>0</v>
      </c>
      <c r="I159" s="849">
        <v>11</v>
      </c>
      <c r="J159" s="849">
        <v>539.88</v>
      </c>
      <c r="K159" s="837">
        <v>1</v>
      </c>
      <c r="L159" s="849">
        <v>11</v>
      </c>
      <c r="M159" s="850">
        <v>539.88</v>
      </c>
    </row>
    <row r="160" spans="1:13" ht="14.4" customHeight="1" x14ac:dyDescent="0.3">
      <c r="A160" s="831" t="s">
        <v>1006</v>
      </c>
      <c r="B160" s="832" t="s">
        <v>933</v>
      </c>
      <c r="C160" s="832" t="s">
        <v>1115</v>
      </c>
      <c r="D160" s="832" t="s">
        <v>1116</v>
      </c>
      <c r="E160" s="832" t="s">
        <v>943</v>
      </c>
      <c r="F160" s="849">
        <v>4</v>
      </c>
      <c r="G160" s="849">
        <v>336.72</v>
      </c>
      <c r="H160" s="837">
        <v>1</v>
      </c>
      <c r="I160" s="849"/>
      <c r="J160" s="849"/>
      <c r="K160" s="837">
        <v>0</v>
      </c>
      <c r="L160" s="849">
        <v>4</v>
      </c>
      <c r="M160" s="850">
        <v>336.72</v>
      </c>
    </row>
    <row r="161" spans="1:13" ht="14.4" customHeight="1" x14ac:dyDescent="0.3">
      <c r="A161" s="831" t="s">
        <v>1006</v>
      </c>
      <c r="B161" s="832" t="s">
        <v>933</v>
      </c>
      <c r="C161" s="832" t="s">
        <v>1459</v>
      </c>
      <c r="D161" s="832" t="s">
        <v>935</v>
      </c>
      <c r="E161" s="832" t="s">
        <v>1460</v>
      </c>
      <c r="F161" s="849"/>
      <c r="G161" s="849"/>
      <c r="H161" s="837"/>
      <c r="I161" s="849">
        <v>1</v>
      </c>
      <c r="J161" s="849">
        <v>0</v>
      </c>
      <c r="K161" s="837"/>
      <c r="L161" s="849">
        <v>1</v>
      </c>
      <c r="M161" s="850">
        <v>0</v>
      </c>
    </row>
    <row r="162" spans="1:13" ht="14.4" customHeight="1" x14ac:dyDescent="0.3">
      <c r="A162" s="831" t="s">
        <v>1006</v>
      </c>
      <c r="B162" s="832" t="s">
        <v>1560</v>
      </c>
      <c r="C162" s="832" t="s">
        <v>1447</v>
      </c>
      <c r="D162" s="832" t="s">
        <v>1448</v>
      </c>
      <c r="E162" s="832" t="s">
        <v>1449</v>
      </c>
      <c r="F162" s="849"/>
      <c r="G162" s="849"/>
      <c r="H162" s="837">
        <v>0</v>
      </c>
      <c r="I162" s="849">
        <v>1</v>
      </c>
      <c r="J162" s="849">
        <v>225.06</v>
      </c>
      <c r="K162" s="837">
        <v>1</v>
      </c>
      <c r="L162" s="849">
        <v>1</v>
      </c>
      <c r="M162" s="850">
        <v>225.06</v>
      </c>
    </row>
    <row r="163" spans="1:13" ht="14.4" customHeight="1" x14ac:dyDescent="0.3">
      <c r="A163" s="831" t="s">
        <v>1006</v>
      </c>
      <c r="B163" s="832" t="s">
        <v>1543</v>
      </c>
      <c r="C163" s="832" t="s">
        <v>1393</v>
      </c>
      <c r="D163" s="832" t="s">
        <v>1026</v>
      </c>
      <c r="E163" s="832" t="s">
        <v>1394</v>
      </c>
      <c r="F163" s="849"/>
      <c r="G163" s="849"/>
      <c r="H163" s="837">
        <v>0</v>
      </c>
      <c r="I163" s="849">
        <v>1</v>
      </c>
      <c r="J163" s="849">
        <v>425.17</v>
      </c>
      <c r="K163" s="837">
        <v>1</v>
      </c>
      <c r="L163" s="849">
        <v>1</v>
      </c>
      <c r="M163" s="850">
        <v>425.17</v>
      </c>
    </row>
    <row r="164" spans="1:13" ht="14.4" customHeight="1" x14ac:dyDescent="0.3">
      <c r="A164" s="831" t="s">
        <v>1006</v>
      </c>
      <c r="B164" s="832" t="s">
        <v>1561</v>
      </c>
      <c r="C164" s="832" t="s">
        <v>1390</v>
      </c>
      <c r="D164" s="832" t="s">
        <v>1391</v>
      </c>
      <c r="E164" s="832" t="s">
        <v>1392</v>
      </c>
      <c r="F164" s="849"/>
      <c r="G164" s="849"/>
      <c r="H164" s="837">
        <v>0</v>
      </c>
      <c r="I164" s="849">
        <v>1</v>
      </c>
      <c r="J164" s="849">
        <v>72.55</v>
      </c>
      <c r="K164" s="837">
        <v>1</v>
      </c>
      <c r="L164" s="849">
        <v>1</v>
      </c>
      <c r="M164" s="850">
        <v>72.55</v>
      </c>
    </row>
    <row r="165" spans="1:13" ht="14.4" customHeight="1" x14ac:dyDescent="0.3">
      <c r="A165" s="831" t="s">
        <v>1006</v>
      </c>
      <c r="B165" s="832" t="s">
        <v>949</v>
      </c>
      <c r="C165" s="832" t="s">
        <v>953</v>
      </c>
      <c r="D165" s="832" t="s">
        <v>685</v>
      </c>
      <c r="E165" s="832" t="s">
        <v>954</v>
      </c>
      <c r="F165" s="849"/>
      <c r="G165" s="849"/>
      <c r="H165" s="837"/>
      <c r="I165" s="849">
        <v>2</v>
      </c>
      <c r="J165" s="849">
        <v>0</v>
      </c>
      <c r="K165" s="837"/>
      <c r="L165" s="849">
        <v>2</v>
      </c>
      <c r="M165" s="850">
        <v>0</v>
      </c>
    </row>
    <row r="166" spans="1:13" ht="14.4" customHeight="1" x14ac:dyDescent="0.3">
      <c r="A166" s="831" t="s">
        <v>1006</v>
      </c>
      <c r="B166" s="832" t="s">
        <v>1546</v>
      </c>
      <c r="C166" s="832" t="s">
        <v>1399</v>
      </c>
      <c r="D166" s="832" t="s">
        <v>1400</v>
      </c>
      <c r="E166" s="832" t="s">
        <v>1039</v>
      </c>
      <c r="F166" s="849"/>
      <c r="G166" s="849"/>
      <c r="H166" s="837">
        <v>0</v>
      </c>
      <c r="I166" s="849">
        <v>1</v>
      </c>
      <c r="J166" s="849">
        <v>176.32</v>
      </c>
      <c r="K166" s="837">
        <v>1</v>
      </c>
      <c r="L166" s="849">
        <v>1</v>
      </c>
      <c r="M166" s="850">
        <v>176.32</v>
      </c>
    </row>
    <row r="167" spans="1:13" ht="14.4" customHeight="1" x14ac:dyDescent="0.3">
      <c r="A167" s="831" t="s">
        <v>1007</v>
      </c>
      <c r="B167" s="832" t="s">
        <v>1539</v>
      </c>
      <c r="C167" s="832" t="s">
        <v>1033</v>
      </c>
      <c r="D167" s="832" t="s">
        <v>1034</v>
      </c>
      <c r="E167" s="832" t="s">
        <v>1035</v>
      </c>
      <c r="F167" s="849"/>
      <c r="G167" s="849"/>
      <c r="H167" s="837">
        <v>0</v>
      </c>
      <c r="I167" s="849">
        <v>1</v>
      </c>
      <c r="J167" s="849">
        <v>117.03</v>
      </c>
      <c r="K167" s="837">
        <v>1</v>
      </c>
      <c r="L167" s="849">
        <v>1</v>
      </c>
      <c r="M167" s="850">
        <v>117.03</v>
      </c>
    </row>
    <row r="168" spans="1:13" ht="14.4" customHeight="1" x14ac:dyDescent="0.3">
      <c r="A168" s="831" t="s">
        <v>1007</v>
      </c>
      <c r="B168" s="832" t="s">
        <v>959</v>
      </c>
      <c r="C168" s="832" t="s">
        <v>960</v>
      </c>
      <c r="D168" s="832" t="s">
        <v>758</v>
      </c>
      <c r="E168" s="832" t="s">
        <v>961</v>
      </c>
      <c r="F168" s="849"/>
      <c r="G168" s="849"/>
      <c r="H168" s="837">
        <v>0</v>
      </c>
      <c r="I168" s="849">
        <v>1</v>
      </c>
      <c r="J168" s="849">
        <v>143.09</v>
      </c>
      <c r="K168" s="837">
        <v>1</v>
      </c>
      <c r="L168" s="849">
        <v>1</v>
      </c>
      <c r="M168" s="850">
        <v>143.09</v>
      </c>
    </row>
    <row r="169" spans="1:13" ht="14.4" customHeight="1" x14ac:dyDescent="0.3">
      <c r="A169" s="831" t="s">
        <v>1007</v>
      </c>
      <c r="B169" s="832" t="s">
        <v>933</v>
      </c>
      <c r="C169" s="832" t="s">
        <v>1105</v>
      </c>
      <c r="D169" s="832" t="s">
        <v>935</v>
      </c>
      <c r="E169" s="832" t="s">
        <v>1106</v>
      </c>
      <c r="F169" s="849"/>
      <c r="G169" s="849"/>
      <c r="H169" s="837">
        <v>0</v>
      </c>
      <c r="I169" s="849">
        <v>5</v>
      </c>
      <c r="J169" s="849">
        <v>370.4</v>
      </c>
      <c r="K169" s="837">
        <v>1</v>
      </c>
      <c r="L169" s="849">
        <v>5</v>
      </c>
      <c r="M169" s="850">
        <v>370.4</v>
      </c>
    </row>
    <row r="170" spans="1:13" ht="14.4" customHeight="1" x14ac:dyDescent="0.3">
      <c r="A170" s="831" t="s">
        <v>1007</v>
      </c>
      <c r="B170" s="832" t="s">
        <v>933</v>
      </c>
      <c r="C170" s="832" t="s">
        <v>934</v>
      </c>
      <c r="D170" s="832" t="s">
        <v>935</v>
      </c>
      <c r="E170" s="832" t="s">
        <v>936</v>
      </c>
      <c r="F170" s="849"/>
      <c r="G170" s="849"/>
      <c r="H170" s="837">
        <v>0</v>
      </c>
      <c r="I170" s="849">
        <v>22</v>
      </c>
      <c r="J170" s="849">
        <v>2074.1600000000003</v>
      </c>
      <c r="K170" s="837">
        <v>1</v>
      </c>
      <c r="L170" s="849">
        <v>22</v>
      </c>
      <c r="M170" s="850">
        <v>2074.1600000000003</v>
      </c>
    </row>
    <row r="171" spans="1:13" ht="14.4" customHeight="1" x14ac:dyDescent="0.3">
      <c r="A171" s="831" t="s">
        <v>1007</v>
      </c>
      <c r="B171" s="832" t="s">
        <v>933</v>
      </c>
      <c r="C171" s="832" t="s">
        <v>1107</v>
      </c>
      <c r="D171" s="832" t="s">
        <v>935</v>
      </c>
      <c r="E171" s="832" t="s">
        <v>1108</v>
      </c>
      <c r="F171" s="849">
        <v>14</v>
      </c>
      <c r="G171" s="849">
        <v>2357.0400000000004</v>
      </c>
      <c r="H171" s="837">
        <v>1</v>
      </c>
      <c r="I171" s="849"/>
      <c r="J171" s="849"/>
      <c r="K171" s="837">
        <v>0</v>
      </c>
      <c r="L171" s="849">
        <v>14</v>
      </c>
      <c r="M171" s="850">
        <v>2357.0400000000004</v>
      </c>
    </row>
    <row r="172" spans="1:13" ht="14.4" customHeight="1" x14ac:dyDescent="0.3">
      <c r="A172" s="831" t="s">
        <v>1007</v>
      </c>
      <c r="B172" s="832" t="s">
        <v>933</v>
      </c>
      <c r="C172" s="832" t="s">
        <v>1014</v>
      </c>
      <c r="D172" s="832" t="s">
        <v>935</v>
      </c>
      <c r="E172" s="832" t="s">
        <v>1015</v>
      </c>
      <c r="F172" s="849"/>
      <c r="G172" s="849"/>
      <c r="H172" s="837">
        <v>0</v>
      </c>
      <c r="I172" s="849">
        <v>12</v>
      </c>
      <c r="J172" s="849">
        <v>1383.96</v>
      </c>
      <c r="K172" s="837">
        <v>1</v>
      </c>
      <c r="L172" s="849">
        <v>12</v>
      </c>
      <c r="M172" s="850">
        <v>1383.96</v>
      </c>
    </row>
    <row r="173" spans="1:13" ht="14.4" customHeight="1" x14ac:dyDescent="0.3">
      <c r="A173" s="831" t="s">
        <v>1007</v>
      </c>
      <c r="B173" s="832" t="s">
        <v>933</v>
      </c>
      <c r="C173" s="832" t="s">
        <v>937</v>
      </c>
      <c r="D173" s="832" t="s">
        <v>938</v>
      </c>
      <c r="E173" s="832" t="s">
        <v>939</v>
      </c>
      <c r="F173" s="849"/>
      <c r="G173" s="849"/>
      <c r="H173" s="837">
        <v>0</v>
      </c>
      <c r="I173" s="849">
        <v>50</v>
      </c>
      <c r="J173" s="849">
        <v>5261.4999999999991</v>
      </c>
      <c r="K173" s="837">
        <v>1</v>
      </c>
      <c r="L173" s="849">
        <v>50</v>
      </c>
      <c r="M173" s="850">
        <v>5261.4999999999991</v>
      </c>
    </row>
    <row r="174" spans="1:13" ht="14.4" customHeight="1" x14ac:dyDescent="0.3">
      <c r="A174" s="831" t="s">
        <v>1007</v>
      </c>
      <c r="B174" s="832" t="s">
        <v>933</v>
      </c>
      <c r="C174" s="832" t="s">
        <v>942</v>
      </c>
      <c r="D174" s="832" t="s">
        <v>938</v>
      </c>
      <c r="E174" s="832" t="s">
        <v>943</v>
      </c>
      <c r="F174" s="849"/>
      <c r="G174" s="849"/>
      <c r="H174" s="837">
        <v>0</v>
      </c>
      <c r="I174" s="849">
        <v>129</v>
      </c>
      <c r="J174" s="849">
        <v>10859.220000000001</v>
      </c>
      <c r="K174" s="837">
        <v>1</v>
      </c>
      <c r="L174" s="849">
        <v>129</v>
      </c>
      <c r="M174" s="850">
        <v>10859.220000000001</v>
      </c>
    </row>
    <row r="175" spans="1:13" ht="14.4" customHeight="1" x14ac:dyDescent="0.3">
      <c r="A175" s="831" t="s">
        <v>1007</v>
      </c>
      <c r="B175" s="832" t="s">
        <v>933</v>
      </c>
      <c r="C175" s="832" t="s">
        <v>1111</v>
      </c>
      <c r="D175" s="832" t="s">
        <v>935</v>
      </c>
      <c r="E175" s="832" t="s">
        <v>1112</v>
      </c>
      <c r="F175" s="849"/>
      <c r="G175" s="849"/>
      <c r="H175" s="837">
        <v>0</v>
      </c>
      <c r="I175" s="849">
        <v>9</v>
      </c>
      <c r="J175" s="849">
        <v>568.2600000000001</v>
      </c>
      <c r="K175" s="837">
        <v>1</v>
      </c>
      <c r="L175" s="849">
        <v>9</v>
      </c>
      <c r="M175" s="850">
        <v>568.2600000000001</v>
      </c>
    </row>
    <row r="176" spans="1:13" ht="14.4" customHeight="1" x14ac:dyDescent="0.3">
      <c r="A176" s="831" t="s">
        <v>1007</v>
      </c>
      <c r="B176" s="832" t="s">
        <v>933</v>
      </c>
      <c r="C176" s="832" t="s">
        <v>1012</v>
      </c>
      <c r="D176" s="832" t="s">
        <v>935</v>
      </c>
      <c r="E176" s="832" t="s">
        <v>1013</v>
      </c>
      <c r="F176" s="849">
        <v>12</v>
      </c>
      <c r="G176" s="849">
        <v>1262.76</v>
      </c>
      <c r="H176" s="837">
        <v>1</v>
      </c>
      <c r="I176" s="849"/>
      <c r="J176" s="849"/>
      <c r="K176" s="837">
        <v>0</v>
      </c>
      <c r="L176" s="849">
        <v>12</v>
      </c>
      <c r="M176" s="850">
        <v>1262.76</v>
      </c>
    </row>
    <row r="177" spans="1:13" ht="14.4" customHeight="1" x14ac:dyDescent="0.3">
      <c r="A177" s="831" t="s">
        <v>1007</v>
      </c>
      <c r="B177" s="832" t="s">
        <v>933</v>
      </c>
      <c r="C177" s="832" t="s">
        <v>944</v>
      </c>
      <c r="D177" s="832" t="s">
        <v>935</v>
      </c>
      <c r="E177" s="832" t="s">
        <v>945</v>
      </c>
      <c r="F177" s="849"/>
      <c r="G177" s="849"/>
      <c r="H177" s="837">
        <v>0</v>
      </c>
      <c r="I177" s="849">
        <v>3</v>
      </c>
      <c r="J177" s="849">
        <v>147.24</v>
      </c>
      <c r="K177" s="837">
        <v>1</v>
      </c>
      <c r="L177" s="849">
        <v>3</v>
      </c>
      <c r="M177" s="850">
        <v>147.24</v>
      </c>
    </row>
    <row r="178" spans="1:13" ht="14.4" customHeight="1" x14ac:dyDescent="0.3">
      <c r="A178" s="831" t="s">
        <v>1007</v>
      </c>
      <c r="B178" s="832" t="s">
        <v>933</v>
      </c>
      <c r="C178" s="832" t="s">
        <v>1113</v>
      </c>
      <c r="D178" s="832" t="s">
        <v>935</v>
      </c>
      <c r="E178" s="832" t="s">
        <v>1114</v>
      </c>
      <c r="F178" s="849"/>
      <c r="G178" s="849"/>
      <c r="H178" s="837">
        <v>0</v>
      </c>
      <c r="I178" s="849">
        <v>9</v>
      </c>
      <c r="J178" s="849">
        <v>1136.43</v>
      </c>
      <c r="K178" s="837">
        <v>1</v>
      </c>
      <c r="L178" s="849">
        <v>9</v>
      </c>
      <c r="M178" s="850">
        <v>1136.43</v>
      </c>
    </row>
    <row r="179" spans="1:13" ht="14.4" customHeight="1" x14ac:dyDescent="0.3">
      <c r="A179" s="831" t="s">
        <v>1007</v>
      </c>
      <c r="B179" s="832" t="s">
        <v>933</v>
      </c>
      <c r="C179" s="832" t="s">
        <v>1018</v>
      </c>
      <c r="D179" s="832" t="s">
        <v>935</v>
      </c>
      <c r="E179" s="832" t="s">
        <v>1019</v>
      </c>
      <c r="F179" s="849">
        <v>44</v>
      </c>
      <c r="G179" s="849">
        <v>3703.92</v>
      </c>
      <c r="H179" s="837">
        <v>1</v>
      </c>
      <c r="I179" s="849"/>
      <c r="J179" s="849"/>
      <c r="K179" s="837">
        <v>0</v>
      </c>
      <c r="L179" s="849">
        <v>44</v>
      </c>
      <c r="M179" s="850">
        <v>3703.92</v>
      </c>
    </row>
    <row r="180" spans="1:13" ht="14.4" customHeight="1" x14ac:dyDescent="0.3">
      <c r="A180" s="831" t="s">
        <v>1007</v>
      </c>
      <c r="B180" s="832" t="s">
        <v>933</v>
      </c>
      <c r="C180" s="832" t="s">
        <v>1016</v>
      </c>
      <c r="D180" s="832" t="s">
        <v>938</v>
      </c>
      <c r="E180" s="832" t="s">
        <v>1017</v>
      </c>
      <c r="F180" s="849"/>
      <c r="G180" s="849"/>
      <c r="H180" s="837">
        <v>0</v>
      </c>
      <c r="I180" s="849">
        <v>115</v>
      </c>
      <c r="J180" s="849">
        <v>14521.05</v>
      </c>
      <c r="K180" s="837">
        <v>1</v>
      </c>
      <c r="L180" s="849">
        <v>115</v>
      </c>
      <c r="M180" s="850">
        <v>14521.05</v>
      </c>
    </row>
    <row r="181" spans="1:13" ht="14.4" customHeight="1" x14ac:dyDescent="0.3">
      <c r="A181" s="831" t="s">
        <v>1007</v>
      </c>
      <c r="B181" s="832" t="s">
        <v>933</v>
      </c>
      <c r="C181" s="832" t="s">
        <v>1109</v>
      </c>
      <c r="D181" s="832" t="s">
        <v>938</v>
      </c>
      <c r="E181" s="832" t="s">
        <v>1110</v>
      </c>
      <c r="F181" s="849"/>
      <c r="G181" s="849"/>
      <c r="H181" s="837">
        <v>0</v>
      </c>
      <c r="I181" s="849">
        <v>14</v>
      </c>
      <c r="J181" s="849">
        <v>883.96</v>
      </c>
      <c r="K181" s="837">
        <v>1</v>
      </c>
      <c r="L181" s="849">
        <v>14</v>
      </c>
      <c r="M181" s="850">
        <v>883.96</v>
      </c>
    </row>
    <row r="182" spans="1:13" ht="14.4" customHeight="1" x14ac:dyDescent="0.3">
      <c r="A182" s="831" t="s">
        <v>1007</v>
      </c>
      <c r="B182" s="832" t="s">
        <v>933</v>
      </c>
      <c r="C182" s="832" t="s">
        <v>940</v>
      </c>
      <c r="D182" s="832" t="s">
        <v>938</v>
      </c>
      <c r="E182" s="832" t="s">
        <v>941</v>
      </c>
      <c r="F182" s="849"/>
      <c r="G182" s="849"/>
      <c r="H182" s="837">
        <v>0</v>
      </c>
      <c r="I182" s="849">
        <v>6</v>
      </c>
      <c r="J182" s="849">
        <v>294.48</v>
      </c>
      <c r="K182" s="837">
        <v>1</v>
      </c>
      <c r="L182" s="849">
        <v>6</v>
      </c>
      <c r="M182" s="850">
        <v>294.48</v>
      </c>
    </row>
    <row r="183" spans="1:13" ht="14.4" customHeight="1" x14ac:dyDescent="0.3">
      <c r="A183" s="831" t="s">
        <v>1007</v>
      </c>
      <c r="B183" s="832" t="s">
        <v>1542</v>
      </c>
      <c r="C183" s="832" t="s">
        <v>1050</v>
      </c>
      <c r="D183" s="832" t="s">
        <v>1051</v>
      </c>
      <c r="E183" s="832" t="s">
        <v>1052</v>
      </c>
      <c r="F183" s="849">
        <v>1</v>
      </c>
      <c r="G183" s="849">
        <v>98.75</v>
      </c>
      <c r="H183" s="837">
        <v>1</v>
      </c>
      <c r="I183" s="849"/>
      <c r="J183" s="849"/>
      <c r="K183" s="837">
        <v>0</v>
      </c>
      <c r="L183" s="849">
        <v>1</v>
      </c>
      <c r="M183" s="850">
        <v>98.75</v>
      </c>
    </row>
    <row r="184" spans="1:13" ht="14.4" customHeight="1" x14ac:dyDescent="0.3">
      <c r="A184" s="831" t="s">
        <v>1007</v>
      </c>
      <c r="B184" s="832" t="s">
        <v>946</v>
      </c>
      <c r="C184" s="832" t="s">
        <v>1075</v>
      </c>
      <c r="D184" s="832" t="s">
        <v>1076</v>
      </c>
      <c r="E184" s="832" t="s">
        <v>1077</v>
      </c>
      <c r="F184" s="849">
        <v>1</v>
      </c>
      <c r="G184" s="849">
        <v>35.25</v>
      </c>
      <c r="H184" s="837">
        <v>1</v>
      </c>
      <c r="I184" s="849"/>
      <c r="J184" s="849"/>
      <c r="K184" s="837">
        <v>0</v>
      </c>
      <c r="L184" s="849">
        <v>1</v>
      </c>
      <c r="M184" s="850">
        <v>35.25</v>
      </c>
    </row>
    <row r="185" spans="1:13" ht="14.4" customHeight="1" x14ac:dyDescent="0.3">
      <c r="A185" s="831" t="s">
        <v>1007</v>
      </c>
      <c r="B185" s="832" t="s">
        <v>949</v>
      </c>
      <c r="C185" s="832" t="s">
        <v>953</v>
      </c>
      <c r="D185" s="832" t="s">
        <v>685</v>
      </c>
      <c r="E185" s="832" t="s">
        <v>954</v>
      </c>
      <c r="F185" s="849"/>
      <c r="G185" s="849"/>
      <c r="H185" s="837"/>
      <c r="I185" s="849">
        <v>1</v>
      </c>
      <c r="J185" s="849">
        <v>0</v>
      </c>
      <c r="K185" s="837"/>
      <c r="L185" s="849">
        <v>1</v>
      </c>
      <c r="M185" s="850">
        <v>0</v>
      </c>
    </row>
    <row r="186" spans="1:13" ht="14.4" customHeight="1" x14ac:dyDescent="0.3">
      <c r="A186" s="831" t="s">
        <v>1007</v>
      </c>
      <c r="B186" s="832" t="s">
        <v>949</v>
      </c>
      <c r="C186" s="832" t="s">
        <v>1487</v>
      </c>
      <c r="D186" s="832" t="s">
        <v>1301</v>
      </c>
      <c r="E186" s="832" t="s">
        <v>951</v>
      </c>
      <c r="F186" s="849">
        <v>1</v>
      </c>
      <c r="G186" s="849">
        <v>0</v>
      </c>
      <c r="H186" s="837"/>
      <c r="I186" s="849"/>
      <c r="J186" s="849"/>
      <c r="K186" s="837"/>
      <c r="L186" s="849">
        <v>1</v>
      </c>
      <c r="M186" s="850">
        <v>0</v>
      </c>
    </row>
    <row r="187" spans="1:13" ht="14.4" customHeight="1" x14ac:dyDescent="0.3">
      <c r="A187" s="831" t="s">
        <v>1007</v>
      </c>
      <c r="B187" s="832" t="s">
        <v>1562</v>
      </c>
      <c r="C187" s="832" t="s">
        <v>1462</v>
      </c>
      <c r="D187" s="832" t="s">
        <v>1463</v>
      </c>
      <c r="E187" s="832" t="s">
        <v>1464</v>
      </c>
      <c r="F187" s="849">
        <v>1</v>
      </c>
      <c r="G187" s="849">
        <v>103.8</v>
      </c>
      <c r="H187" s="837">
        <v>1</v>
      </c>
      <c r="I187" s="849"/>
      <c r="J187" s="849"/>
      <c r="K187" s="837">
        <v>0</v>
      </c>
      <c r="L187" s="849">
        <v>1</v>
      </c>
      <c r="M187" s="850">
        <v>103.8</v>
      </c>
    </row>
    <row r="188" spans="1:13" ht="14.4" customHeight="1" thickBot="1" x14ac:dyDescent="0.35">
      <c r="A188" s="839" t="s">
        <v>1007</v>
      </c>
      <c r="B188" s="840" t="s">
        <v>1563</v>
      </c>
      <c r="C188" s="840" t="s">
        <v>1483</v>
      </c>
      <c r="D188" s="840" t="s">
        <v>1484</v>
      </c>
      <c r="E188" s="840" t="s">
        <v>1485</v>
      </c>
      <c r="F188" s="851"/>
      <c r="G188" s="851"/>
      <c r="H188" s="845">
        <v>0</v>
      </c>
      <c r="I188" s="851">
        <v>1</v>
      </c>
      <c r="J188" s="851">
        <v>176.32</v>
      </c>
      <c r="K188" s="845">
        <v>1</v>
      </c>
      <c r="L188" s="851">
        <v>1</v>
      </c>
      <c r="M188" s="852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1565</v>
      </c>
      <c r="C6" s="731">
        <v>0.2165</v>
      </c>
      <c r="D6" s="731">
        <v>2.6694899999999997</v>
      </c>
      <c r="E6" s="731"/>
      <c r="F6" s="731">
        <v>0.62441999999999998</v>
      </c>
      <c r="G6" s="731">
        <v>2.75</v>
      </c>
      <c r="H6" s="731">
        <v>-2.1255800000000002</v>
      </c>
      <c r="I6" s="732">
        <v>0.22706181818181817</v>
      </c>
      <c r="J6" s="733" t="s">
        <v>1</v>
      </c>
    </row>
    <row r="7" spans="1:10" ht="14.4" customHeight="1" x14ac:dyDescent="0.3">
      <c r="A7" s="729" t="s">
        <v>555</v>
      </c>
      <c r="B7" s="730" t="s">
        <v>1566</v>
      </c>
      <c r="C7" s="731">
        <v>0.27224999999999999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557</v>
      </c>
      <c r="J7" s="733" t="s">
        <v>1</v>
      </c>
    </row>
    <row r="8" spans="1:10" ht="14.4" customHeight="1" x14ac:dyDescent="0.3">
      <c r="A8" s="729" t="s">
        <v>555</v>
      </c>
      <c r="B8" s="730" t="s">
        <v>1567</v>
      </c>
      <c r="C8" s="731">
        <v>27.055150000000001</v>
      </c>
      <c r="D8" s="731">
        <v>32.890110000000007</v>
      </c>
      <c r="E8" s="731"/>
      <c r="F8" s="731">
        <v>26.938270000000006</v>
      </c>
      <c r="G8" s="731">
        <v>32.083334228515625</v>
      </c>
      <c r="H8" s="731">
        <v>-5.1450642285156185</v>
      </c>
      <c r="I8" s="732">
        <v>0.83963436618309162</v>
      </c>
      <c r="J8" s="733" t="s">
        <v>1</v>
      </c>
    </row>
    <row r="9" spans="1:10" ht="14.4" customHeight="1" x14ac:dyDescent="0.3">
      <c r="A9" s="729" t="s">
        <v>555</v>
      </c>
      <c r="B9" s="730" t="s">
        <v>1568</v>
      </c>
      <c r="C9" s="731">
        <v>2635.51593</v>
      </c>
      <c r="D9" s="731">
        <v>2800.5551400000004</v>
      </c>
      <c r="E9" s="731"/>
      <c r="F9" s="731">
        <v>2648.2789800000005</v>
      </c>
      <c r="G9" s="731">
        <v>2646.4166123046875</v>
      </c>
      <c r="H9" s="731">
        <v>1.8623676953129689</v>
      </c>
      <c r="I9" s="732">
        <v>1.0007037318639302</v>
      </c>
      <c r="J9" s="733" t="s">
        <v>1</v>
      </c>
    </row>
    <row r="10" spans="1:10" ht="14.4" customHeight="1" x14ac:dyDescent="0.3">
      <c r="A10" s="729" t="s">
        <v>555</v>
      </c>
      <c r="B10" s="730" t="s">
        <v>1569</v>
      </c>
      <c r="C10" s="731">
        <v>0</v>
      </c>
      <c r="D10" s="731">
        <v>28.497920000000001</v>
      </c>
      <c r="E10" s="731"/>
      <c r="F10" s="731">
        <v>5.0849999999999999E-2</v>
      </c>
      <c r="G10" s="731">
        <v>27.499999023437503</v>
      </c>
      <c r="H10" s="731">
        <v>-27.449149023437503</v>
      </c>
      <c r="I10" s="732">
        <v>1.8490909747546508E-3</v>
      </c>
      <c r="J10" s="733" t="s">
        <v>1</v>
      </c>
    </row>
    <row r="11" spans="1:10" ht="14.4" customHeight="1" x14ac:dyDescent="0.3">
      <c r="A11" s="729" t="s">
        <v>555</v>
      </c>
      <c r="B11" s="730" t="s">
        <v>1570</v>
      </c>
      <c r="C11" s="731">
        <v>9.312619999999999</v>
      </c>
      <c r="D11" s="731">
        <v>8.5513099999999991</v>
      </c>
      <c r="E11" s="731"/>
      <c r="F11" s="731">
        <v>9.3320000000000007</v>
      </c>
      <c r="G11" s="731">
        <v>9.1666668090820309</v>
      </c>
      <c r="H11" s="731">
        <v>0.16533319091796983</v>
      </c>
      <c r="I11" s="732">
        <v>1.0180363478199255</v>
      </c>
      <c r="J11" s="733" t="s">
        <v>1</v>
      </c>
    </row>
    <row r="12" spans="1:10" ht="14.4" customHeight="1" x14ac:dyDescent="0.3">
      <c r="A12" s="729" t="s">
        <v>555</v>
      </c>
      <c r="B12" s="730" t="s">
        <v>1571</v>
      </c>
      <c r="C12" s="731">
        <v>55.551749999999998</v>
      </c>
      <c r="D12" s="731">
        <v>57.417049999999989</v>
      </c>
      <c r="E12" s="731"/>
      <c r="F12" s="731">
        <v>52.0869</v>
      </c>
      <c r="G12" s="731">
        <v>55.000002929687497</v>
      </c>
      <c r="H12" s="731">
        <v>-2.9131029296874971</v>
      </c>
      <c r="I12" s="732">
        <v>0.94703449500881598</v>
      </c>
      <c r="J12" s="733" t="s">
        <v>1</v>
      </c>
    </row>
    <row r="13" spans="1:10" ht="14.4" customHeight="1" x14ac:dyDescent="0.3">
      <c r="A13" s="729" t="s">
        <v>555</v>
      </c>
      <c r="B13" s="730" t="s">
        <v>1572</v>
      </c>
      <c r="C13" s="731">
        <v>0</v>
      </c>
      <c r="D13" s="731">
        <v>0.10926999999999999</v>
      </c>
      <c r="E13" s="731"/>
      <c r="F13" s="731">
        <v>1.9149799999999999</v>
      </c>
      <c r="G13" s="731">
        <v>0.10060287475585937</v>
      </c>
      <c r="H13" s="731">
        <v>1.8143771252441405</v>
      </c>
      <c r="I13" s="732">
        <v>19.035042533796645</v>
      </c>
      <c r="J13" s="733" t="s">
        <v>1</v>
      </c>
    </row>
    <row r="14" spans="1:10" ht="14.4" customHeight="1" x14ac:dyDescent="0.3">
      <c r="A14" s="729" t="s">
        <v>555</v>
      </c>
      <c r="B14" s="730" t="s">
        <v>564</v>
      </c>
      <c r="C14" s="731">
        <v>2727.9242000000004</v>
      </c>
      <c r="D14" s="731">
        <v>2930.69029</v>
      </c>
      <c r="E14" s="731"/>
      <c r="F14" s="731">
        <v>2739.2264000000005</v>
      </c>
      <c r="G14" s="731">
        <v>2773.017218170166</v>
      </c>
      <c r="H14" s="731">
        <v>-33.790818170165494</v>
      </c>
      <c r="I14" s="732">
        <v>0.9878144217970406</v>
      </c>
      <c r="J14" s="733" t="s">
        <v>565</v>
      </c>
    </row>
    <row r="16" spans="1:10" ht="14.4" customHeight="1" x14ac:dyDescent="0.3">
      <c r="A16" s="729" t="s">
        <v>555</v>
      </c>
      <c r="B16" s="730" t="s">
        <v>556</v>
      </c>
      <c r="C16" s="731" t="s">
        <v>557</v>
      </c>
      <c r="D16" s="731" t="s">
        <v>557</v>
      </c>
      <c r="E16" s="731"/>
      <c r="F16" s="731" t="s">
        <v>557</v>
      </c>
      <c r="G16" s="731" t="s">
        <v>557</v>
      </c>
      <c r="H16" s="731" t="s">
        <v>557</v>
      </c>
      <c r="I16" s="732" t="s">
        <v>557</v>
      </c>
      <c r="J16" s="733" t="s">
        <v>73</v>
      </c>
    </row>
    <row r="17" spans="1:10" ht="14.4" customHeight="1" x14ac:dyDescent="0.3">
      <c r="A17" s="729" t="s">
        <v>1573</v>
      </c>
      <c r="B17" s="730" t="s">
        <v>1574</v>
      </c>
      <c r="C17" s="731" t="s">
        <v>557</v>
      </c>
      <c r="D17" s="731" t="s">
        <v>557</v>
      </c>
      <c r="E17" s="731"/>
      <c r="F17" s="731" t="s">
        <v>557</v>
      </c>
      <c r="G17" s="731" t="s">
        <v>557</v>
      </c>
      <c r="H17" s="731" t="s">
        <v>557</v>
      </c>
      <c r="I17" s="732" t="s">
        <v>557</v>
      </c>
      <c r="J17" s="733" t="s">
        <v>0</v>
      </c>
    </row>
    <row r="18" spans="1:10" ht="14.4" customHeight="1" x14ac:dyDescent="0.3">
      <c r="A18" s="729" t="s">
        <v>1573</v>
      </c>
      <c r="B18" s="730" t="s">
        <v>1565</v>
      </c>
      <c r="C18" s="731">
        <v>0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557</v>
      </c>
      <c r="J18" s="733" t="s">
        <v>1</v>
      </c>
    </row>
    <row r="19" spans="1:10" ht="14.4" customHeight="1" x14ac:dyDescent="0.3">
      <c r="A19" s="729" t="s">
        <v>1573</v>
      </c>
      <c r="B19" s="730" t="s">
        <v>1575</v>
      </c>
      <c r="C19" s="731">
        <v>0</v>
      </c>
      <c r="D19" s="731">
        <v>0</v>
      </c>
      <c r="E19" s="731"/>
      <c r="F19" s="731">
        <v>0</v>
      </c>
      <c r="G19" s="731">
        <v>0</v>
      </c>
      <c r="H19" s="731">
        <v>0</v>
      </c>
      <c r="I19" s="732" t="s">
        <v>557</v>
      </c>
      <c r="J19" s="733" t="s">
        <v>569</v>
      </c>
    </row>
    <row r="20" spans="1:10" ht="14.4" customHeight="1" x14ac:dyDescent="0.3">
      <c r="A20" s="729" t="s">
        <v>557</v>
      </c>
      <c r="B20" s="730" t="s">
        <v>557</v>
      </c>
      <c r="C20" s="731" t="s">
        <v>557</v>
      </c>
      <c r="D20" s="731" t="s">
        <v>557</v>
      </c>
      <c r="E20" s="731"/>
      <c r="F20" s="731" t="s">
        <v>557</v>
      </c>
      <c r="G20" s="731" t="s">
        <v>557</v>
      </c>
      <c r="H20" s="731" t="s">
        <v>557</v>
      </c>
      <c r="I20" s="732" t="s">
        <v>557</v>
      </c>
      <c r="J20" s="733" t="s">
        <v>570</v>
      </c>
    </row>
    <row r="21" spans="1:10" ht="14.4" customHeight="1" x14ac:dyDescent="0.3">
      <c r="A21" s="729" t="s">
        <v>1576</v>
      </c>
      <c r="B21" s="730" t="s">
        <v>1577</v>
      </c>
      <c r="C21" s="731" t="s">
        <v>557</v>
      </c>
      <c r="D21" s="731" t="s">
        <v>557</v>
      </c>
      <c r="E21" s="731"/>
      <c r="F21" s="731" t="s">
        <v>557</v>
      </c>
      <c r="G21" s="731" t="s">
        <v>557</v>
      </c>
      <c r="H21" s="731" t="s">
        <v>557</v>
      </c>
      <c r="I21" s="732" t="s">
        <v>557</v>
      </c>
      <c r="J21" s="733" t="s">
        <v>0</v>
      </c>
    </row>
    <row r="22" spans="1:10" ht="14.4" customHeight="1" x14ac:dyDescent="0.3">
      <c r="A22" s="729" t="s">
        <v>1576</v>
      </c>
      <c r="B22" s="730" t="s">
        <v>1565</v>
      </c>
      <c r="C22" s="731">
        <v>0</v>
      </c>
      <c r="D22" s="731">
        <v>0</v>
      </c>
      <c r="E22" s="731"/>
      <c r="F22" s="731">
        <v>0</v>
      </c>
      <c r="G22" s="731">
        <v>0</v>
      </c>
      <c r="H22" s="731">
        <v>0</v>
      </c>
      <c r="I22" s="732" t="s">
        <v>557</v>
      </c>
      <c r="J22" s="733" t="s">
        <v>1</v>
      </c>
    </row>
    <row r="23" spans="1:10" ht="14.4" customHeight="1" x14ac:dyDescent="0.3">
      <c r="A23" s="729" t="s">
        <v>1576</v>
      </c>
      <c r="B23" s="730" t="s">
        <v>1578</v>
      </c>
      <c r="C23" s="731">
        <v>0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557</v>
      </c>
      <c r="J23" s="733" t="s">
        <v>569</v>
      </c>
    </row>
    <row r="24" spans="1:10" ht="14.4" customHeight="1" x14ac:dyDescent="0.3">
      <c r="A24" s="729" t="s">
        <v>557</v>
      </c>
      <c r="B24" s="730" t="s">
        <v>557</v>
      </c>
      <c r="C24" s="731" t="s">
        <v>557</v>
      </c>
      <c r="D24" s="731" t="s">
        <v>557</v>
      </c>
      <c r="E24" s="731"/>
      <c r="F24" s="731" t="s">
        <v>557</v>
      </c>
      <c r="G24" s="731" t="s">
        <v>557</v>
      </c>
      <c r="H24" s="731" t="s">
        <v>557</v>
      </c>
      <c r="I24" s="732" t="s">
        <v>557</v>
      </c>
      <c r="J24" s="733" t="s">
        <v>570</v>
      </c>
    </row>
    <row r="25" spans="1:10" ht="14.4" customHeight="1" x14ac:dyDescent="0.3">
      <c r="A25" s="729" t="s">
        <v>566</v>
      </c>
      <c r="B25" s="730" t="s">
        <v>567</v>
      </c>
      <c r="C25" s="731" t="s">
        <v>557</v>
      </c>
      <c r="D25" s="731" t="s">
        <v>557</v>
      </c>
      <c r="E25" s="731"/>
      <c r="F25" s="731" t="s">
        <v>557</v>
      </c>
      <c r="G25" s="731" t="s">
        <v>557</v>
      </c>
      <c r="H25" s="731" t="s">
        <v>557</v>
      </c>
      <c r="I25" s="732" t="s">
        <v>557</v>
      </c>
      <c r="J25" s="733" t="s">
        <v>0</v>
      </c>
    </row>
    <row r="26" spans="1:10" ht="14.4" customHeight="1" x14ac:dyDescent="0.3">
      <c r="A26" s="729" t="s">
        <v>566</v>
      </c>
      <c r="B26" s="730" t="s">
        <v>1565</v>
      </c>
      <c r="C26" s="731">
        <v>0</v>
      </c>
      <c r="D26" s="731">
        <v>0</v>
      </c>
      <c r="E26" s="731"/>
      <c r="F26" s="731">
        <v>0</v>
      </c>
      <c r="G26" s="731">
        <v>0</v>
      </c>
      <c r="H26" s="731">
        <v>0</v>
      </c>
      <c r="I26" s="732" t="s">
        <v>557</v>
      </c>
      <c r="J26" s="733" t="s">
        <v>1</v>
      </c>
    </row>
    <row r="27" spans="1:10" ht="14.4" customHeight="1" x14ac:dyDescent="0.3">
      <c r="A27" s="729" t="s">
        <v>566</v>
      </c>
      <c r="B27" s="730" t="s">
        <v>1567</v>
      </c>
      <c r="C27" s="731">
        <v>3.8522000000000007</v>
      </c>
      <c r="D27" s="731">
        <v>5.6585799999999997</v>
      </c>
      <c r="E27" s="731"/>
      <c r="F27" s="731">
        <v>3.9768499999999998</v>
      </c>
      <c r="G27" s="731">
        <v>5</v>
      </c>
      <c r="H27" s="731">
        <v>-1.0231500000000002</v>
      </c>
      <c r="I27" s="732">
        <v>0.79536999999999991</v>
      </c>
      <c r="J27" s="733" t="s">
        <v>1</v>
      </c>
    </row>
    <row r="28" spans="1:10" ht="14.4" customHeight="1" x14ac:dyDescent="0.3">
      <c r="A28" s="729" t="s">
        <v>566</v>
      </c>
      <c r="B28" s="730" t="s">
        <v>1568</v>
      </c>
      <c r="C28" s="731">
        <v>14.225809999999999</v>
      </c>
      <c r="D28" s="731">
        <v>12.719190000000001</v>
      </c>
      <c r="E28" s="731"/>
      <c r="F28" s="731">
        <v>11.852220000000001</v>
      </c>
      <c r="G28" s="731">
        <v>12</v>
      </c>
      <c r="H28" s="731">
        <v>-0.14777999999999913</v>
      </c>
      <c r="I28" s="732">
        <v>0.98768500000000004</v>
      </c>
      <c r="J28" s="733" t="s">
        <v>1</v>
      </c>
    </row>
    <row r="29" spans="1:10" ht="14.4" customHeight="1" x14ac:dyDescent="0.3">
      <c r="A29" s="729" t="s">
        <v>566</v>
      </c>
      <c r="B29" s="730" t="s">
        <v>1570</v>
      </c>
      <c r="C29" s="731">
        <v>3.2429999999999999</v>
      </c>
      <c r="D29" s="731">
        <v>4.1630000000000003</v>
      </c>
      <c r="E29" s="731"/>
      <c r="F29" s="731">
        <v>4.7960000000000003</v>
      </c>
      <c r="G29" s="731">
        <v>4</v>
      </c>
      <c r="H29" s="731">
        <v>0.79600000000000026</v>
      </c>
      <c r="I29" s="732">
        <v>1.1990000000000001</v>
      </c>
      <c r="J29" s="733" t="s">
        <v>1</v>
      </c>
    </row>
    <row r="30" spans="1:10" ht="14.4" customHeight="1" x14ac:dyDescent="0.3">
      <c r="A30" s="729" t="s">
        <v>566</v>
      </c>
      <c r="B30" s="730" t="s">
        <v>1571</v>
      </c>
      <c r="C30" s="731">
        <v>6.6559999999999997</v>
      </c>
      <c r="D30" s="731">
        <v>6.62</v>
      </c>
      <c r="E30" s="731"/>
      <c r="F30" s="731">
        <v>5.6536</v>
      </c>
      <c r="G30" s="731">
        <v>6</v>
      </c>
      <c r="H30" s="731">
        <v>-0.34640000000000004</v>
      </c>
      <c r="I30" s="732">
        <v>0.9422666666666667</v>
      </c>
      <c r="J30" s="733" t="s">
        <v>1</v>
      </c>
    </row>
    <row r="31" spans="1:10" ht="14.4" customHeight="1" x14ac:dyDescent="0.3">
      <c r="A31" s="729" t="s">
        <v>566</v>
      </c>
      <c r="B31" s="730" t="s">
        <v>568</v>
      </c>
      <c r="C31" s="731">
        <v>27.977009999999996</v>
      </c>
      <c r="D31" s="731">
        <v>29.160770000000003</v>
      </c>
      <c r="E31" s="731"/>
      <c r="F31" s="731">
        <v>26.278670000000002</v>
      </c>
      <c r="G31" s="731">
        <v>28</v>
      </c>
      <c r="H31" s="731">
        <v>-1.7213299999999983</v>
      </c>
      <c r="I31" s="732">
        <v>0.93852392857142863</v>
      </c>
      <c r="J31" s="733" t="s">
        <v>569</v>
      </c>
    </row>
    <row r="32" spans="1:10" ht="14.4" customHeight="1" x14ac:dyDescent="0.3">
      <c r="A32" s="729" t="s">
        <v>557</v>
      </c>
      <c r="B32" s="730" t="s">
        <v>557</v>
      </c>
      <c r="C32" s="731" t="s">
        <v>557</v>
      </c>
      <c r="D32" s="731" t="s">
        <v>557</v>
      </c>
      <c r="E32" s="731"/>
      <c r="F32" s="731" t="s">
        <v>557</v>
      </c>
      <c r="G32" s="731" t="s">
        <v>557</v>
      </c>
      <c r="H32" s="731" t="s">
        <v>557</v>
      </c>
      <c r="I32" s="732" t="s">
        <v>557</v>
      </c>
      <c r="J32" s="733" t="s">
        <v>570</v>
      </c>
    </row>
    <row r="33" spans="1:10" ht="14.4" customHeight="1" x14ac:dyDescent="0.3">
      <c r="A33" s="729" t="s">
        <v>571</v>
      </c>
      <c r="B33" s="730" t="s">
        <v>572</v>
      </c>
      <c r="C33" s="731" t="s">
        <v>557</v>
      </c>
      <c r="D33" s="731" t="s">
        <v>557</v>
      </c>
      <c r="E33" s="731"/>
      <c r="F33" s="731" t="s">
        <v>557</v>
      </c>
      <c r="G33" s="731" t="s">
        <v>557</v>
      </c>
      <c r="H33" s="731" t="s">
        <v>557</v>
      </c>
      <c r="I33" s="732" t="s">
        <v>557</v>
      </c>
      <c r="J33" s="733" t="s">
        <v>0</v>
      </c>
    </row>
    <row r="34" spans="1:10" ht="14.4" customHeight="1" x14ac:dyDescent="0.3">
      <c r="A34" s="729" t="s">
        <v>571</v>
      </c>
      <c r="B34" s="730" t="s">
        <v>1565</v>
      </c>
      <c r="C34" s="731">
        <v>0</v>
      </c>
      <c r="D34" s="731">
        <v>2.6694899999999997</v>
      </c>
      <c r="E34" s="731"/>
      <c r="F34" s="731">
        <v>0</v>
      </c>
      <c r="G34" s="731">
        <v>3</v>
      </c>
      <c r="H34" s="731">
        <v>-3</v>
      </c>
      <c r="I34" s="732">
        <v>0</v>
      </c>
      <c r="J34" s="733" t="s">
        <v>1</v>
      </c>
    </row>
    <row r="35" spans="1:10" ht="14.4" customHeight="1" x14ac:dyDescent="0.3">
      <c r="A35" s="729" t="s">
        <v>571</v>
      </c>
      <c r="B35" s="730" t="s">
        <v>1566</v>
      </c>
      <c r="C35" s="731">
        <v>9.0749999999999997E-2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557</v>
      </c>
      <c r="J35" s="733" t="s">
        <v>1</v>
      </c>
    </row>
    <row r="36" spans="1:10" ht="14.4" customHeight="1" x14ac:dyDescent="0.3">
      <c r="A36" s="729" t="s">
        <v>571</v>
      </c>
      <c r="B36" s="730" t="s">
        <v>1567</v>
      </c>
      <c r="C36" s="731">
        <v>3.9352900000000002</v>
      </c>
      <c r="D36" s="731">
        <v>7.2311600000000018</v>
      </c>
      <c r="E36" s="731"/>
      <c r="F36" s="731">
        <v>5.3831000000000007</v>
      </c>
      <c r="G36" s="731">
        <v>7</v>
      </c>
      <c r="H36" s="731">
        <v>-1.6168999999999993</v>
      </c>
      <c r="I36" s="732">
        <v>0.76901428571428576</v>
      </c>
      <c r="J36" s="733" t="s">
        <v>1</v>
      </c>
    </row>
    <row r="37" spans="1:10" ht="14.4" customHeight="1" x14ac:dyDescent="0.3">
      <c r="A37" s="729" t="s">
        <v>571</v>
      </c>
      <c r="B37" s="730" t="s">
        <v>1568</v>
      </c>
      <c r="C37" s="731">
        <v>129.54996</v>
      </c>
      <c r="D37" s="731">
        <v>123.07721999999997</v>
      </c>
      <c r="E37" s="731"/>
      <c r="F37" s="731">
        <v>112.75712999999999</v>
      </c>
      <c r="G37" s="731">
        <v>113</v>
      </c>
      <c r="H37" s="731">
        <v>-0.24287000000001058</v>
      </c>
      <c r="I37" s="732">
        <v>0.99785070796460162</v>
      </c>
      <c r="J37" s="733" t="s">
        <v>1</v>
      </c>
    </row>
    <row r="38" spans="1:10" ht="14.4" customHeight="1" x14ac:dyDescent="0.3">
      <c r="A38" s="729" t="s">
        <v>571</v>
      </c>
      <c r="B38" s="730" t="s">
        <v>1569</v>
      </c>
      <c r="C38" s="731">
        <v>0</v>
      </c>
      <c r="D38" s="731">
        <v>7.1243999999999996</v>
      </c>
      <c r="E38" s="731"/>
      <c r="F38" s="731">
        <v>0</v>
      </c>
      <c r="G38" s="731">
        <v>7</v>
      </c>
      <c r="H38" s="731">
        <v>-7</v>
      </c>
      <c r="I38" s="732">
        <v>0</v>
      </c>
      <c r="J38" s="733" t="s">
        <v>1</v>
      </c>
    </row>
    <row r="39" spans="1:10" ht="14.4" customHeight="1" x14ac:dyDescent="0.3">
      <c r="A39" s="729" t="s">
        <v>571</v>
      </c>
      <c r="B39" s="730" t="s">
        <v>1570</v>
      </c>
      <c r="C39" s="731">
        <v>1.5486199999999999</v>
      </c>
      <c r="D39" s="731">
        <v>1.82551</v>
      </c>
      <c r="E39" s="731"/>
      <c r="F39" s="731">
        <v>1.823</v>
      </c>
      <c r="G39" s="731">
        <v>2</v>
      </c>
      <c r="H39" s="731">
        <v>-0.17700000000000005</v>
      </c>
      <c r="I39" s="732">
        <v>0.91149999999999998</v>
      </c>
      <c r="J39" s="733" t="s">
        <v>1</v>
      </c>
    </row>
    <row r="40" spans="1:10" ht="14.4" customHeight="1" x14ac:dyDescent="0.3">
      <c r="A40" s="729" t="s">
        <v>571</v>
      </c>
      <c r="B40" s="730" t="s">
        <v>1571</v>
      </c>
      <c r="C40" s="731">
        <v>17.256260000000001</v>
      </c>
      <c r="D40" s="731">
        <v>16.485089999999996</v>
      </c>
      <c r="E40" s="731"/>
      <c r="F40" s="731">
        <v>14.820600000000001</v>
      </c>
      <c r="G40" s="731">
        <v>16</v>
      </c>
      <c r="H40" s="731">
        <v>-1.1793999999999993</v>
      </c>
      <c r="I40" s="732">
        <v>0.92628750000000004</v>
      </c>
      <c r="J40" s="733" t="s">
        <v>1</v>
      </c>
    </row>
    <row r="41" spans="1:10" ht="14.4" customHeight="1" x14ac:dyDescent="0.3">
      <c r="A41" s="729" t="s">
        <v>571</v>
      </c>
      <c r="B41" s="730" t="s">
        <v>1572</v>
      </c>
      <c r="C41" s="731">
        <v>0</v>
      </c>
      <c r="D41" s="731">
        <v>0.10926999999999999</v>
      </c>
      <c r="E41" s="731"/>
      <c r="F41" s="731">
        <v>1.694</v>
      </c>
      <c r="G41" s="731">
        <v>0</v>
      </c>
      <c r="H41" s="731">
        <v>1.694</v>
      </c>
      <c r="I41" s="732" t="s">
        <v>557</v>
      </c>
      <c r="J41" s="733" t="s">
        <v>1</v>
      </c>
    </row>
    <row r="42" spans="1:10" ht="14.4" customHeight="1" x14ac:dyDescent="0.3">
      <c r="A42" s="729" t="s">
        <v>571</v>
      </c>
      <c r="B42" s="730" t="s">
        <v>573</v>
      </c>
      <c r="C42" s="731">
        <v>152.38087999999999</v>
      </c>
      <c r="D42" s="731">
        <v>158.52213999999998</v>
      </c>
      <c r="E42" s="731"/>
      <c r="F42" s="731">
        <v>136.47782999999998</v>
      </c>
      <c r="G42" s="731">
        <v>147</v>
      </c>
      <c r="H42" s="731">
        <v>-10.522170000000017</v>
      </c>
      <c r="I42" s="732">
        <v>0.9284206122448978</v>
      </c>
      <c r="J42" s="733" t="s">
        <v>569</v>
      </c>
    </row>
    <row r="43" spans="1:10" ht="14.4" customHeight="1" x14ac:dyDescent="0.3">
      <c r="A43" s="729" t="s">
        <v>557</v>
      </c>
      <c r="B43" s="730" t="s">
        <v>557</v>
      </c>
      <c r="C43" s="731" t="s">
        <v>557</v>
      </c>
      <c r="D43" s="731" t="s">
        <v>557</v>
      </c>
      <c r="E43" s="731"/>
      <c r="F43" s="731" t="s">
        <v>557</v>
      </c>
      <c r="G43" s="731" t="s">
        <v>557</v>
      </c>
      <c r="H43" s="731" t="s">
        <v>557</v>
      </c>
      <c r="I43" s="732" t="s">
        <v>557</v>
      </c>
      <c r="J43" s="733" t="s">
        <v>570</v>
      </c>
    </row>
    <row r="44" spans="1:10" ht="14.4" customHeight="1" x14ac:dyDescent="0.3">
      <c r="A44" s="729" t="s">
        <v>574</v>
      </c>
      <c r="B44" s="730" t="s">
        <v>575</v>
      </c>
      <c r="C44" s="731" t="s">
        <v>557</v>
      </c>
      <c r="D44" s="731" t="s">
        <v>557</v>
      </c>
      <c r="E44" s="731"/>
      <c r="F44" s="731" t="s">
        <v>557</v>
      </c>
      <c r="G44" s="731" t="s">
        <v>557</v>
      </c>
      <c r="H44" s="731" t="s">
        <v>557</v>
      </c>
      <c r="I44" s="732" t="s">
        <v>557</v>
      </c>
      <c r="J44" s="733" t="s">
        <v>0</v>
      </c>
    </row>
    <row r="45" spans="1:10" ht="14.4" customHeight="1" x14ac:dyDescent="0.3">
      <c r="A45" s="729" t="s">
        <v>574</v>
      </c>
      <c r="B45" s="730" t="s">
        <v>1565</v>
      </c>
      <c r="C45" s="731">
        <v>0.2165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557</v>
      </c>
      <c r="J45" s="733" t="s">
        <v>1</v>
      </c>
    </row>
    <row r="46" spans="1:10" ht="14.4" customHeight="1" x14ac:dyDescent="0.3">
      <c r="A46" s="729" t="s">
        <v>574</v>
      </c>
      <c r="B46" s="730" t="s">
        <v>1566</v>
      </c>
      <c r="C46" s="731">
        <v>0</v>
      </c>
      <c r="D46" s="731">
        <v>0</v>
      </c>
      <c r="E46" s="731"/>
      <c r="F46" s="731">
        <v>0</v>
      </c>
      <c r="G46" s="731">
        <v>0</v>
      </c>
      <c r="H46" s="731">
        <v>0</v>
      </c>
      <c r="I46" s="732" t="s">
        <v>557</v>
      </c>
      <c r="J46" s="733" t="s">
        <v>1</v>
      </c>
    </row>
    <row r="47" spans="1:10" ht="14.4" customHeight="1" x14ac:dyDescent="0.3">
      <c r="A47" s="729" t="s">
        <v>574</v>
      </c>
      <c r="B47" s="730" t="s">
        <v>1567</v>
      </c>
      <c r="C47" s="731">
        <v>1.5878400000000001</v>
      </c>
      <c r="D47" s="731">
        <v>4.2950200000000001</v>
      </c>
      <c r="E47" s="731"/>
      <c r="F47" s="731">
        <v>2.8238900000000009</v>
      </c>
      <c r="G47" s="731">
        <v>4</v>
      </c>
      <c r="H47" s="731">
        <v>-1.1761099999999991</v>
      </c>
      <c r="I47" s="732">
        <v>0.70597250000000022</v>
      </c>
      <c r="J47" s="733" t="s">
        <v>1</v>
      </c>
    </row>
    <row r="48" spans="1:10" ht="14.4" customHeight="1" x14ac:dyDescent="0.3">
      <c r="A48" s="729" t="s">
        <v>574</v>
      </c>
      <c r="B48" s="730" t="s">
        <v>1568</v>
      </c>
      <c r="C48" s="731">
        <v>5.5224699999999993</v>
      </c>
      <c r="D48" s="731">
        <v>5.3911800000000003</v>
      </c>
      <c r="E48" s="731"/>
      <c r="F48" s="731">
        <v>4.5541399999999994</v>
      </c>
      <c r="G48" s="731">
        <v>5</v>
      </c>
      <c r="H48" s="731">
        <v>-0.44586000000000059</v>
      </c>
      <c r="I48" s="732">
        <v>0.91082799999999986</v>
      </c>
      <c r="J48" s="733" t="s">
        <v>1</v>
      </c>
    </row>
    <row r="49" spans="1:10" ht="14.4" customHeight="1" x14ac:dyDescent="0.3">
      <c r="A49" s="729" t="s">
        <v>574</v>
      </c>
      <c r="B49" s="730" t="s">
        <v>1570</v>
      </c>
      <c r="C49" s="731">
        <v>3.4049999999999998</v>
      </c>
      <c r="D49" s="731">
        <v>1.7507999999999999</v>
      </c>
      <c r="E49" s="731"/>
      <c r="F49" s="731">
        <v>1.8240000000000001</v>
      </c>
      <c r="G49" s="731">
        <v>2</v>
      </c>
      <c r="H49" s="731">
        <v>-0.17599999999999993</v>
      </c>
      <c r="I49" s="732">
        <v>0.91200000000000003</v>
      </c>
      <c r="J49" s="733" t="s">
        <v>1</v>
      </c>
    </row>
    <row r="50" spans="1:10" ht="14.4" customHeight="1" x14ac:dyDescent="0.3">
      <c r="A50" s="729" t="s">
        <v>574</v>
      </c>
      <c r="B50" s="730" t="s">
        <v>1571</v>
      </c>
      <c r="C50" s="731">
        <v>7.79</v>
      </c>
      <c r="D50" s="731">
        <v>6.5191999999999997</v>
      </c>
      <c r="E50" s="731"/>
      <c r="F50" s="731">
        <v>6.1859999999999999</v>
      </c>
      <c r="G50" s="731">
        <v>6</v>
      </c>
      <c r="H50" s="731">
        <v>0.18599999999999994</v>
      </c>
      <c r="I50" s="732">
        <v>1.0309999999999999</v>
      </c>
      <c r="J50" s="733" t="s">
        <v>1</v>
      </c>
    </row>
    <row r="51" spans="1:10" ht="14.4" customHeight="1" x14ac:dyDescent="0.3">
      <c r="A51" s="729" t="s">
        <v>574</v>
      </c>
      <c r="B51" s="730" t="s">
        <v>576</v>
      </c>
      <c r="C51" s="731">
        <v>18.521809999999999</v>
      </c>
      <c r="D51" s="731">
        <v>17.956199999999999</v>
      </c>
      <c r="E51" s="731"/>
      <c r="F51" s="731">
        <v>15.388030000000001</v>
      </c>
      <c r="G51" s="731">
        <v>17</v>
      </c>
      <c r="H51" s="731">
        <v>-1.6119699999999995</v>
      </c>
      <c r="I51" s="732">
        <v>0.90517823529411767</v>
      </c>
      <c r="J51" s="733" t="s">
        <v>569</v>
      </c>
    </row>
    <row r="52" spans="1:10" ht="14.4" customHeight="1" x14ac:dyDescent="0.3">
      <c r="A52" s="729" t="s">
        <v>557</v>
      </c>
      <c r="B52" s="730" t="s">
        <v>557</v>
      </c>
      <c r="C52" s="731" t="s">
        <v>557</v>
      </c>
      <c r="D52" s="731" t="s">
        <v>557</v>
      </c>
      <c r="E52" s="731"/>
      <c r="F52" s="731" t="s">
        <v>557</v>
      </c>
      <c r="G52" s="731" t="s">
        <v>557</v>
      </c>
      <c r="H52" s="731" t="s">
        <v>557</v>
      </c>
      <c r="I52" s="732" t="s">
        <v>557</v>
      </c>
      <c r="J52" s="733" t="s">
        <v>570</v>
      </c>
    </row>
    <row r="53" spans="1:10" ht="14.4" customHeight="1" x14ac:dyDescent="0.3">
      <c r="A53" s="729" t="s">
        <v>577</v>
      </c>
      <c r="B53" s="730" t="s">
        <v>578</v>
      </c>
      <c r="C53" s="731" t="s">
        <v>557</v>
      </c>
      <c r="D53" s="731" t="s">
        <v>557</v>
      </c>
      <c r="E53" s="731"/>
      <c r="F53" s="731" t="s">
        <v>557</v>
      </c>
      <c r="G53" s="731" t="s">
        <v>557</v>
      </c>
      <c r="H53" s="731" t="s">
        <v>557</v>
      </c>
      <c r="I53" s="732" t="s">
        <v>557</v>
      </c>
      <c r="J53" s="733" t="s">
        <v>0</v>
      </c>
    </row>
    <row r="54" spans="1:10" ht="14.4" customHeight="1" x14ac:dyDescent="0.3">
      <c r="A54" s="729" t="s">
        <v>577</v>
      </c>
      <c r="B54" s="730" t="s">
        <v>1565</v>
      </c>
      <c r="C54" s="731">
        <v>0</v>
      </c>
      <c r="D54" s="731">
        <v>0</v>
      </c>
      <c r="E54" s="731"/>
      <c r="F54" s="731">
        <v>0.62441999999999998</v>
      </c>
      <c r="G54" s="731">
        <v>0</v>
      </c>
      <c r="H54" s="731">
        <v>0.62441999999999998</v>
      </c>
      <c r="I54" s="732" t="s">
        <v>557</v>
      </c>
      <c r="J54" s="733" t="s">
        <v>1</v>
      </c>
    </row>
    <row r="55" spans="1:10" ht="14.4" customHeight="1" x14ac:dyDescent="0.3">
      <c r="A55" s="729" t="s">
        <v>577</v>
      </c>
      <c r="B55" s="730" t="s">
        <v>1566</v>
      </c>
      <c r="C55" s="731">
        <v>0.18149999999999999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557</v>
      </c>
      <c r="J55" s="733" t="s">
        <v>1</v>
      </c>
    </row>
    <row r="56" spans="1:10" ht="14.4" customHeight="1" x14ac:dyDescent="0.3">
      <c r="A56" s="729" t="s">
        <v>577</v>
      </c>
      <c r="B56" s="730" t="s">
        <v>1567</v>
      </c>
      <c r="C56" s="731">
        <v>17.679819999999999</v>
      </c>
      <c r="D56" s="731">
        <v>15.705350000000003</v>
      </c>
      <c r="E56" s="731"/>
      <c r="F56" s="731">
        <v>14.754430000000005</v>
      </c>
      <c r="G56" s="731">
        <v>16</v>
      </c>
      <c r="H56" s="731">
        <v>-1.2455699999999954</v>
      </c>
      <c r="I56" s="732">
        <v>0.92215187500000029</v>
      </c>
      <c r="J56" s="733" t="s">
        <v>1</v>
      </c>
    </row>
    <row r="57" spans="1:10" ht="14.4" customHeight="1" x14ac:dyDescent="0.3">
      <c r="A57" s="729" t="s">
        <v>577</v>
      </c>
      <c r="B57" s="730" t="s">
        <v>1568</v>
      </c>
      <c r="C57" s="731">
        <v>2486.2176900000004</v>
      </c>
      <c r="D57" s="731">
        <v>2659.3675500000004</v>
      </c>
      <c r="E57" s="731"/>
      <c r="F57" s="731">
        <v>2519.1154900000001</v>
      </c>
      <c r="G57" s="731">
        <v>2516</v>
      </c>
      <c r="H57" s="731">
        <v>3.1154900000001362</v>
      </c>
      <c r="I57" s="732">
        <v>1.0012382710651828</v>
      </c>
      <c r="J57" s="733" t="s">
        <v>1</v>
      </c>
    </row>
    <row r="58" spans="1:10" ht="14.4" customHeight="1" x14ac:dyDescent="0.3">
      <c r="A58" s="729" t="s">
        <v>577</v>
      </c>
      <c r="B58" s="730" t="s">
        <v>1569</v>
      </c>
      <c r="C58" s="731">
        <v>0</v>
      </c>
      <c r="D58" s="731">
        <v>21.373519999999999</v>
      </c>
      <c r="E58" s="731"/>
      <c r="F58" s="731">
        <v>5.0849999999999999E-2</v>
      </c>
      <c r="G58" s="731">
        <v>21</v>
      </c>
      <c r="H58" s="731">
        <v>-20.949149999999999</v>
      </c>
      <c r="I58" s="732">
        <v>2.4214285714285713E-3</v>
      </c>
      <c r="J58" s="733" t="s">
        <v>1</v>
      </c>
    </row>
    <row r="59" spans="1:10" ht="14.4" customHeight="1" x14ac:dyDescent="0.3">
      <c r="A59" s="729" t="s">
        <v>577</v>
      </c>
      <c r="B59" s="730" t="s">
        <v>1570</v>
      </c>
      <c r="C59" s="731">
        <v>1.1160000000000001</v>
      </c>
      <c r="D59" s="731">
        <v>0.81200000000000006</v>
      </c>
      <c r="E59" s="731"/>
      <c r="F59" s="731">
        <v>0.88900000000000001</v>
      </c>
      <c r="G59" s="731">
        <v>1</v>
      </c>
      <c r="H59" s="731">
        <v>-0.11099999999999999</v>
      </c>
      <c r="I59" s="732">
        <v>0.88900000000000001</v>
      </c>
      <c r="J59" s="733" t="s">
        <v>1</v>
      </c>
    </row>
    <row r="60" spans="1:10" ht="14.4" customHeight="1" x14ac:dyDescent="0.3">
      <c r="A60" s="729" t="s">
        <v>577</v>
      </c>
      <c r="B60" s="730" t="s">
        <v>1571</v>
      </c>
      <c r="C60" s="731">
        <v>23.849489999999999</v>
      </c>
      <c r="D60" s="731">
        <v>27.792759999999998</v>
      </c>
      <c r="E60" s="731"/>
      <c r="F60" s="731">
        <v>25.4267</v>
      </c>
      <c r="G60" s="731">
        <v>27</v>
      </c>
      <c r="H60" s="731">
        <v>-1.5732999999999997</v>
      </c>
      <c r="I60" s="732">
        <v>0.94172962962962969</v>
      </c>
      <c r="J60" s="733" t="s">
        <v>1</v>
      </c>
    </row>
    <row r="61" spans="1:10" ht="14.4" customHeight="1" x14ac:dyDescent="0.3">
      <c r="A61" s="729" t="s">
        <v>577</v>
      </c>
      <c r="B61" s="730" t="s">
        <v>1572</v>
      </c>
      <c r="C61" s="731">
        <v>0</v>
      </c>
      <c r="D61" s="731">
        <v>0</v>
      </c>
      <c r="E61" s="731"/>
      <c r="F61" s="731">
        <v>0.22097999999999998</v>
      </c>
      <c r="G61" s="731">
        <v>0</v>
      </c>
      <c r="H61" s="731">
        <v>0.22097999999999998</v>
      </c>
      <c r="I61" s="732" t="s">
        <v>557</v>
      </c>
      <c r="J61" s="733" t="s">
        <v>1</v>
      </c>
    </row>
    <row r="62" spans="1:10" ht="14.4" customHeight="1" x14ac:dyDescent="0.3">
      <c r="A62" s="729" t="s">
        <v>577</v>
      </c>
      <c r="B62" s="730" t="s">
        <v>579</v>
      </c>
      <c r="C62" s="731">
        <v>2529.0445000000004</v>
      </c>
      <c r="D62" s="731">
        <v>2725.0511800000004</v>
      </c>
      <c r="E62" s="731"/>
      <c r="F62" s="731">
        <v>2561.0818700000004</v>
      </c>
      <c r="G62" s="731">
        <v>2580</v>
      </c>
      <c r="H62" s="731">
        <v>-18.918129999999564</v>
      </c>
      <c r="I62" s="732">
        <v>0.99266739147286842</v>
      </c>
      <c r="J62" s="733" t="s">
        <v>569</v>
      </c>
    </row>
    <row r="63" spans="1:10" ht="14.4" customHeight="1" x14ac:dyDescent="0.3">
      <c r="A63" s="729" t="s">
        <v>557</v>
      </c>
      <c r="B63" s="730" t="s">
        <v>557</v>
      </c>
      <c r="C63" s="731" t="s">
        <v>557</v>
      </c>
      <c r="D63" s="731" t="s">
        <v>557</v>
      </c>
      <c r="E63" s="731"/>
      <c r="F63" s="731" t="s">
        <v>557</v>
      </c>
      <c r="G63" s="731" t="s">
        <v>557</v>
      </c>
      <c r="H63" s="731" t="s">
        <v>557</v>
      </c>
      <c r="I63" s="732" t="s">
        <v>557</v>
      </c>
      <c r="J63" s="733" t="s">
        <v>570</v>
      </c>
    </row>
    <row r="64" spans="1:10" ht="14.4" customHeight="1" x14ac:dyDescent="0.3">
      <c r="A64" s="729" t="s">
        <v>1579</v>
      </c>
      <c r="B64" s="730" t="s">
        <v>1580</v>
      </c>
      <c r="C64" s="731" t="s">
        <v>557</v>
      </c>
      <c r="D64" s="731" t="s">
        <v>557</v>
      </c>
      <c r="E64" s="731"/>
      <c r="F64" s="731" t="s">
        <v>557</v>
      </c>
      <c r="G64" s="731" t="s">
        <v>557</v>
      </c>
      <c r="H64" s="731" t="s">
        <v>557</v>
      </c>
      <c r="I64" s="732" t="s">
        <v>557</v>
      </c>
      <c r="J64" s="733" t="s">
        <v>0</v>
      </c>
    </row>
    <row r="65" spans="1:10" ht="14.4" customHeight="1" x14ac:dyDescent="0.3">
      <c r="A65" s="729" t="s">
        <v>1579</v>
      </c>
      <c r="B65" s="730" t="s">
        <v>1565</v>
      </c>
      <c r="C65" s="731">
        <v>0</v>
      </c>
      <c r="D65" s="731">
        <v>0</v>
      </c>
      <c r="E65" s="731"/>
      <c r="F65" s="731">
        <v>0</v>
      </c>
      <c r="G65" s="731">
        <v>0</v>
      </c>
      <c r="H65" s="731">
        <v>0</v>
      </c>
      <c r="I65" s="732" t="s">
        <v>557</v>
      </c>
      <c r="J65" s="733" t="s">
        <v>1</v>
      </c>
    </row>
    <row r="66" spans="1:10" ht="14.4" customHeight="1" x14ac:dyDescent="0.3">
      <c r="A66" s="729" t="s">
        <v>1579</v>
      </c>
      <c r="B66" s="730" t="s">
        <v>1581</v>
      </c>
      <c r="C66" s="731">
        <v>0</v>
      </c>
      <c r="D66" s="731">
        <v>0</v>
      </c>
      <c r="E66" s="731"/>
      <c r="F66" s="731">
        <v>0</v>
      </c>
      <c r="G66" s="731">
        <v>0</v>
      </c>
      <c r="H66" s="731">
        <v>0</v>
      </c>
      <c r="I66" s="732" t="s">
        <v>557</v>
      </c>
      <c r="J66" s="733" t="s">
        <v>569</v>
      </c>
    </row>
    <row r="67" spans="1:10" ht="14.4" customHeight="1" x14ac:dyDescent="0.3">
      <c r="A67" s="729" t="s">
        <v>557</v>
      </c>
      <c r="B67" s="730" t="s">
        <v>557</v>
      </c>
      <c r="C67" s="731" t="s">
        <v>557</v>
      </c>
      <c r="D67" s="731" t="s">
        <v>557</v>
      </c>
      <c r="E67" s="731"/>
      <c r="F67" s="731" t="s">
        <v>557</v>
      </c>
      <c r="G67" s="731" t="s">
        <v>557</v>
      </c>
      <c r="H67" s="731" t="s">
        <v>557</v>
      </c>
      <c r="I67" s="732" t="s">
        <v>557</v>
      </c>
      <c r="J67" s="733" t="s">
        <v>570</v>
      </c>
    </row>
    <row r="68" spans="1:10" ht="14.4" customHeight="1" x14ac:dyDescent="0.3">
      <c r="A68" s="729" t="s">
        <v>1582</v>
      </c>
      <c r="B68" s="730" t="s">
        <v>1583</v>
      </c>
      <c r="C68" s="731" t="s">
        <v>557</v>
      </c>
      <c r="D68" s="731" t="s">
        <v>557</v>
      </c>
      <c r="E68" s="731"/>
      <c r="F68" s="731" t="s">
        <v>557</v>
      </c>
      <c r="G68" s="731" t="s">
        <v>557</v>
      </c>
      <c r="H68" s="731" t="s">
        <v>557</v>
      </c>
      <c r="I68" s="732" t="s">
        <v>557</v>
      </c>
      <c r="J68" s="733" t="s">
        <v>0</v>
      </c>
    </row>
    <row r="69" spans="1:10" ht="14.4" customHeight="1" x14ac:dyDescent="0.3">
      <c r="A69" s="729" t="s">
        <v>1582</v>
      </c>
      <c r="B69" s="730" t="s">
        <v>1565</v>
      </c>
      <c r="C69" s="731">
        <v>0</v>
      </c>
      <c r="D69" s="731">
        <v>0</v>
      </c>
      <c r="E69" s="731"/>
      <c r="F69" s="731">
        <v>0</v>
      </c>
      <c r="G69" s="731">
        <v>0</v>
      </c>
      <c r="H69" s="731">
        <v>0</v>
      </c>
      <c r="I69" s="732" t="s">
        <v>557</v>
      </c>
      <c r="J69" s="733" t="s">
        <v>1</v>
      </c>
    </row>
    <row r="70" spans="1:10" ht="14.4" customHeight="1" x14ac:dyDescent="0.3">
      <c r="A70" s="729" t="s">
        <v>1582</v>
      </c>
      <c r="B70" s="730" t="s">
        <v>1584</v>
      </c>
      <c r="C70" s="731">
        <v>0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557</v>
      </c>
      <c r="J70" s="733" t="s">
        <v>569</v>
      </c>
    </row>
    <row r="71" spans="1:10" ht="14.4" customHeight="1" x14ac:dyDescent="0.3">
      <c r="A71" s="729" t="s">
        <v>557</v>
      </c>
      <c r="B71" s="730" t="s">
        <v>557</v>
      </c>
      <c r="C71" s="731" t="s">
        <v>557</v>
      </c>
      <c r="D71" s="731" t="s">
        <v>557</v>
      </c>
      <c r="E71" s="731"/>
      <c r="F71" s="731" t="s">
        <v>557</v>
      </c>
      <c r="G71" s="731" t="s">
        <v>557</v>
      </c>
      <c r="H71" s="731" t="s">
        <v>557</v>
      </c>
      <c r="I71" s="732" t="s">
        <v>557</v>
      </c>
      <c r="J71" s="733" t="s">
        <v>570</v>
      </c>
    </row>
    <row r="72" spans="1:10" ht="14.4" customHeight="1" x14ac:dyDescent="0.3">
      <c r="A72" s="729" t="s">
        <v>1585</v>
      </c>
      <c r="B72" s="730" t="s">
        <v>1586</v>
      </c>
      <c r="C72" s="731" t="s">
        <v>557</v>
      </c>
      <c r="D72" s="731" t="s">
        <v>557</v>
      </c>
      <c r="E72" s="731"/>
      <c r="F72" s="731" t="s">
        <v>557</v>
      </c>
      <c r="G72" s="731" t="s">
        <v>557</v>
      </c>
      <c r="H72" s="731" t="s">
        <v>557</v>
      </c>
      <c r="I72" s="732" t="s">
        <v>557</v>
      </c>
      <c r="J72" s="733" t="s">
        <v>0</v>
      </c>
    </row>
    <row r="73" spans="1:10" ht="14.4" customHeight="1" x14ac:dyDescent="0.3">
      <c r="A73" s="729" t="s">
        <v>1585</v>
      </c>
      <c r="B73" s="730" t="s">
        <v>1565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557</v>
      </c>
      <c r="J73" s="733" t="s">
        <v>1</v>
      </c>
    </row>
    <row r="74" spans="1:10" ht="14.4" customHeight="1" x14ac:dyDescent="0.3">
      <c r="A74" s="729" t="s">
        <v>1585</v>
      </c>
      <c r="B74" s="730" t="s">
        <v>1587</v>
      </c>
      <c r="C74" s="731">
        <v>0</v>
      </c>
      <c r="D74" s="731">
        <v>0</v>
      </c>
      <c r="E74" s="731"/>
      <c r="F74" s="731">
        <v>0</v>
      </c>
      <c r="G74" s="731">
        <v>0</v>
      </c>
      <c r="H74" s="731">
        <v>0</v>
      </c>
      <c r="I74" s="732" t="s">
        <v>557</v>
      </c>
      <c r="J74" s="733" t="s">
        <v>569</v>
      </c>
    </row>
    <row r="75" spans="1:10" ht="14.4" customHeight="1" x14ac:dyDescent="0.3">
      <c r="A75" s="729" t="s">
        <v>557</v>
      </c>
      <c r="B75" s="730" t="s">
        <v>557</v>
      </c>
      <c r="C75" s="731" t="s">
        <v>557</v>
      </c>
      <c r="D75" s="731" t="s">
        <v>557</v>
      </c>
      <c r="E75" s="731"/>
      <c r="F75" s="731" t="s">
        <v>557</v>
      </c>
      <c r="G75" s="731" t="s">
        <v>557</v>
      </c>
      <c r="H75" s="731" t="s">
        <v>557</v>
      </c>
      <c r="I75" s="732" t="s">
        <v>557</v>
      </c>
      <c r="J75" s="733" t="s">
        <v>570</v>
      </c>
    </row>
    <row r="76" spans="1:10" ht="14.4" customHeight="1" x14ac:dyDescent="0.3">
      <c r="A76" s="729" t="s">
        <v>1588</v>
      </c>
      <c r="B76" s="730" t="s">
        <v>1589</v>
      </c>
      <c r="C76" s="731" t="s">
        <v>557</v>
      </c>
      <c r="D76" s="731" t="s">
        <v>557</v>
      </c>
      <c r="E76" s="731"/>
      <c r="F76" s="731" t="s">
        <v>557</v>
      </c>
      <c r="G76" s="731" t="s">
        <v>557</v>
      </c>
      <c r="H76" s="731" t="s">
        <v>557</v>
      </c>
      <c r="I76" s="732" t="s">
        <v>557</v>
      </c>
      <c r="J76" s="733" t="s">
        <v>0</v>
      </c>
    </row>
    <row r="77" spans="1:10" ht="14.4" customHeight="1" x14ac:dyDescent="0.3">
      <c r="A77" s="729" t="s">
        <v>1588</v>
      </c>
      <c r="B77" s="730" t="s">
        <v>1565</v>
      </c>
      <c r="C77" s="731">
        <v>0</v>
      </c>
      <c r="D77" s="731">
        <v>0</v>
      </c>
      <c r="E77" s="731"/>
      <c r="F77" s="731">
        <v>0</v>
      </c>
      <c r="G77" s="731">
        <v>0</v>
      </c>
      <c r="H77" s="731">
        <v>0</v>
      </c>
      <c r="I77" s="732" t="s">
        <v>557</v>
      </c>
      <c r="J77" s="733" t="s">
        <v>1</v>
      </c>
    </row>
    <row r="78" spans="1:10" ht="14.4" customHeight="1" x14ac:dyDescent="0.3">
      <c r="A78" s="729" t="s">
        <v>1588</v>
      </c>
      <c r="B78" s="730" t="s">
        <v>1590</v>
      </c>
      <c r="C78" s="731">
        <v>0</v>
      </c>
      <c r="D78" s="731">
        <v>0</v>
      </c>
      <c r="E78" s="731"/>
      <c r="F78" s="731">
        <v>0</v>
      </c>
      <c r="G78" s="731">
        <v>0</v>
      </c>
      <c r="H78" s="731">
        <v>0</v>
      </c>
      <c r="I78" s="732" t="s">
        <v>557</v>
      </c>
      <c r="J78" s="733" t="s">
        <v>569</v>
      </c>
    </row>
    <row r="79" spans="1:10" ht="14.4" customHeight="1" x14ac:dyDescent="0.3">
      <c r="A79" s="729" t="s">
        <v>557</v>
      </c>
      <c r="B79" s="730" t="s">
        <v>557</v>
      </c>
      <c r="C79" s="731" t="s">
        <v>557</v>
      </c>
      <c r="D79" s="731" t="s">
        <v>557</v>
      </c>
      <c r="E79" s="731"/>
      <c r="F79" s="731" t="s">
        <v>557</v>
      </c>
      <c r="G79" s="731" t="s">
        <v>557</v>
      </c>
      <c r="H79" s="731" t="s">
        <v>557</v>
      </c>
      <c r="I79" s="732" t="s">
        <v>557</v>
      </c>
      <c r="J79" s="733" t="s">
        <v>570</v>
      </c>
    </row>
    <row r="80" spans="1:10" ht="14.4" customHeight="1" x14ac:dyDescent="0.3">
      <c r="A80" s="729" t="s">
        <v>580</v>
      </c>
      <c r="B80" s="730" t="s">
        <v>581</v>
      </c>
      <c r="C80" s="731" t="s">
        <v>557</v>
      </c>
      <c r="D80" s="731" t="s">
        <v>557</v>
      </c>
      <c r="E80" s="731"/>
      <c r="F80" s="731" t="s">
        <v>557</v>
      </c>
      <c r="G80" s="731" t="s">
        <v>557</v>
      </c>
      <c r="H80" s="731" t="s">
        <v>557</v>
      </c>
      <c r="I80" s="732" t="s">
        <v>557</v>
      </c>
      <c r="J80" s="733" t="s">
        <v>0</v>
      </c>
    </row>
    <row r="81" spans="1:10" ht="14.4" customHeight="1" x14ac:dyDescent="0.3">
      <c r="A81" s="729" t="s">
        <v>580</v>
      </c>
      <c r="B81" s="730" t="s">
        <v>1565</v>
      </c>
      <c r="C81" s="731">
        <v>0</v>
      </c>
      <c r="D81" s="731">
        <v>0</v>
      </c>
      <c r="E81" s="731"/>
      <c r="F81" s="731">
        <v>0</v>
      </c>
      <c r="G81" s="731">
        <v>0</v>
      </c>
      <c r="H81" s="731">
        <v>0</v>
      </c>
      <c r="I81" s="732" t="s">
        <v>557</v>
      </c>
      <c r="J81" s="733" t="s">
        <v>1</v>
      </c>
    </row>
    <row r="82" spans="1:10" ht="14.4" customHeight="1" x14ac:dyDescent="0.3">
      <c r="A82" s="729" t="s">
        <v>580</v>
      </c>
      <c r="B82" s="730" t="s">
        <v>582</v>
      </c>
      <c r="C82" s="731">
        <v>0</v>
      </c>
      <c r="D82" s="731">
        <v>0</v>
      </c>
      <c r="E82" s="731"/>
      <c r="F82" s="731">
        <v>0</v>
      </c>
      <c r="G82" s="731">
        <v>0</v>
      </c>
      <c r="H82" s="731">
        <v>0</v>
      </c>
      <c r="I82" s="732" t="s">
        <v>557</v>
      </c>
      <c r="J82" s="733" t="s">
        <v>569</v>
      </c>
    </row>
    <row r="83" spans="1:10" ht="14.4" customHeight="1" x14ac:dyDescent="0.3">
      <c r="A83" s="729" t="s">
        <v>557</v>
      </c>
      <c r="B83" s="730" t="s">
        <v>557</v>
      </c>
      <c r="C83" s="731" t="s">
        <v>557</v>
      </c>
      <c r="D83" s="731" t="s">
        <v>557</v>
      </c>
      <c r="E83" s="731"/>
      <c r="F83" s="731" t="s">
        <v>557</v>
      </c>
      <c r="G83" s="731" t="s">
        <v>557</v>
      </c>
      <c r="H83" s="731" t="s">
        <v>557</v>
      </c>
      <c r="I83" s="732" t="s">
        <v>557</v>
      </c>
      <c r="J83" s="733" t="s">
        <v>570</v>
      </c>
    </row>
    <row r="84" spans="1:10" ht="14.4" customHeight="1" x14ac:dyDescent="0.3">
      <c r="A84" s="729" t="s">
        <v>555</v>
      </c>
      <c r="B84" s="730" t="s">
        <v>564</v>
      </c>
      <c r="C84" s="731">
        <v>2727.9242000000004</v>
      </c>
      <c r="D84" s="731">
        <v>2930.69029</v>
      </c>
      <c r="E84" s="731"/>
      <c r="F84" s="731">
        <v>2739.2264000000005</v>
      </c>
      <c r="G84" s="731">
        <v>2773</v>
      </c>
      <c r="H84" s="731">
        <v>-33.773599999999533</v>
      </c>
      <c r="I84" s="732">
        <v>0.98782055535521118</v>
      </c>
      <c r="J84" s="733" t="s">
        <v>565</v>
      </c>
    </row>
  </sheetData>
  <mergeCells count="3">
    <mergeCell ref="A1:I1"/>
    <mergeCell ref="F3:I3"/>
    <mergeCell ref="C4:D4"/>
  </mergeCells>
  <conditionalFormatting sqref="F15 F85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84">
    <cfRule type="expression" dxfId="32" priority="6">
      <formula>$H16&gt;0</formula>
    </cfRule>
  </conditionalFormatting>
  <conditionalFormatting sqref="A16:A84">
    <cfRule type="expression" dxfId="31" priority="5">
      <formula>AND($J16&lt;&gt;"mezeraKL",$J16&lt;&gt;"")</formula>
    </cfRule>
  </conditionalFormatting>
  <conditionalFormatting sqref="I16:I84">
    <cfRule type="expression" dxfId="30" priority="7">
      <formula>$I16&gt;1</formula>
    </cfRule>
  </conditionalFormatting>
  <conditionalFormatting sqref="B16:B84">
    <cfRule type="expression" dxfId="29" priority="4">
      <formula>OR($J16="NS",$J16="SumaNS",$J16="Účet")</formula>
    </cfRule>
  </conditionalFormatting>
  <conditionalFormatting sqref="A16:D84 F16:I84">
    <cfRule type="expression" dxfId="28" priority="8">
      <formula>AND($J16&lt;&gt;"",$J16&lt;&gt;"mezeraKL")</formula>
    </cfRule>
  </conditionalFormatting>
  <conditionalFormatting sqref="B16:D84 F16:I84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4 F16:I84">
    <cfRule type="expression" dxfId="26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1800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16.869497881695327</v>
      </c>
      <c r="J3" s="203">
        <f>SUBTOTAL(9,J5:J1048576)</f>
        <v>162385</v>
      </c>
      <c r="K3" s="204">
        <f>SUBTOTAL(9,K5:K1048576)</f>
        <v>2739353.4135190956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555</v>
      </c>
      <c r="B5" s="825" t="s">
        <v>556</v>
      </c>
      <c r="C5" s="828" t="s">
        <v>566</v>
      </c>
      <c r="D5" s="862" t="s">
        <v>567</v>
      </c>
      <c r="E5" s="828" t="s">
        <v>1591</v>
      </c>
      <c r="F5" s="862" t="s">
        <v>1592</v>
      </c>
      <c r="G5" s="828" t="s">
        <v>1593</v>
      </c>
      <c r="H5" s="828" t="s">
        <v>1594</v>
      </c>
      <c r="I5" s="225">
        <v>1.1699999570846558</v>
      </c>
      <c r="J5" s="225">
        <v>2</v>
      </c>
      <c r="K5" s="848">
        <v>2.3399999141693115</v>
      </c>
    </row>
    <row r="6" spans="1:11" ht="14.4" customHeight="1" x14ac:dyDescent="0.3">
      <c r="A6" s="831" t="s">
        <v>555</v>
      </c>
      <c r="B6" s="832" t="s">
        <v>556</v>
      </c>
      <c r="C6" s="835" t="s">
        <v>566</v>
      </c>
      <c r="D6" s="863" t="s">
        <v>567</v>
      </c>
      <c r="E6" s="835" t="s">
        <v>1591</v>
      </c>
      <c r="F6" s="863" t="s">
        <v>1592</v>
      </c>
      <c r="G6" s="835" t="s">
        <v>1595</v>
      </c>
      <c r="H6" s="835" t="s">
        <v>1596</v>
      </c>
      <c r="I6" s="849">
        <v>13.020000457763672</v>
      </c>
      <c r="J6" s="849">
        <v>2</v>
      </c>
      <c r="K6" s="850">
        <v>26.040000915527344</v>
      </c>
    </row>
    <row r="7" spans="1:11" ht="14.4" customHeight="1" x14ac:dyDescent="0.3">
      <c r="A7" s="831" t="s">
        <v>555</v>
      </c>
      <c r="B7" s="832" t="s">
        <v>556</v>
      </c>
      <c r="C7" s="835" t="s">
        <v>566</v>
      </c>
      <c r="D7" s="863" t="s">
        <v>567</v>
      </c>
      <c r="E7" s="835" t="s">
        <v>1591</v>
      </c>
      <c r="F7" s="863" t="s">
        <v>1592</v>
      </c>
      <c r="G7" s="835" t="s">
        <v>1597</v>
      </c>
      <c r="H7" s="835" t="s">
        <v>1598</v>
      </c>
      <c r="I7" s="849">
        <v>15.029999732971191</v>
      </c>
      <c r="J7" s="849">
        <v>1</v>
      </c>
      <c r="K7" s="850">
        <v>15.029999732971191</v>
      </c>
    </row>
    <row r="8" spans="1:11" ht="14.4" customHeight="1" x14ac:dyDescent="0.3">
      <c r="A8" s="831" t="s">
        <v>555</v>
      </c>
      <c r="B8" s="832" t="s">
        <v>556</v>
      </c>
      <c r="C8" s="835" t="s">
        <v>566</v>
      </c>
      <c r="D8" s="863" t="s">
        <v>567</v>
      </c>
      <c r="E8" s="835" t="s">
        <v>1591</v>
      </c>
      <c r="F8" s="863" t="s">
        <v>1592</v>
      </c>
      <c r="G8" s="835" t="s">
        <v>1599</v>
      </c>
      <c r="H8" s="835" t="s">
        <v>1600</v>
      </c>
      <c r="I8" s="849">
        <v>0.37999999523162842</v>
      </c>
      <c r="J8" s="849">
        <v>25</v>
      </c>
      <c r="K8" s="850">
        <v>9.5</v>
      </c>
    </row>
    <row r="9" spans="1:11" ht="14.4" customHeight="1" x14ac:dyDescent="0.3">
      <c r="A9" s="831" t="s">
        <v>555</v>
      </c>
      <c r="B9" s="832" t="s">
        <v>556</v>
      </c>
      <c r="C9" s="835" t="s">
        <v>566</v>
      </c>
      <c r="D9" s="863" t="s">
        <v>567</v>
      </c>
      <c r="E9" s="835" t="s">
        <v>1591</v>
      </c>
      <c r="F9" s="863" t="s">
        <v>1592</v>
      </c>
      <c r="G9" s="835" t="s">
        <v>1601</v>
      </c>
      <c r="H9" s="835" t="s">
        <v>1602</v>
      </c>
      <c r="I9" s="849">
        <v>8.3999996185302734</v>
      </c>
      <c r="J9" s="849">
        <v>12</v>
      </c>
      <c r="K9" s="850">
        <v>100.80000305175781</v>
      </c>
    </row>
    <row r="10" spans="1:11" ht="14.4" customHeight="1" x14ac:dyDescent="0.3">
      <c r="A10" s="831" t="s">
        <v>555</v>
      </c>
      <c r="B10" s="832" t="s">
        <v>556</v>
      </c>
      <c r="C10" s="835" t="s">
        <v>566</v>
      </c>
      <c r="D10" s="863" t="s">
        <v>567</v>
      </c>
      <c r="E10" s="835" t="s">
        <v>1591</v>
      </c>
      <c r="F10" s="863" t="s">
        <v>1592</v>
      </c>
      <c r="G10" s="835" t="s">
        <v>1603</v>
      </c>
      <c r="H10" s="835" t="s">
        <v>1604</v>
      </c>
      <c r="I10" s="849">
        <v>11.5</v>
      </c>
      <c r="J10" s="849">
        <v>58</v>
      </c>
      <c r="K10" s="850">
        <v>645.36001586914062</v>
      </c>
    </row>
    <row r="11" spans="1:11" ht="14.4" customHeight="1" x14ac:dyDescent="0.3">
      <c r="A11" s="831" t="s">
        <v>555</v>
      </c>
      <c r="B11" s="832" t="s">
        <v>556</v>
      </c>
      <c r="C11" s="835" t="s">
        <v>566</v>
      </c>
      <c r="D11" s="863" t="s">
        <v>567</v>
      </c>
      <c r="E11" s="835" t="s">
        <v>1591</v>
      </c>
      <c r="F11" s="863" t="s">
        <v>1592</v>
      </c>
      <c r="G11" s="835" t="s">
        <v>1605</v>
      </c>
      <c r="H11" s="835" t="s">
        <v>1606</v>
      </c>
      <c r="I11" s="849">
        <v>7.5900001525878906</v>
      </c>
      <c r="J11" s="849">
        <v>1</v>
      </c>
      <c r="K11" s="850">
        <v>7.5900001525878906</v>
      </c>
    </row>
    <row r="12" spans="1:11" ht="14.4" customHeight="1" x14ac:dyDescent="0.3">
      <c r="A12" s="831" t="s">
        <v>555</v>
      </c>
      <c r="B12" s="832" t="s">
        <v>556</v>
      </c>
      <c r="C12" s="835" t="s">
        <v>566</v>
      </c>
      <c r="D12" s="863" t="s">
        <v>567</v>
      </c>
      <c r="E12" s="835" t="s">
        <v>1591</v>
      </c>
      <c r="F12" s="863" t="s">
        <v>1592</v>
      </c>
      <c r="G12" s="835" t="s">
        <v>1607</v>
      </c>
      <c r="H12" s="835" t="s">
        <v>1608</v>
      </c>
      <c r="I12" s="849">
        <v>6.929999828338623</v>
      </c>
      <c r="J12" s="849">
        <v>2</v>
      </c>
      <c r="K12" s="850">
        <v>13.859999656677246</v>
      </c>
    </row>
    <row r="13" spans="1:11" ht="14.4" customHeight="1" x14ac:dyDescent="0.3">
      <c r="A13" s="831" t="s">
        <v>555</v>
      </c>
      <c r="B13" s="832" t="s">
        <v>556</v>
      </c>
      <c r="C13" s="835" t="s">
        <v>566</v>
      </c>
      <c r="D13" s="863" t="s">
        <v>567</v>
      </c>
      <c r="E13" s="835" t="s">
        <v>1591</v>
      </c>
      <c r="F13" s="863" t="s">
        <v>1592</v>
      </c>
      <c r="G13" s="835" t="s">
        <v>1609</v>
      </c>
      <c r="H13" s="835" t="s">
        <v>1610</v>
      </c>
      <c r="I13" s="849">
        <v>8.1700000762939453</v>
      </c>
      <c r="J13" s="849">
        <v>2</v>
      </c>
      <c r="K13" s="850">
        <v>16.340000152587891</v>
      </c>
    </row>
    <row r="14" spans="1:11" ht="14.4" customHeight="1" x14ac:dyDescent="0.3">
      <c r="A14" s="831" t="s">
        <v>555</v>
      </c>
      <c r="B14" s="832" t="s">
        <v>556</v>
      </c>
      <c r="C14" s="835" t="s">
        <v>566</v>
      </c>
      <c r="D14" s="863" t="s">
        <v>567</v>
      </c>
      <c r="E14" s="835" t="s">
        <v>1591</v>
      </c>
      <c r="F14" s="863" t="s">
        <v>1592</v>
      </c>
      <c r="G14" s="835" t="s">
        <v>1611</v>
      </c>
      <c r="H14" s="835" t="s">
        <v>1612</v>
      </c>
      <c r="I14" s="849">
        <v>9.380000114440918</v>
      </c>
      <c r="J14" s="849">
        <v>1</v>
      </c>
      <c r="K14" s="850">
        <v>9.380000114440918</v>
      </c>
    </row>
    <row r="15" spans="1:11" ht="14.4" customHeight="1" x14ac:dyDescent="0.3">
      <c r="A15" s="831" t="s">
        <v>555</v>
      </c>
      <c r="B15" s="832" t="s">
        <v>556</v>
      </c>
      <c r="C15" s="835" t="s">
        <v>566</v>
      </c>
      <c r="D15" s="863" t="s">
        <v>567</v>
      </c>
      <c r="E15" s="835" t="s">
        <v>1591</v>
      </c>
      <c r="F15" s="863" t="s">
        <v>1592</v>
      </c>
      <c r="G15" s="835" t="s">
        <v>1613</v>
      </c>
      <c r="H15" s="835" t="s">
        <v>1614</v>
      </c>
      <c r="I15" s="849">
        <v>72.220001220703125</v>
      </c>
      <c r="J15" s="849">
        <v>10</v>
      </c>
      <c r="K15" s="850">
        <v>722.20001220703125</v>
      </c>
    </row>
    <row r="16" spans="1:11" ht="14.4" customHeight="1" x14ac:dyDescent="0.3">
      <c r="A16" s="831" t="s">
        <v>555</v>
      </c>
      <c r="B16" s="832" t="s">
        <v>556</v>
      </c>
      <c r="C16" s="835" t="s">
        <v>566</v>
      </c>
      <c r="D16" s="863" t="s">
        <v>567</v>
      </c>
      <c r="E16" s="835" t="s">
        <v>1591</v>
      </c>
      <c r="F16" s="863" t="s">
        <v>1592</v>
      </c>
      <c r="G16" s="835" t="s">
        <v>1615</v>
      </c>
      <c r="H16" s="835" t="s">
        <v>1616</v>
      </c>
      <c r="I16" s="849">
        <v>2.7300000190734863</v>
      </c>
      <c r="J16" s="849">
        <v>15</v>
      </c>
      <c r="K16" s="850">
        <v>40.950000762939453</v>
      </c>
    </row>
    <row r="17" spans="1:11" ht="14.4" customHeight="1" x14ac:dyDescent="0.3">
      <c r="A17" s="831" t="s">
        <v>555</v>
      </c>
      <c r="B17" s="832" t="s">
        <v>556</v>
      </c>
      <c r="C17" s="835" t="s">
        <v>566</v>
      </c>
      <c r="D17" s="863" t="s">
        <v>567</v>
      </c>
      <c r="E17" s="835" t="s">
        <v>1591</v>
      </c>
      <c r="F17" s="863" t="s">
        <v>1592</v>
      </c>
      <c r="G17" s="835" t="s">
        <v>1617</v>
      </c>
      <c r="H17" s="835" t="s">
        <v>1618</v>
      </c>
      <c r="I17" s="849">
        <v>5.630000114440918</v>
      </c>
      <c r="J17" s="849">
        <v>1</v>
      </c>
      <c r="K17" s="850">
        <v>5.630000114440918</v>
      </c>
    </row>
    <row r="18" spans="1:11" ht="14.4" customHeight="1" x14ac:dyDescent="0.3">
      <c r="A18" s="831" t="s">
        <v>555</v>
      </c>
      <c r="B18" s="832" t="s">
        <v>556</v>
      </c>
      <c r="C18" s="835" t="s">
        <v>566</v>
      </c>
      <c r="D18" s="863" t="s">
        <v>567</v>
      </c>
      <c r="E18" s="835" t="s">
        <v>1591</v>
      </c>
      <c r="F18" s="863" t="s">
        <v>1592</v>
      </c>
      <c r="G18" s="835" t="s">
        <v>1619</v>
      </c>
      <c r="H18" s="835" t="s">
        <v>1620</v>
      </c>
      <c r="I18" s="849">
        <v>27.875</v>
      </c>
      <c r="J18" s="849">
        <v>25</v>
      </c>
      <c r="K18" s="850">
        <v>696.86000061035156</v>
      </c>
    </row>
    <row r="19" spans="1:11" ht="14.4" customHeight="1" x14ac:dyDescent="0.3">
      <c r="A19" s="831" t="s">
        <v>555</v>
      </c>
      <c r="B19" s="832" t="s">
        <v>556</v>
      </c>
      <c r="C19" s="835" t="s">
        <v>566</v>
      </c>
      <c r="D19" s="863" t="s">
        <v>567</v>
      </c>
      <c r="E19" s="835" t="s">
        <v>1591</v>
      </c>
      <c r="F19" s="863" t="s">
        <v>1592</v>
      </c>
      <c r="G19" s="835" t="s">
        <v>1621</v>
      </c>
      <c r="H19" s="835" t="s">
        <v>1622</v>
      </c>
      <c r="I19" s="849">
        <v>260.29998779296875</v>
      </c>
      <c r="J19" s="849">
        <v>6</v>
      </c>
      <c r="K19" s="850">
        <v>1561.7999267578125</v>
      </c>
    </row>
    <row r="20" spans="1:11" ht="14.4" customHeight="1" x14ac:dyDescent="0.3">
      <c r="A20" s="831" t="s">
        <v>555</v>
      </c>
      <c r="B20" s="832" t="s">
        <v>556</v>
      </c>
      <c r="C20" s="835" t="s">
        <v>566</v>
      </c>
      <c r="D20" s="863" t="s">
        <v>567</v>
      </c>
      <c r="E20" s="835" t="s">
        <v>1591</v>
      </c>
      <c r="F20" s="863" t="s">
        <v>1592</v>
      </c>
      <c r="G20" s="835" t="s">
        <v>1623</v>
      </c>
      <c r="H20" s="835" t="s">
        <v>1624</v>
      </c>
      <c r="I20" s="849">
        <v>18.909999847412109</v>
      </c>
      <c r="J20" s="849">
        <v>2</v>
      </c>
      <c r="K20" s="850">
        <v>37.810001373291016</v>
      </c>
    </row>
    <row r="21" spans="1:11" ht="14.4" customHeight="1" x14ac:dyDescent="0.3">
      <c r="A21" s="831" t="s">
        <v>555</v>
      </c>
      <c r="B21" s="832" t="s">
        <v>556</v>
      </c>
      <c r="C21" s="835" t="s">
        <v>566</v>
      </c>
      <c r="D21" s="863" t="s">
        <v>567</v>
      </c>
      <c r="E21" s="835" t="s">
        <v>1591</v>
      </c>
      <c r="F21" s="863" t="s">
        <v>1592</v>
      </c>
      <c r="G21" s="835" t="s">
        <v>1625</v>
      </c>
      <c r="H21" s="835" t="s">
        <v>1626</v>
      </c>
      <c r="I21" s="849">
        <v>9.3374998569488525</v>
      </c>
      <c r="J21" s="849">
        <v>7</v>
      </c>
      <c r="K21" s="850">
        <v>65.35999870300293</v>
      </c>
    </row>
    <row r="22" spans="1:11" ht="14.4" customHeight="1" x14ac:dyDescent="0.3">
      <c r="A22" s="831" t="s">
        <v>555</v>
      </c>
      <c r="B22" s="832" t="s">
        <v>556</v>
      </c>
      <c r="C22" s="835" t="s">
        <v>566</v>
      </c>
      <c r="D22" s="863" t="s">
        <v>567</v>
      </c>
      <c r="E22" s="835" t="s">
        <v>1627</v>
      </c>
      <c r="F22" s="863" t="s">
        <v>1628</v>
      </c>
      <c r="G22" s="835" t="s">
        <v>1629</v>
      </c>
      <c r="H22" s="835" t="s">
        <v>1630</v>
      </c>
      <c r="I22" s="849">
        <v>2.9100000858306885</v>
      </c>
      <c r="J22" s="849">
        <v>1</v>
      </c>
      <c r="K22" s="850">
        <v>2.9100000858306885</v>
      </c>
    </row>
    <row r="23" spans="1:11" ht="14.4" customHeight="1" x14ac:dyDescent="0.3">
      <c r="A23" s="831" t="s">
        <v>555</v>
      </c>
      <c r="B23" s="832" t="s">
        <v>556</v>
      </c>
      <c r="C23" s="835" t="s">
        <v>566</v>
      </c>
      <c r="D23" s="863" t="s">
        <v>567</v>
      </c>
      <c r="E23" s="835" t="s">
        <v>1627</v>
      </c>
      <c r="F23" s="863" t="s">
        <v>1628</v>
      </c>
      <c r="G23" s="835" t="s">
        <v>1631</v>
      </c>
      <c r="H23" s="835" t="s">
        <v>1632</v>
      </c>
      <c r="I23" s="849">
        <v>1.333333303531011E-2</v>
      </c>
      <c r="J23" s="849">
        <v>1700</v>
      </c>
      <c r="K23" s="850">
        <v>25</v>
      </c>
    </row>
    <row r="24" spans="1:11" ht="14.4" customHeight="1" x14ac:dyDescent="0.3">
      <c r="A24" s="831" t="s">
        <v>555</v>
      </c>
      <c r="B24" s="832" t="s">
        <v>556</v>
      </c>
      <c r="C24" s="835" t="s">
        <v>566</v>
      </c>
      <c r="D24" s="863" t="s">
        <v>567</v>
      </c>
      <c r="E24" s="835" t="s">
        <v>1627</v>
      </c>
      <c r="F24" s="863" t="s">
        <v>1628</v>
      </c>
      <c r="G24" s="835" t="s">
        <v>1633</v>
      </c>
      <c r="H24" s="835" t="s">
        <v>1634</v>
      </c>
      <c r="I24" s="849">
        <v>13.310000419616699</v>
      </c>
      <c r="J24" s="849">
        <v>90</v>
      </c>
      <c r="K24" s="850">
        <v>1197.9000244140625</v>
      </c>
    </row>
    <row r="25" spans="1:11" ht="14.4" customHeight="1" x14ac:dyDescent="0.3">
      <c r="A25" s="831" t="s">
        <v>555</v>
      </c>
      <c r="B25" s="832" t="s">
        <v>556</v>
      </c>
      <c r="C25" s="835" t="s">
        <v>566</v>
      </c>
      <c r="D25" s="863" t="s">
        <v>567</v>
      </c>
      <c r="E25" s="835" t="s">
        <v>1627</v>
      </c>
      <c r="F25" s="863" t="s">
        <v>1628</v>
      </c>
      <c r="G25" s="835" t="s">
        <v>1635</v>
      </c>
      <c r="H25" s="835" t="s">
        <v>1636</v>
      </c>
      <c r="I25" s="849">
        <v>2.2849999666213989</v>
      </c>
      <c r="J25" s="849">
        <v>300</v>
      </c>
      <c r="K25" s="850">
        <v>685.5</v>
      </c>
    </row>
    <row r="26" spans="1:11" ht="14.4" customHeight="1" x14ac:dyDescent="0.3">
      <c r="A26" s="831" t="s">
        <v>555</v>
      </c>
      <c r="B26" s="832" t="s">
        <v>556</v>
      </c>
      <c r="C26" s="835" t="s">
        <v>566</v>
      </c>
      <c r="D26" s="863" t="s">
        <v>567</v>
      </c>
      <c r="E26" s="835" t="s">
        <v>1627</v>
      </c>
      <c r="F26" s="863" t="s">
        <v>1628</v>
      </c>
      <c r="G26" s="835" t="s">
        <v>1637</v>
      </c>
      <c r="H26" s="835" t="s">
        <v>1638</v>
      </c>
      <c r="I26" s="849">
        <v>9.1999998092651367</v>
      </c>
      <c r="J26" s="849">
        <v>50</v>
      </c>
      <c r="K26" s="850">
        <v>460</v>
      </c>
    </row>
    <row r="27" spans="1:11" ht="14.4" customHeight="1" x14ac:dyDescent="0.3">
      <c r="A27" s="831" t="s">
        <v>555</v>
      </c>
      <c r="B27" s="832" t="s">
        <v>556</v>
      </c>
      <c r="C27" s="835" t="s">
        <v>566</v>
      </c>
      <c r="D27" s="863" t="s">
        <v>567</v>
      </c>
      <c r="E27" s="835" t="s">
        <v>1627</v>
      </c>
      <c r="F27" s="863" t="s">
        <v>1628</v>
      </c>
      <c r="G27" s="835" t="s">
        <v>1639</v>
      </c>
      <c r="H27" s="835" t="s">
        <v>1640</v>
      </c>
      <c r="I27" s="849">
        <v>0.67000001668930054</v>
      </c>
      <c r="J27" s="849">
        <v>600</v>
      </c>
      <c r="K27" s="850">
        <v>402</v>
      </c>
    </row>
    <row r="28" spans="1:11" ht="14.4" customHeight="1" x14ac:dyDescent="0.3">
      <c r="A28" s="831" t="s">
        <v>555</v>
      </c>
      <c r="B28" s="832" t="s">
        <v>556</v>
      </c>
      <c r="C28" s="835" t="s">
        <v>566</v>
      </c>
      <c r="D28" s="863" t="s">
        <v>567</v>
      </c>
      <c r="E28" s="835" t="s">
        <v>1627</v>
      </c>
      <c r="F28" s="863" t="s">
        <v>1628</v>
      </c>
      <c r="G28" s="835" t="s">
        <v>1641</v>
      </c>
      <c r="H28" s="835" t="s">
        <v>1642</v>
      </c>
      <c r="I28" s="849">
        <v>2.1700000762939453</v>
      </c>
      <c r="J28" s="849">
        <v>500</v>
      </c>
      <c r="K28" s="850">
        <v>1085</v>
      </c>
    </row>
    <row r="29" spans="1:11" ht="14.4" customHeight="1" x14ac:dyDescent="0.3">
      <c r="A29" s="831" t="s">
        <v>555</v>
      </c>
      <c r="B29" s="832" t="s">
        <v>556</v>
      </c>
      <c r="C29" s="835" t="s">
        <v>566</v>
      </c>
      <c r="D29" s="863" t="s">
        <v>567</v>
      </c>
      <c r="E29" s="835" t="s">
        <v>1627</v>
      </c>
      <c r="F29" s="863" t="s">
        <v>1628</v>
      </c>
      <c r="G29" s="835" t="s">
        <v>1643</v>
      </c>
      <c r="H29" s="835" t="s">
        <v>1644</v>
      </c>
      <c r="I29" s="849">
        <v>42.349998474121094</v>
      </c>
      <c r="J29" s="849">
        <v>5</v>
      </c>
      <c r="K29" s="850">
        <v>211.75</v>
      </c>
    </row>
    <row r="30" spans="1:11" ht="14.4" customHeight="1" x14ac:dyDescent="0.3">
      <c r="A30" s="831" t="s">
        <v>555</v>
      </c>
      <c r="B30" s="832" t="s">
        <v>556</v>
      </c>
      <c r="C30" s="835" t="s">
        <v>566</v>
      </c>
      <c r="D30" s="863" t="s">
        <v>567</v>
      </c>
      <c r="E30" s="835" t="s">
        <v>1627</v>
      </c>
      <c r="F30" s="863" t="s">
        <v>1628</v>
      </c>
      <c r="G30" s="835" t="s">
        <v>1645</v>
      </c>
      <c r="H30" s="835" t="s">
        <v>1646</v>
      </c>
      <c r="I30" s="849">
        <v>12.100000381469727</v>
      </c>
      <c r="J30" s="849">
        <v>1</v>
      </c>
      <c r="K30" s="850">
        <v>12.100000381469727</v>
      </c>
    </row>
    <row r="31" spans="1:11" ht="14.4" customHeight="1" x14ac:dyDescent="0.3">
      <c r="A31" s="831" t="s">
        <v>555</v>
      </c>
      <c r="B31" s="832" t="s">
        <v>556</v>
      </c>
      <c r="C31" s="835" t="s">
        <v>566</v>
      </c>
      <c r="D31" s="863" t="s">
        <v>567</v>
      </c>
      <c r="E31" s="835" t="s">
        <v>1627</v>
      </c>
      <c r="F31" s="863" t="s">
        <v>1628</v>
      </c>
      <c r="G31" s="835" t="s">
        <v>1647</v>
      </c>
      <c r="H31" s="835" t="s">
        <v>1648</v>
      </c>
      <c r="I31" s="849">
        <v>12.100000381469727</v>
      </c>
      <c r="J31" s="849">
        <v>1</v>
      </c>
      <c r="K31" s="850">
        <v>12.100000381469727</v>
      </c>
    </row>
    <row r="32" spans="1:11" ht="14.4" customHeight="1" x14ac:dyDescent="0.3">
      <c r="A32" s="831" t="s">
        <v>555</v>
      </c>
      <c r="B32" s="832" t="s">
        <v>556</v>
      </c>
      <c r="C32" s="835" t="s">
        <v>566</v>
      </c>
      <c r="D32" s="863" t="s">
        <v>567</v>
      </c>
      <c r="E32" s="835" t="s">
        <v>1627</v>
      </c>
      <c r="F32" s="863" t="s">
        <v>1628</v>
      </c>
      <c r="G32" s="835" t="s">
        <v>1649</v>
      </c>
      <c r="H32" s="835" t="s">
        <v>1650</v>
      </c>
      <c r="I32" s="849">
        <v>1.9825000166893005</v>
      </c>
      <c r="J32" s="849">
        <v>300</v>
      </c>
      <c r="K32" s="850">
        <v>594.5</v>
      </c>
    </row>
    <row r="33" spans="1:11" ht="14.4" customHeight="1" x14ac:dyDescent="0.3">
      <c r="A33" s="831" t="s">
        <v>555</v>
      </c>
      <c r="B33" s="832" t="s">
        <v>556</v>
      </c>
      <c r="C33" s="835" t="s">
        <v>566</v>
      </c>
      <c r="D33" s="863" t="s">
        <v>567</v>
      </c>
      <c r="E33" s="835" t="s">
        <v>1627</v>
      </c>
      <c r="F33" s="863" t="s">
        <v>1628</v>
      </c>
      <c r="G33" s="835" t="s">
        <v>1651</v>
      </c>
      <c r="H33" s="835" t="s">
        <v>1652</v>
      </c>
      <c r="I33" s="849">
        <v>2.69777782758077</v>
      </c>
      <c r="J33" s="849">
        <v>2100</v>
      </c>
      <c r="K33" s="850">
        <v>5667.4599609375</v>
      </c>
    </row>
    <row r="34" spans="1:11" ht="14.4" customHeight="1" x14ac:dyDescent="0.3">
      <c r="A34" s="831" t="s">
        <v>555</v>
      </c>
      <c r="B34" s="832" t="s">
        <v>556</v>
      </c>
      <c r="C34" s="835" t="s">
        <v>566</v>
      </c>
      <c r="D34" s="863" t="s">
        <v>567</v>
      </c>
      <c r="E34" s="835" t="s">
        <v>1627</v>
      </c>
      <c r="F34" s="863" t="s">
        <v>1628</v>
      </c>
      <c r="G34" s="835" t="s">
        <v>1653</v>
      </c>
      <c r="H34" s="835" t="s">
        <v>1654</v>
      </c>
      <c r="I34" s="849">
        <v>3.0699999332427979</v>
      </c>
      <c r="J34" s="849">
        <v>200</v>
      </c>
      <c r="K34" s="850">
        <v>614</v>
      </c>
    </row>
    <row r="35" spans="1:11" ht="14.4" customHeight="1" x14ac:dyDescent="0.3">
      <c r="A35" s="831" t="s">
        <v>555</v>
      </c>
      <c r="B35" s="832" t="s">
        <v>556</v>
      </c>
      <c r="C35" s="835" t="s">
        <v>566</v>
      </c>
      <c r="D35" s="863" t="s">
        <v>567</v>
      </c>
      <c r="E35" s="835" t="s">
        <v>1627</v>
      </c>
      <c r="F35" s="863" t="s">
        <v>1628</v>
      </c>
      <c r="G35" s="835" t="s">
        <v>1655</v>
      </c>
      <c r="H35" s="835" t="s">
        <v>1656</v>
      </c>
      <c r="I35" s="849">
        <v>2.5199999809265137</v>
      </c>
      <c r="J35" s="849">
        <v>350</v>
      </c>
      <c r="K35" s="850">
        <v>882</v>
      </c>
    </row>
    <row r="36" spans="1:11" ht="14.4" customHeight="1" x14ac:dyDescent="0.3">
      <c r="A36" s="831" t="s">
        <v>555</v>
      </c>
      <c r="B36" s="832" t="s">
        <v>556</v>
      </c>
      <c r="C36" s="835" t="s">
        <v>566</v>
      </c>
      <c r="D36" s="863" t="s">
        <v>567</v>
      </c>
      <c r="E36" s="835" t="s">
        <v>1657</v>
      </c>
      <c r="F36" s="863" t="s">
        <v>1658</v>
      </c>
      <c r="G36" s="835" t="s">
        <v>1659</v>
      </c>
      <c r="H36" s="835" t="s">
        <v>1660</v>
      </c>
      <c r="I36" s="849">
        <v>0.31000000238418579</v>
      </c>
      <c r="J36" s="849">
        <v>100</v>
      </c>
      <c r="K36" s="850">
        <v>31</v>
      </c>
    </row>
    <row r="37" spans="1:11" ht="14.4" customHeight="1" x14ac:dyDescent="0.3">
      <c r="A37" s="831" t="s">
        <v>555</v>
      </c>
      <c r="B37" s="832" t="s">
        <v>556</v>
      </c>
      <c r="C37" s="835" t="s">
        <v>566</v>
      </c>
      <c r="D37" s="863" t="s">
        <v>567</v>
      </c>
      <c r="E37" s="835" t="s">
        <v>1657</v>
      </c>
      <c r="F37" s="863" t="s">
        <v>1658</v>
      </c>
      <c r="G37" s="835" t="s">
        <v>1661</v>
      </c>
      <c r="H37" s="835" t="s">
        <v>1662</v>
      </c>
      <c r="I37" s="849">
        <v>0.30000001192092896</v>
      </c>
      <c r="J37" s="849">
        <v>1000</v>
      </c>
      <c r="K37" s="850">
        <v>300</v>
      </c>
    </row>
    <row r="38" spans="1:11" ht="14.4" customHeight="1" x14ac:dyDescent="0.3">
      <c r="A38" s="831" t="s">
        <v>555</v>
      </c>
      <c r="B38" s="832" t="s">
        <v>556</v>
      </c>
      <c r="C38" s="835" t="s">
        <v>566</v>
      </c>
      <c r="D38" s="863" t="s">
        <v>567</v>
      </c>
      <c r="E38" s="835" t="s">
        <v>1657</v>
      </c>
      <c r="F38" s="863" t="s">
        <v>1658</v>
      </c>
      <c r="G38" s="835" t="s">
        <v>1663</v>
      </c>
      <c r="H38" s="835" t="s">
        <v>1664</v>
      </c>
      <c r="I38" s="849">
        <v>0.96666667858759558</v>
      </c>
      <c r="J38" s="849">
        <v>700</v>
      </c>
      <c r="K38" s="850">
        <v>678</v>
      </c>
    </row>
    <row r="39" spans="1:11" ht="14.4" customHeight="1" x14ac:dyDescent="0.3">
      <c r="A39" s="831" t="s">
        <v>555</v>
      </c>
      <c r="B39" s="832" t="s">
        <v>556</v>
      </c>
      <c r="C39" s="835" t="s">
        <v>566</v>
      </c>
      <c r="D39" s="863" t="s">
        <v>567</v>
      </c>
      <c r="E39" s="835" t="s">
        <v>1657</v>
      </c>
      <c r="F39" s="863" t="s">
        <v>1658</v>
      </c>
      <c r="G39" s="835" t="s">
        <v>1665</v>
      </c>
      <c r="H39" s="835" t="s">
        <v>1666</v>
      </c>
      <c r="I39" s="849">
        <v>1.8037499487400055</v>
      </c>
      <c r="J39" s="849">
        <v>2000</v>
      </c>
      <c r="K39" s="850">
        <v>3607</v>
      </c>
    </row>
    <row r="40" spans="1:11" ht="14.4" customHeight="1" x14ac:dyDescent="0.3">
      <c r="A40" s="831" t="s">
        <v>555</v>
      </c>
      <c r="B40" s="832" t="s">
        <v>556</v>
      </c>
      <c r="C40" s="835" t="s">
        <v>566</v>
      </c>
      <c r="D40" s="863" t="s">
        <v>567</v>
      </c>
      <c r="E40" s="835" t="s">
        <v>1657</v>
      </c>
      <c r="F40" s="863" t="s">
        <v>1658</v>
      </c>
      <c r="G40" s="835" t="s">
        <v>1667</v>
      </c>
      <c r="H40" s="835" t="s">
        <v>1668</v>
      </c>
      <c r="I40" s="849">
        <v>1.7999999523162842</v>
      </c>
      <c r="J40" s="849">
        <v>100</v>
      </c>
      <c r="K40" s="850">
        <v>180</v>
      </c>
    </row>
    <row r="41" spans="1:11" ht="14.4" customHeight="1" x14ac:dyDescent="0.3">
      <c r="A41" s="831" t="s">
        <v>555</v>
      </c>
      <c r="B41" s="832" t="s">
        <v>556</v>
      </c>
      <c r="C41" s="835" t="s">
        <v>566</v>
      </c>
      <c r="D41" s="863" t="s">
        <v>567</v>
      </c>
      <c r="E41" s="835" t="s">
        <v>1669</v>
      </c>
      <c r="F41" s="863" t="s">
        <v>1670</v>
      </c>
      <c r="G41" s="835" t="s">
        <v>1671</v>
      </c>
      <c r="H41" s="835" t="s">
        <v>1672</v>
      </c>
      <c r="I41" s="849">
        <v>1.2200000286102295</v>
      </c>
      <c r="J41" s="849">
        <v>800</v>
      </c>
      <c r="K41" s="850">
        <v>976</v>
      </c>
    </row>
    <row r="42" spans="1:11" ht="14.4" customHeight="1" x14ac:dyDescent="0.3">
      <c r="A42" s="831" t="s">
        <v>555</v>
      </c>
      <c r="B42" s="832" t="s">
        <v>556</v>
      </c>
      <c r="C42" s="835" t="s">
        <v>566</v>
      </c>
      <c r="D42" s="863" t="s">
        <v>567</v>
      </c>
      <c r="E42" s="835" t="s">
        <v>1669</v>
      </c>
      <c r="F42" s="863" t="s">
        <v>1670</v>
      </c>
      <c r="G42" s="835" t="s">
        <v>1673</v>
      </c>
      <c r="H42" s="835" t="s">
        <v>1674</v>
      </c>
      <c r="I42" s="849">
        <v>0.62999999523162842</v>
      </c>
      <c r="J42" s="849">
        <v>200</v>
      </c>
      <c r="K42" s="850">
        <v>126</v>
      </c>
    </row>
    <row r="43" spans="1:11" ht="14.4" customHeight="1" x14ac:dyDescent="0.3">
      <c r="A43" s="831" t="s">
        <v>555</v>
      </c>
      <c r="B43" s="832" t="s">
        <v>556</v>
      </c>
      <c r="C43" s="835" t="s">
        <v>566</v>
      </c>
      <c r="D43" s="863" t="s">
        <v>567</v>
      </c>
      <c r="E43" s="835" t="s">
        <v>1669</v>
      </c>
      <c r="F43" s="863" t="s">
        <v>1670</v>
      </c>
      <c r="G43" s="835" t="s">
        <v>1675</v>
      </c>
      <c r="H43" s="835" t="s">
        <v>1676</v>
      </c>
      <c r="I43" s="849">
        <v>0.62999999523162842</v>
      </c>
      <c r="J43" s="849">
        <v>1600</v>
      </c>
      <c r="K43" s="850">
        <v>1008</v>
      </c>
    </row>
    <row r="44" spans="1:11" ht="14.4" customHeight="1" x14ac:dyDescent="0.3">
      <c r="A44" s="831" t="s">
        <v>555</v>
      </c>
      <c r="B44" s="832" t="s">
        <v>556</v>
      </c>
      <c r="C44" s="835" t="s">
        <v>566</v>
      </c>
      <c r="D44" s="863" t="s">
        <v>567</v>
      </c>
      <c r="E44" s="835" t="s">
        <v>1669</v>
      </c>
      <c r="F44" s="863" t="s">
        <v>1670</v>
      </c>
      <c r="G44" s="835" t="s">
        <v>1677</v>
      </c>
      <c r="H44" s="835" t="s">
        <v>1678</v>
      </c>
      <c r="I44" s="849">
        <v>0.62999999523162842</v>
      </c>
      <c r="J44" s="849">
        <v>600</v>
      </c>
      <c r="K44" s="850">
        <v>378</v>
      </c>
    </row>
    <row r="45" spans="1:11" ht="14.4" customHeight="1" x14ac:dyDescent="0.3">
      <c r="A45" s="831" t="s">
        <v>555</v>
      </c>
      <c r="B45" s="832" t="s">
        <v>556</v>
      </c>
      <c r="C45" s="835" t="s">
        <v>566</v>
      </c>
      <c r="D45" s="863" t="s">
        <v>567</v>
      </c>
      <c r="E45" s="835" t="s">
        <v>1669</v>
      </c>
      <c r="F45" s="863" t="s">
        <v>1670</v>
      </c>
      <c r="G45" s="835" t="s">
        <v>1679</v>
      </c>
      <c r="H45" s="835" t="s">
        <v>1680</v>
      </c>
      <c r="I45" s="849">
        <v>0.68000000715255737</v>
      </c>
      <c r="J45" s="849">
        <v>600</v>
      </c>
      <c r="K45" s="850">
        <v>405.60000610351562</v>
      </c>
    </row>
    <row r="46" spans="1:11" ht="14.4" customHeight="1" x14ac:dyDescent="0.3">
      <c r="A46" s="831" t="s">
        <v>555</v>
      </c>
      <c r="B46" s="832" t="s">
        <v>556</v>
      </c>
      <c r="C46" s="835" t="s">
        <v>566</v>
      </c>
      <c r="D46" s="863" t="s">
        <v>567</v>
      </c>
      <c r="E46" s="835" t="s">
        <v>1669</v>
      </c>
      <c r="F46" s="863" t="s">
        <v>1670</v>
      </c>
      <c r="G46" s="835" t="s">
        <v>1673</v>
      </c>
      <c r="H46" s="835" t="s">
        <v>1681</v>
      </c>
      <c r="I46" s="849">
        <v>0.625</v>
      </c>
      <c r="J46" s="849">
        <v>800</v>
      </c>
      <c r="K46" s="850">
        <v>500</v>
      </c>
    </row>
    <row r="47" spans="1:11" ht="14.4" customHeight="1" x14ac:dyDescent="0.3">
      <c r="A47" s="831" t="s">
        <v>555</v>
      </c>
      <c r="B47" s="832" t="s">
        <v>556</v>
      </c>
      <c r="C47" s="835" t="s">
        <v>566</v>
      </c>
      <c r="D47" s="863" t="s">
        <v>567</v>
      </c>
      <c r="E47" s="835" t="s">
        <v>1669</v>
      </c>
      <c r="F47" s="863" t="s">
        <v>1670</v>
      </c>
      <c r="G47" s="835" t="s">
        <v>1675</v>
      </c>
      <c r="H47" s="835" t="s">
        <v>1682</v>
      </c>
      <c r="I47" s="849">
        <v>0.62799999713897703</v>
      </c>
      <c r="J47" s="849">
        <v>3400</v>
      </c>
      <c r="K47" s="850">
        <v>2134</v>
      </c>
    </row>
    <row r="48" spans="1:11" ht="14.4" customHeight="1" x14ac:dyDescent="0.3">
      <c r="A48" s="831" t="s">
        <v>555</v>
      </c>
      <c r="B48" s="832" t="s">
        <v>556</v>
      </c>
      <c r="C48" s="835" t="s">
        <v>566</v>
      </c>
      <c r="D48" s="863" t="s">
        <v>567</v>
      </c>
      <c r="E48" s="835" t="s">
        <v>1669</v>
      </c>
      <c r="F48" s="863" t="s">
        <v>1670</v>
      </c>
      <c r="G48" s="835" t="s">
        <v>1677</v>
      </c>
      <c r="H48" s="835" t="s">
        <v>1683</v>
      </c>
      <c r="I48" s="849">
        <v>0.62999999523162842</v>
      </c>
      <c r="J48" s="849">
        <v>200</v>
      </c>
      <c r="K48" s="850">
        <v>126</v>
      </c>
    </row>
    <row r="49" spans="1:11" ht="14.4" customHeight="1" x14ac:dyDescent="0.3">
      <c r="A49" s="831" t="s">
        <v>555</v>
      </c>
      <c r="B49" s="832" t="s">
        <v>556</v>
      </c>
      <c r="C49" s="835" t="s">
        <v>571</v>
      </c>
      <c r="D49" s="863" t="s">
        <v>572</v>
      </c>
      <c r="E49" s="835" t="s">
        <v>1591</v>
      </c>
      <c r="F49" s="863" t="s">
        <v>1592</v>
      </c>
      <c r="G49" s="835" t="s">
        <v>1684</v>
      </c>
      <c r="H49" s="835" t="s">
        <v>1685</v>
      </c>
      <c r="I49" s="849">
        <v>0.87999999523162842</v>
      </c>
      <c r="J49" s="849">
        <v>100</v>
      </c>
      <c r="K49" s="850">
        <v>88.000001907348633</v>
      </c>
    </row>
    <row r="50" spans="1:11" ht="14.4" customHeight="1" x14ac:dyDescent="0.3">
      <c r="A50" s="831" t="s">
        <v>555</v>
      </c>
      <c r="B50" s="832" t="s">
        <v>556</v>
      </c>
      <c r="C50" s="835" t="s">
        <v>571</v>
      </c>
      <c r="D50" s="863" t="s">
        <v>572</v>
      </c>
      <c r="E50" s="835" t="s">
        <v>1591</v>
      </c>
      <c r="F50" s="863" t="s">
        <v>1592</v>
      </c>
      <c r="G50" s="835" t="s">
        <v>1593</v>
      </c>
      <c r="H50" s="835" t="s">
        <v>1594</v>
      </c>
      <c r="I50" s="849">
        <v>1.1749999523162842</v>
      </c>
      <c r="J50" s="849">
        <v>22</v>
      </c>
      <c r="K50" s="850">
        <v>25.840000152587891</v>
      </c>
    </row>
    <row r="51" spans="1:11" ht="14.4" customHeight="1" x14ac:dyDescent="0.3">
      <c r="A51" s="831" t="s">
        <v>555</v>
      </c>
      <c r="B51" s="832" t="s">
        <v>556</v>
      </c>
      <c r="C51" s="835" t="s">
        <v>571</v>
      </c>
      <c r="D51" s="863" t="s">
        <v>572</v>
      </c>
      <c r="E51" s="835" t="s">
        <v>1591</v>
      </c>
      <c r="F51" s="863" t="s">
        <v>1592</v>
      </c>
      <c r="G51" s="835" t="s">
        <v>1601</v>
      </c>
      <c r="H51" s="835" t="s">
        <v>1602</v>
      </c>
      <c r="I51" s="849">
        <v>8.3949999809265137</v>
      </c>
      <c r="J51" s="849">
        <v>24</v>
      </c>
      <c r="K51" s="850">
        <v>201.48000335693359</v>
      </c>
    </row>
    <row r="52" spans="1:11" ht="14.4" customHeight="1" x14ac:dyDescent="0.3">
      <c r="A52" s="831" t="s">
        <v>555</v>
      </c>
      <c r="B52" s="832" t="s">
        <v>556</v>
      </c>
      <c r="C52" s="835" t="s">
        <v>571</v>
      </c>
      <c r="D52" s="863" t="s">
        <v>572</v>
      </c>
      <c r="E52" s="835" t="s">
        <v>1591</v>
      </c>
      <c r="F52" s="863" t="s">
        <v>1592</v>
      </c>
      <c r="G52" s="835" t="s">
        <v>1603</v>
      </c>
      <c r="H52" s="835" t="s">
        <v>1604</v>
      </c>
      <c r="I52" s="849">
        <v>11.897500038146973</v>
      </c>
      <c r="J52" s="849">
        <v>48</v>
      </c>
      <c r="K52" s="850">
        <v>571.08000946044922</v>
      </c>
    </row>
    <row r="53" spans="1:11" ht="14.4" customHeight="1" x14ac:dyDescent="0.3">
      <c r="A53" s="831" t="s">
        <v>555</v>
      </c>
      <c r="B53" s="832" t="s">
        <v>556</v>
      </c>
      <c r="C53" s="835" t="s">
        <v>571</v>
      </c>
      <c r="D53" s="863" t="s">
        <v>572</v>
      </c>
      <c r="E53" s="835" t="s">
        <v>1591</v>
      </c>
      <c r="F53" s="863" t="s">
        <v>1592</v>
      </c>
      <c r="G53" s="835" t="s">
        <v>1609</v>
      </c>
      <c r="H53" s="835" t="s">
        <v>1610</v>
      </c>
      <c r="I53" s="849">
        <v>8.1700000762939453</v>
      </c>
      <c r="J53" s="849">
        <v>4</v>
      </c>
      <c r="K53" s="850">
        <v>32.680000305175781</v>
      </c>
    </row>
    <row r="54" spans="1:11" ht="14.4" customHeight="1" x14ac:dyDescent="0.3">
      <c r="A54" s="831" t="s">
        <v>555</v>
      </c>
      <c r="B54" s="832" t="s">
        <v>556</v>
      </c>
      <c r="C54" s="835" t="s">
        <v>571</v>
      </c>
      <c r="D54" s="863" t="s">
        <v>572</v>
      </c>
      <c r="E54" s="835" t="s">
        <v>1591</v>
      </c>
      <c r="F54" s="863" t="s">
        <v>1592</v>
      </c>
      <c r="G54" s="835" t="s">
        <v>1613</v>
      </c>
      <c r="H54" s="835" t="s">
        <v>1614</v>
      </c>
      <c r="I54" s="849">
        <v>72.220001220703125</v>
      </c>
      <c r="J54" s="849">
        <v>38</v>
      </c>
      <c r="K54" s="850">
        <v>2744.3700561523437</v>
      </c>
    </row>
    <row r="55" spans="1:11" ht="14.4" customHeight="1" x14ac:dyDescent="0.3">
      <c r="A55" s="831" t="s">
        <v>555</v>
      </c>
      <c r="B55" s="832" t="s">
        <v>556</v>
      </c>
      <c r="C55" s="835" t="s">
        <v>571</v>
      </c>
      <c r="D55" s="863" t="s">
        <v>572</v>
      </c>
      <c r="E55" s="835" t="s">
        <v>1591</v>
      </c>
      <c r="F55" s="863" t="s">
        <v>1592</v>
      </c>
      <c r="G55" s="835" t="s">
        <v>1619</v>
      </c>
      <c r="H55" s="835" t="s">
        <v>1620</v>
      </c>
      <c r="I55" s="849">
        <v>27.875999832153319</v>
      </c>
      <c r="J55" s="849">
        <v>15</v>
      </c>
      <c r="K55" s="850">
        <v>418.15999603271484</v>
      </c>
    </row>
    <row r="56" spans="1:11" ht="14.4" customHeight="1" x14ac:dyDescent="0.3">
      <c r="A56" s="831" t="s">
        <v>555</v>
      </c>
      <c r="B56" s="832" t="s">
        <v>556</v>
      </c>
      <c r="C56" s="835" t="s">
        <v>571</v>
      </c>
      <c r="D56" s="863" t="s">
        <v>572</v>
      </c>
      <c r="E56" s="835" t="s">
        <v>1591</v>
      </c>
      <c r="F56" s="863" t="s">
        <v>1592</v>
      </c>
      <c r="G56" s="835" t="s">
        <v>1621</v>
      </c>
      <c r="H56" s="835" t="s">
        <v>1622</v>
      </c>
      <c r="I56" s="849">
        <v>260.29749298095703</v>
      </c>
      <c r="J56" s="849">
        <v>5</v>
      </c>
      <c r="K56" s="850">
        <v>1301.4899597167969</v>
      </c>
    </row>
    <row r="57" spans="1:11" ht="14.4" customHeight="1" x14ac:dyDescent="0.3">
      <c r="A57" s="831" t="s">
        <v>555</v>
      </c>
      <c r="B57" s="832" t="s">
        <v>556</v>
      </c>
      <c r="C57" s="835" t="s">
        <v>571</v>
      </c>
      <c r="D57" s="863" t="s">
        <v>572</v>
      </c>
      <c r="E57" s="835" t="s">
        <v>1627</v>
      </c>
      <c r="F57" s="863" t="s">
        <v>1628</v>
      </c>
      <c r="G57" s="835" t="s">
        <v>1686</v>
      </c>
      <c r="H57" s="835" t="s">
        <v>1687</v>
      </c>
      <c r="I57" s="849">
        <v>1.690000057220459</v>
      </c>
      <c r="J57" s="849">
        <v>700</v>
      </c>
      <c r="K57" s="850">
        <v>1183</v>
      </c>
    </row>
    <row r="58" spans="1:11" ht="14.4" customHeight="1" x14ac:dyDescent="0.3">
      <c r="A58" s="831" t="s">
        <v>555</v>
      </c>
      <c r="B58" s="832" t="s">
        <v>556</v>
      </c>
      <c r="C58" s="835" t="s">
        <v>571</v>
      </c>
      <c r="D58" s="863" t="s">
        <v>572</v>
      </c>
      <c r="E58" s="835" t="s">
        <v>1627</v>
      </c>
      <c r="F58" s="863" t="s">
        <v>1628</v>
      </c>
      <c r="G58" s="835" t="s">
        <v>1688</v>
      </c>
      <c r="H58" s="835" t="s">
        <v>1689</v>
      </c>
      <c r="I58" s="849">
        <v>1.9362500160932541</v>
      </c>
      <c r="J58" s="849">
        <v>6000</v>
      </c>
      <c r="K58" s="850">
        <v>11622</v>
      </c>
    </row>
    <row r="59" spans="1:11" ht="14.4" customHeight="1" x14ac:dyDescent="0.3">
      <c r="A59" s="831" t="s">
        <v>555</v>
      </c>
      <c r="B59" s="832" t="s">
        <v>556</v>
      </c>
      <c r="C59" s="835" t="s">
        <v>571</v>
      </c>
      <c r="D59" s="863" t="s">
        <v>572</v>
      </c>
      <c r="E59" s="835" t="s">
        <v>1627</v>
      </c>
      <c r="F59" s="863" t="s">
        <v>1628</v>
      </c>
      <c r="G59" s="835" t="s">
        <v>1688</v>
      </c>
      <c r="H59" s="835" t="s">
        <v>1690</v>
      </c>
      <c r="I59" s="849">
        <v>1.9350000023841858</v>
      </c>
      <c r="J59" s="849">
        <v>1400</v>
      </c>
      <c r="K59" s="850">
        <v>2708</v>
      </c>
    </row>
    <row r="60" spans="1:11" ht="14.4" customHeight="1" x14ac:dyDescent="0.3">
      <c r="A60" s="831" t="s">
        <v>555</v>
      </c>
      <c r="B60" s="832" t="s">
        <v>556</v>
      </c>
      <c r="C60" s="835" t="s">
        <v>571</v>
      </c>
      <c r="D60" s="863" t="s">
        <v>572</v>
      </c>
      <c r="E60" s="835" t="s">
        <v>1627</v>
      </c>
      <c r="F60" s="863" t="s">
        <v>1628</v>
      </c>
      <c r="G60" s="835" t="s">
        <v>1691</v>
      </c>
      <c r="H60" s="835" t="s">
        <v>1692</v>
      </c>
      <c r="I60" s="849">
        <v>33.880001068115234</v>
      </c>
      <c r="J60" s="849">
        <v>8</v>
      </c>
      <c r="K60" s="850">
        <v>271.04000854492187</v>
      </c>
    </row>
    <row r="61" spans="1:11" ht="14.4" customHeight="1" x14ac:dyDescent="0.3">
      <c r="A61" s="831" t="s">
        <v>555</v>
      </c>
      <c r="B61" s="832" t="s">
        <v>556</v>
      </c>
      <c r="C61" s="835" t="s">
        <v>571</v>
      </c>
      <c r="D61" s="863" t="s">
        <v>572</v>
      </c>
      <c r="E61" s="835" t="s">
        <v>1627</v>
      </c>
      <c r="F61" s="863" t="s">
        <v>1628</v>
      </c>
      <c r="G61" s="835" t="s">
        <v>1693</v>
      </c>
      <c r="H61" s="835" t="s">
        <v>1694</v>
      </c>
      <c r="I61" s="849">
        <v>150.52500152587891</v>
      </c>
      <c r="J61" s="849">
        <v>260</v>
      </c>
      <c r="K61" s="850">
        <v>39093.76953125</v>
      </c>
    </row>
    <row r="62" spans="1:11" ht="14.4" customHeight="1" x14ac:dyDescent="0.3">
      <c r="A62" s="831" t="s">
        <v>555</v>
      </c>
      <c r="B62" s="832" t="s">
        <v>556</v>
      </c>
      <c r="C62" s="835" t="s">
        <v>571</v>
      </c>
      <c r="D62" s="863" t="s">
        <v>572</v>
      </c>
      <c r="E62" s="835" t="s">
        <v>1627</v>
      </c>
      <c r="F62" s="863" t="s">
        <v>1628</v>
      </c>
      <c r="G62" s="835" t="s">
        <v>1695</v>
      </c>
      <c r="H62" s="835" t="s">
        <v>1696</v>
      </c>
      <c r="I62" s="849">
        <v>15.922000122070312</v>
      </c>
      <c r="J62" s="849">
        <v>300</v>
      </c>
      <c r="K62" s="850">
        <v>4776.5</v>
      </c>
    </row>
    <row r="63" spans="1:11" ht="14.4" customHeight="1" x14ac:dyDescent="0.3">
      <c r="A63" s="831" t="s">
        <v>555</v>
      </c>
      <c r="B63" s="832" t="s">
        <v>556</v>
      </c>
      <c r="C63" s="835" t="s">
        <v>571</v>
      </c>
      <c r="D63" s="863" t="s">
        <v>572</v>
      </c>
      <c r="E63" s="835" t="s">
        <v>1627</v>
      </c>
      <c r="F63" s="863" t="s">
        <v>1628</v>
      </c>
      <c r="G63" s="835" t="s">
        <v>1697</v>
      </c>
      <c r="H63" s="835" t="s">
        <v>1698</v>
      </c>
      <c r="I63" s="849">
        <v>3.4550000429153442</v>
      </c>
      <c r="J63" s="849">
        <v>800</v>
      </c>
      <c r="K63" s="850">
        <v>2766</v>
      </c>
    </row>
    <row r="64" spans="1:11" ht="14.4" customHeight="1" x14ac:dyDescent="0.3">
      <c r="A64" s="831" t="s">
        <v>555</v>
      </c>
      <c r="B64" s="832" t="s">
        <v>556</v>
      </c>
      <c r="C64" s="835" t="s">
        <v>571</v>
      </c>
      <c r="D64" s="863" t="s">
        <v>572</v>
      </c>
      <c r="E64" s="835" t="s">
        <v>1627</v>
      </c>
      <c r="F64" s="863" t="s">
        <v>1628</v>
      </c>
      <c r="G64" s="835" t="s">
        <v>1699</v>
      </c>
      <c r="H64" s="835" t="s">
        <v>1700</v>
      </c>
      <c r="I64" s="849">
        <v>17.979999542236328</v>
      </c>
      <c r="J64" s="849">
        <v>400</v>
      </c>
      <c r="K64" s="850">
        <v>7192</v>
      </c>
    </row>
    <row r="65" spans="1:11" ht="14.4" customHeight="1" x14ac:dyDescent="0.3">
      <c r="A65" s="831" t="s">
        <v>555</v>
      </c>
      <c r="B65" s="832" t="s">
        <v>556</v>
      </c>
      <c r="C65" s="835" t="s">
        <v>571</v>
      </c>
      <c r="D65" s="863" t="s">
        <v>572</v>
      </c>
      <c r="E65" s="835" t="s">
        <v>1627</v>
      </c>
      <c r="F65" s="863" t="s">
        <v>1628</v>
      </c>
      <c r="G65" s="835" t="s">
        <v>1701</v>
      </c>
      <c r="H65" s="835" t="s">
        <v>1702</v>
      </c>
      <c r="I65" s="849">
        <v>8.2299995422363281</v>
      </c>
      <c r="J65" s="849">
        <v>300</v>
      </c>
      <c r="K65" s="850">
        <v>2468.699951171875</v>
      </c>
    </row>
    <row r="66" spans="1:11" ht="14.4" customHeight="1" x14ac:dyDescent="0.3">
      <c r="A66" s="831" t="s">
        <v>555</v>
      </c>
      <c r="B66" s="832" t="s">
        <v>556</v>
      </c>
      <c r="C66" s="835" t="s">
        <v>571</v>
      </c>
      <c r="D66" s="863" t="s">
        <v>572</v>
      </c>
      <c r="E66" s="835" t="s">
        <v>1627</v>
      </c>
      <c r="F66" s="863" t="s">
        <v>1628</v>
      </c>
      <c r="G66" s="835" t="s">
        <v>1703</v>
      </c>
      <c r="H66" s="835" t="s">
        <v>1704</v>
      </c>
      <c r="I66" s="849">
        <v>3.869999885559082</v>
      </c>
      <c r="J66" s="849">
        <v>200</v>
      </c>
      <c r="K66" s="850">
        <v>774.4000244140625</v>
      </c>
    </row>
    <row r="67" spans="1:11" ht="14.4" customHeight="1" x14ac:dyDescent="0.3">
      <c r="A67" s="831" t="s">
        <v>555</v>
      </c>
      <c r="B67" s="832" t="s">
        <v>556</v>
      </c>
      <c r="C67" s="835" t="s">
        <v>571</v>
      </c>
      <c r="D67" s="863" t="s">
        <v>572</v>
      </c>
      <c r="E67" s="835" t="s">
        <v>1627</v>
      </c>
      <c r="F67" s="863" t="s">
        <v>1628</v>
      </c>
      <c r="G67" s="835" t="s">
        <v>1633</v>
      </c>
      <c r="H67" s="835" t="s">
        <v>1634</v>
      </c>
      <c r="I67" s="849">
        <v>13.310000419616699</v>
      </c>
      <c r="J67" s="849">
        <v>10</v>
      </c>
      <c r="K67" s="850">
        <v>133.10000610351562</v>
      </c>
    </row>
    <row r="68" spans="1:11" ht="14.4" customHeight="1" x14ac:dyDescent="0.3">
      <c r="A68" s="831" t="s">
        <v>555</v>
      </c>
      <c r="B68" s="832" t="s">
        <v>556</v>
      </c>
      <c r="C68" s="835" t="s">
        <v>571</v>
      </c>
      <c r="D68" s="863" t="s">
        <v>572</v>
      </c>
      <c r="E68" s="835" t="s">
        <v>1627</v>
      </c>
      <c r="F68" s="863" t="s">
        <v>1628</v>
      </c>
      <c r="G68" s="835" t="s">
        <v>1705</v>
      </c>
      <c r="H68" s="835" t="s">
        <v>1706</v>
      </c>
      <c r="I68" s="849">
        <v>125.72000122070312</v>
      </c>
      <c r="J68" s="849">
        <v>260</v>
      </c>
      <c r="K68" s="850">
        <v>32656.5693359375</v>
      </c>
    </row>
    <row r="69" spans="1:11" ht="14.4" customHeight="1" x14ac:dyDescent="0.3">
      <c r="A69" s="831" t="s">
        <v>555</v>
      </c>
      <c r="B69" s="832" t="s">
        <v>556</v>
      </c>
      <c r="C69" s="835" t="s">
        <v>571</v>
      </c>
      <c r="D69" s="863" t="s">
        <v>572</v>
      </c>
      <c r="E69" s="835" t="s">
        <v>1627</v>
      </c>
      <c r="F69" s="863" t="s">
        <v>1628</v>
      </c>
      <c r="G69" s="835" t="s">
        <v>1707</v>
      </c>
      <c r="H69" s="835" t="s">
        <v>1708</v>
      </c>
      <c r="I69" s="849">
        <v>1.0900000333786011</v>
      </c>
      <c r="J69" s="849">
        <v>800</v>
      </c>
      <c r="K69" s="850">
        <v>872</v>
      </c>
    </row>
    <row r="70" spans="1:11" ht="14.4" customHeight="1" x14ac:dyDescent="0.3">
      <c r="A70" s="831" t="s">
        <v>555</v>
      </c>
      <c r="B70" s="832" t="s">
        <v>556</v>
      </c>
      <c r="C70" s="835" t="s">
        <v>571</v>
      </c>
      <c r="D70" s="863" t="s">
        <v>572</v>
      </c>
      <c r="E70" s="835" t="s">
        <v>1627</v>
      </c>
      <c r="F70" s="863" t="s">
        <v>1628</v>
      </c>
      <c r="G70" s="835" t="s">
        <v>1709</v>
      </c>
      <c r="H70" s="835" t="s">
        <v>1710</v>
      </c>
      <c r="I70" s="849">
        <v>0.47571427907262531</v>
      </c>
      <c r="J70" s="849">
        <v>4600</v>
      </c>
      <c r="K70" s="850">
        <v>2178</v>
      </c>
    </row>
    <row r="71" spans="1:11" ht="14.4" customHeight="1" x14ac:dyDescent="0.3">
      <c r="A71" s="831" t="s">
        <v>555</v>
      </c>
      <c r="B71" s="832" t="s">
        <v>556</v>
      </c>
      <c r="C71" s="835" t="s">
        <v>571</v>
      </c>
      <c r="D71" s="863" t="s">
        <v>572</v>
      </c>
      <c r="E71" s="835" t="s">
        <v>1627</v>
      </c>
      <c r="F71" s="863" t="s">
        <v>1628</v>
      </c>
      <c r="G71" s="835" t="s">
        <v>1711</v>
      </c>
      <c r="H71" s="835" t="s">
        <v>1712</v>
      </c>
      <c r="I71" s="849">
        <v>1.6699999570846558</v>
      </c>
      <c r="J71" s="849">
        <v>400</v>
      </c>
      <c r="K71" s="850">
        <v>668</v>
      </c>
    </row>
    <row r="72" spans="1:11" ht="14.4" customHeight="1" x14ac:dyDescent="0.3">
      <c r="A72" s="831" t="s">
        <v>555</v>
      </c>
      <c r="B72" s="832" t="s">
        <v>556</v>
      </c>
      <c r="C72" s="835" t="s">
        <v>571</v>
      </c>
      <c r="D72" s="863" t="s">
        <v>572</v>
      </c>
      <c r="E72" s="835" t="s">
        <v>1627</v>
      </c>
      <c r="F72" s="863" t="s">
        <v>1628</v>
      </c>
      <c r="G72" s="835" t="s">
        <v>1713</v>
      </c>
      <c r="H72" s="835" t="s">
        <v>1714</v>
      </c>
      <c r="I72" s="849">
        <v>35.090000152587891</v>
      </c>
      <c r="J72" s="849">
        <v>3</v>
      </c>
      <c r="K72" s="850">
        <v>105.26999664306641</v>
      </c>
    </row>
    <row r="73" spans="1:11" ht="14.4" customHeight="1" x14ac:dyDescent="0.3">
      <c r="A73" s="831" t="s">
        <v>555</v>
      </c>
      <c r="B73" s="832" t="s">
        <v>556</v>
      </c>
      <c r="C73" s="835" t="s">
        <v>571</v>
      </c>
      <c r="D73" s="863" t="s">
        <v>572</v>
      </c>
      <c r="E73" s="835" t="s">
        <v>1627</v>
      </c>
      <c r="F73" s="863" t="s">
        <v>1628</v>
      </c>
      <c r="G73" s="835" t="s">
        <v>1645</v>
      </c>
      <c r="H73" s="835" t="s">
        <v>1646</v>
      </c>
      <c r="I73" s="849">
        <v>12.100000381469727</v>
      </c>
      <c r="J73" s="849">
        <v>2</v>
      </c>
      <c r="K73" s="850">
        <v>24.200000762939453</v>
      </c>
    </row>
    <row r="74" spans="1:11" ht="14.4" customHeight="1" x14ac:dyDescent="0.3">
      <c r="A74" s="831" t="s">
        <v>555</v>
      </c>
      <c r="B74" s="832" t="s">
        <v>556</v>
      </c>
      <c r="C74" s="835" t="s">
        <v>571</v>
      </c>
      <c r="D74" s="863" t="s">
        <v>572</v>
      </c>
      <c r="E74" s="835" t="s">
        <v>1627</v>
      </c>
      <c r="F74" s="863" t="s">
        <v>1628</v>
      </c>
      <c r="G74" s="835" t="s">
        <v>1647</v>
      </c>
      <c r="H74" s="835" t="s">
        <v>1648</v>
      </c>
      <c r="I74" s="849">
        <v>12.100000381469727</v>
      </c>
      <c r="J74" s="849">
        <v>2</v>
      </c>
      <c r="K74" s="850">
        <v>24.200000762939453</v>
      </c>
    </row>
    <row r="75" spans="1:11" ht="14.4" customHeight="1" x14ac:dyDescent="0.3">
      <c r="A75" s="831" t="s">
        <v>555</v>
      </c>
      <c r="B75" s="832" t="s">
        <v>556</v>
      </c>
      <c r="C75" s="835" t="s">
        <v>571</v>
      </c>
      <c r="D75" s="863" t="s">
        <v>572</v>
      </c>
      <c r="E75" s="835" t="s">
        <v>1627</v>
      </c>
      <c r="F75" s="863" t="s">
        <v>1628</v>
      </c>
      <c r="G75" s="835" t="s">
        <v>1715</v>
      </c>
      <c r="H75" s="835" t="s">
        <v>1716</v>
      </c>
      <c r="I75" s="849">
        <v>0.4699999988079071</v>
      </c>
      <c r="J75" s="849">
        <v>2600</v>
      </c>
      <c r="K75" s="850">
        <v>1222</v>
      </c>
    </row>
    <row r="76" spans="1:11" ht="14.4" customHeight="1" x14ac:dyDescent="0.3">
      <c r="A76" s="831" t="s">
        <v>555</v>
      </c>
      <c r="B76" s="832" t="s">
        <v>556</v>
      </c>
      <c r="C76" s="835" t="s">
        <v>571</v>
      </c>
      <c r="D76" s="863" t="s">
        <v>572</v>
      </c>
      <c r="E76" s="835" t="s">
        <v>1627</v>
      </c>
      <c r="F76" s="863" t="s">
        <v>1628</v>
      </c>
      <c r="G76" s="835" t="s">
        <v>1717</v>
      </c>
      <c r="H76" s="835" t="s">
        <v>1718</v>
      </c>
      <c r="I76" s="849">
        <v>8.0699996948242187</v>
      </c>
      <c r="J76" s="849">
        <v>250</v>
      </c>
      <c r="K76" s="850">
        <v>2018.3800048828125</v>
      </c>
    </row>
    <row r="77" spans="1:11" ht="14.4" customHeight="1" x14ac:dyDescent="0.3">
      <c r="A77" s="831" t="s">
        <v>555</v>
      </c>
      <c r="B77" s="832" t="s">
        <v>556</v>
      </c>
      <c r="C77" s="835" t="s">
        <v>571</v>
      </c>
      <c r="D77" s="863" t="s">
        <v>572</v>
      </c>
      <c r="E77" s="835" t="s">
        <v>1657</v>
      </c>
      <c r="F77" s="863" t="s">
        <v>1658</v>
      </c>
      <c r="G77" s="835" t="s">
        <v>1719</v>
      </c>
      <c r="H77" s="835" t="s">
        <v>1720</v>
      </c>
      <c r="I77" s="849">
        <v>0.29000000158945721</v>
      </c>
      <c r="J77" s="849">
        <v>1300</v>
      </c>
      <c r="K77" s="850">
        <v>362</v>
      </c>
    </row>
    <row r="78" spans="1:11" ht="14.4" customHeight="1" x14ac:dyDescent="0.3">
      <c r="A78" s="831" t="s">
        <v>555</v>
      </c>
      <c r="B78" s="832" t="s">
        <v>556</v>
      </c>
      <c r="C78" s="835" t="s">
        <v>571</v>
      </c>
      <c r="D78" s="863" t="s">
        <v>572</v>
      </c>
      <c r="E78" s="835" t="s">
        <v>1657</v>
      </c>
      <c r="F78" s="863" t="s">
        <v>1658</v>
      </c>
      <c r="G78" s="835" t="s">
        <v>1721</v>
      </c>
      <c r="H78" s="835" t="s">
        <v>1722</v>
      </c>
      <c r="I78" s="849">
        <v>0.30000000198682147</v>
      </c>
      <c r="J78" s="849">
        <v>600</v>
      </c>
      <c r="K78" s="850">
        <v>177</v>
      </c>
    </row>
    <row r="79" spans="1:11" ht="14.4" customHeight="1" x14ac:dyDescent="0.3">
      <c r="A79" s="831" t="s">
        <v>555</v>
      </c>
      <c r="B79" s="832" t="s">
        <v>556</v>
      </c>
      <c r="C79" s="835" t="s">
        <v>571</v>
      </c>
      <c r="D79" s="863" t="s">
        <v>572</v>
      </c>
      <c r="E79" s="835" t="s">
        <v>1657</v>
      </c>
      <c r="F79" s="863" t="s">
        <v>1658</v>
      </c>
      <c r="G79" s="835" t="s">
        <v>1661</v>
      </c>
      <c r="H79" s="835" t="s">
        <v>1662</v>
      </c>
      <c r="I79" s="849">
        <v>0.3080000042915344</v>
      </c>
      <c r="J79" s="849">
        <v>2100</v>
      </c>
      <c r="K79" s="850">
        <v>648</v>
      </c>
    </row>
    <row r="80" spans="1:11" ht="14.4" customHeight="1" x14ac:dyDescent="0.3">
      <c r="A80" s="831" t="s">
        <v>555</v>
      </c>
      <c r="B80" s="832" t="s">
        <v>556</v>
      </c>
      <c r="C80" s="835" t="s">
        <v>571</v>
      </c>
      <c r="D80" s="863" t="s">
        <v>572</v>
      </c>
      <c r="E80" s="835" t="s">
        <v>1657</v>
      </c>
      <c r="F80" s="863" t="s">
        <v>1658</v>
      </c>
      <c r="G80" s="835" t="s">
        <v>1723</v>
      </c>
      <c r="H80" s="835" t="s">
        <v>1724</v>
      </c>
      <c r="I80" s="849">
        <v>0.55000001192092896</v>
      </c>
      <c r="J80" s="849">
        <v>100</v>
      </c>
      <c r="K80" s="850">
        <v>55</v>
      </c>
    </row>
    <row r="81" spans="1:11" ht="14.4" customHeight="1" x14ac:dyDescent="0.3">
      <c r="A81" s="831" t="s">
        <v>555</v>
      </c>
      <c r="B81" s="832" t="s">
        <v>556</v>
      </c>
      <c r="C81" s="835" t="s">
        <v>571</v>
      </c>
      <c r="D81" s="863" t="s">
        <v>572</v>
      </c>
      <c r="E81" s="835" t="s">
        <v>1657</v>
      </c>
      <c r="F81" s="863" t="s">
        <v>1658</v>
      </c>
      <c r="G81" s="835" t="s">
        <v>1663</v>
      </c>
      <c r="H81" s="835" t="s">
        <v>1664</v>
      </c>
      <c r="I81" s="849">
        <v>0.96750001609325409</v>
      </c>
      <c r="J81" s="849">
        <v>600</v>
      </c>
      <c r="K81" s="850">
        <v>581</v>
      </c>
    </row>
    <row r="82" spans="1:11" ht="14.4" customHeight="1" x14ac:dyDescent="0.3">
      <c r="A82" s="831" t="s">
        <v>555</v>
      </c>
      <c r="B82" s="832" t="s">
        <v>556</v>
      </c>
      <c r="C82" s="835" t="s">
        <v>571</v>
      </c>
      <c r="D82" s="863" t="s">
        <v>572</v>
      </c>
      <c r="E82" s="835" t="s">
        <v>1669</v>
      </c>
      <c r="F82" s="863" t="s">
        <v>1670</v>
      </c>
      <c r="G82" s="835" t="s">
        <v>1671</v>
      </c>
      <c r="H82" s="835" t="s">
        <v>1672</v>
      </c>
      <c r="I82" s="849">
        <v>1.2200000286102295</v>
      </c>
      <c r="J82" s="849">
        <v>1000</v>
      </c>
      <c r="K82" s="850">
        <v>1219.7999877929687</v>
      </c>
    </row>
    <row r="83" spans="1:11" ht="14.4" customHeight="1" x14ac:dyDescent="0.3">
      <c r="A83" s="831" t="s">
        <v>555</v>
      </c>
      <c r="B83" s="832" t="s">
        <v>556</v>
      </c>
      <c r="C83" s="835" t="s">
        <v>571</v>
      </c>
      <c r="D83" s="863" t="s">
        <v>572</v>
      </c>
      <c r="E83" s="835" t="s">
        <v>1669</v>
      </c>
      <c r="F83" s="863" t="s">
        <v>1670</v>
      </c>
      <c r="G83" s="835" t="s">
        <v>1673</v>
      </c>
      <c r="H83" s="835" t="s">
        <v>1674</v>
      </c>
      <c r="I83" s="849">
        <v>0.63499999046325684</v>
      </c>
      <c r="J83" s="849">
        <v>1200</v>
      </c>
      <c r="K83" s="850">
        <v>762</v>
      </c>
    </row>
    <row r="84" spans="1:11" ht="14.4" customHeight="1" x14ac:dyDescent="0.3">
      <c r="A84" s="831" t="s">
        <v>555</v>
      </c>
      <c r="B84" s="832" t="s">
        <v>556</v>
      </c>
      <c r="C84" s="835" t="s">
        <v>571</v>
      </c>
      <c r="D84" s="863" t="s">
        <v>572</v>
      </c>
      <c r="E84" s="835" t="s">
        <v>1669</v>
      </c>
      <c r="F84" s="863" t="s">
        <v>1670</v>
      </c>
      <c r="G84" s="835" t="s">
        <v>1675</v>
      </c>
      <c r="H84" s="835" t="s">
        <v>1676</v>
      </c>
      <c r="I84" s="849">
        <v>0.63249999284744263</v>
      </c>
      <c r="J84" s="849">
        <v>4000</v>
      </c>
      <c r="K84" s="850">
        <v>2530</v>
      </c>
    </row>
    <row r="85" spans="1:11" ht="14.4" customHeight="1" x14ac:dyDescent="0.3">
      <c r="A85" s="831" t="s">
        <v>555</v>
      </c>
      <c r="B85" s="832" t="s">
        <v>556</v>
      </c>
      <c r="C85" s="835" t="s">
        <v>571</v>
      </c>
      <c r="D85" s="863" t="s">
        <v>572</v>
      </c>
      <c r="E85" s="835" t="s">
        <v>1669</v>
      </c>
      <c r="F85" s="863" t="s">
        <v>1670</v>
      </c>
      <c r="G85" s="835" t="s">
        <v>1725</v>
      </c>
      <c r="H85" s="835" t="s">
        <v>1726</v>
      </c>
      <c r="I85" s="849">
        <v>0.62999999523162842</v>
      </c>
      <c r="J85" s="849">
        <v>340</v>
      </c>
      <c r="K85" s="850">
        <v>214.19999694824219</v>
      </c>
    </row>
    <row r="86" spans="1:11" ht="14.4" customHeight="1" x14ac:dyDescent="0.3">
      <c r="A86" s="831" t="s">
        <v>555</v>
      </c>
      <c r="B86" s="832" t="s">
        <v>556</v>
      </c>
      <c r="C86" s="835" t="s">
        <v>571</v>
      </c>
      <c r="D86" s="863" t="s">
        <v>572</v>
      </c>
      <c r="E86" s="835" t="s">
        <v>1669</v>
      </c>
      <c r="F86" s="863" t="s">
        <v>1670</v>
      </c>
      <c r="G86" s="835" t="s">
        <v>1679</v>
      </c>
      <c r="H86" s="835" t="s">
        <v>1680</v>
      </c>
      <c r="I86" s="849">
        <v>0.68000000715255737</v>
      </c>
      <c r="J86" s="849">
        <v>400</v>
      </c>
      <c r="K86" s="850">
        <v>272</v>
      </c>
    </row>
    <row r="87" spans="1:11" ht="14.4" customHeight="1" x14ac:dyDescent="0.3">
      <c r="A87" s="831" t="s">
        <v>555</v>
      </c>
      <c r="B87" s="832" t="s">
        <v>556</v>
      </c>
      <c r="C87" s="835" t="s">
        <v>571</v>
      </c>
      <c r="D87" s="863" t="s">
        <v>572</v>
      </c>
      <c r="E87" s="835" t="s">
        <v>1669</v>
      </c>
      <c r="F87" s="863" t="s">
        <v>1670</v>
      </c>
      <c r="G87" s="835" t="s">
        <v>1727</v>
      </c>
      <c r="H87" s="835" t="s">
        <v>1728</v>
      </c>
      <c r="I87" s="849">
        <v>0.68999999761581421</v>
      </c>
      <c r="J87" s="849">
        <v>360</v>
      </c>
      <c r="K87" s="850">
        <v>248.39999389648437</v>
      </c>
    </row>
    <row r="88" spans="1:11" ht="14.4" customHeight="1" x14ac:dyDescent="0.3">
      <c r="A88" s="831" t="s">
        <v>555</v>
      </c>
      <c r="B88" s="832" t="s">
        <v>556</v>
      </c>
      <c r="C88" s="835" t="s">
        <v>571</v>
      </c>
      <c r="D88" s="863" t="s">
        <v>572</v>
      </c>
      <c r="E88" s="835" t="s">
        <v>1669</v>
      </c>
      <c r="F88" s="863" t="s">
        <v>1670</v>
      </c>
      <c r="G88" s="835" t="s">
        <v>1671</v>
      </c>
      <c r="H88" s="835" t="s">
        <v>1729</v>
      </c>
      <c r="I88" s="849">
        <v>1.2200000286102295</v>
      </c>
      <c r="J88" s="849">
        <v>1600</v>
      </c>
      <c r="K88" s="850">
        <v>1952</v>
      </c>
    </row>
    <row r="89" spans="1:11" ht="14.4" customHeight="1" x14ac:dyDescent="0.3">
      <c r="A89" s="831" t="s">
        <v>555</v>
      </c>
      <c r="B89" s="832" t="s">
        <v>556</v>
      </c>
      <c r="C89" s="835" t="s">
        <v>571</v>
      </c>
      <c r="D89" s="863" t="s">
        <v>572</v>
      </c>
      <c r="E89" s="835" t="s">
        <v>1669</v>
      </c>
      <c r="F89" s="863" t="s">
        <v>1670</v>
      </c>
      <c r="G89" s="835" t="s">
        <v>1673</v>
      </c>
      <c r="H89" s="835" t="s">
        <v>1681</v>
      </c>
      <c r="I89" s="849">
        <v>0.62874999642372131</v>
      </c>
      <c r="J89" s="849">
        <v>4800</v>
      </c>
      <c r="K89" s="850">
        <v>3020</v>
      </c>
    </row>
    <row r="90" spans="1:11" ht="14.4" customHeight="1" x14ac:dyDescent="0.3">
      <c r="A90" s="831" t="s">
        <v>555</v>
      </c>
      <c r="B90" s="832" t="s">
        <v>556</v>
      </c>
      <c r="C90" s="835" t="s">
        <v>571</v>
      </c>
      <c r="D90" s="863" t="s">
        <v>572</v>
      </c>
      <c r="E90" s="835" t="s">
        <v>1669</v>
      </c>
      <c r="F90" s="863" t="s">
        <v>1670</v>
      </c>
      <c r="G90" s="835" t="s">
        <v>1675</v>
      </c>
      <c r="H90" s="835" t="s">
        <v>1682</v>
      </c>
      <c r="I90" s="849">
        <v>0.62833333015441895</v>
      </c>
      <c r="J90" s="849">
        <v>6000</v>
      </c>
      <c r="K90" s="850">
        <v>3768</v>
      </c>
    </row>
    <row r="91" spans="1:11" ht="14.4" customHeight="1" x14ac:dyDescent="0.3">
      <c r="A91" s="831" t="s">
        <v>555</v>
      </c>
      <c r="B91" s="832" t="s">
        <v>556</v>
      </c>
      <c r="C91" s="835" t="s">
        <v>571</v>
      </c>
      <c r="D91" s="863" t="s">
        <v>572</v>
      </c>
      <c r="E91" s="835" t="s">
        <v>1669</v>
      </c>
      <c r="F91" s="863" t="s">
        <v>1670</v>
      </c>
      <c r="G91" s="835" t="s">
        <v>1725</v>
      </c>
      <c r="H91" s="835" t="s">
        <v>1730</v>
      </c>
      <c r="I91" s="849">
        <v>0.62999999523162842</v>
      </c>
      <c r="J91" s="849">
        <v>340</v>
      </c>
      <c r="K91" s="850">
        <v>214.19999694824219</v>
      </c>
    </row>
    <row r="92" spans="1:11" ht="14.4" customHeight="1" x14ac:dyDescent="0.3">
      <c r="A92" s="831" t="s">
        <v>555</v>
      </c>
      <c r="B92" s="832" t="s">
        <v>556</v>
      </c>
      <c r="C92" s="835" t="s">
        <v>571</v>
      </c>
      <c r="D92" s="863" t="s">
        <v>572</v>
      </c>
      <c r="E92" s="835" t="s">
        <v>1669</v>
      </c>
      <c r="F92" s="863" t="s">
        <v>1670</v>
      </c>
      <c r="G92" s="835" t="s">
        <v>1675</v>
      </c>
      <c r="H92" s="835" t="s">
        <v>1731</v>
      </c>
      <c r="I92" s="849">
        <v>0.62000000476837158</v>
      </c>
      <c r="J92" s="849">
        <v>1000</v>
      </c>
      <c r="K92" s="850">
        <v>620</v>
      </c>
    </row>
    <row r="93" spans="1:11" ht="14.4" customHeight="1" x14ac:dyDescent="0.3">
      <c r="A93" s="831" t="s">
        <v>555</v>
      </c>
      <c r="B93" s="832" t="s">
        <v>556</v>
      </c>
      <c r="C93" s="835" t="s">
        <v>571</v>
      </c>
      <c r="D93" s="863" t="s">
        <v>572</v>
      </c>
      <c r="E93" s="835" t="s">
        <v>1732</v>
      </c>
      <c r="F93" s="863" t="s">
        <v>1733</v>
      </c>
      <c r="G93" s="835" t="s">
        <v>1734</v>
      </c>
      <c r="H93" s="835" t="s">
        <v>1735</v>
      </c>
      <c r="I93" s="849">
        <v>67.760002136230469</v>
      </c>
      <c r="J93" s="849">
        <v>25</v>
      </c>
      <c r="K93" s="850">
        <v>1694</v>
      </c>
    </row>
    <row r="94" spans="1:11" ht="14.4" customHeight="1" x14ac:dyDescent="0.3">
      <c r="A94" s="831" t="s">
        <v>555</v>
      </c>
      <c r="B94" s="832" t="s">
        <v>556</v>
      </c>
      <c r="C94" s="835" t="s">
        <v>574</v>
      </c>
      <c r="D94" s="863" t="s">
        <v>575</v>
      </c>
      <c r="E94" s="835" t="s">
        <v>1591</v>
      </c>
      <c r="F94" s="863" t="s">
        <v>1592</v>
      </c>
      <c r="G94" s="835" t="s">
        <v>1599</v>
      </c>
      <c r="H94" s="835" t="s">
        <v>1600</v>
      </c>
      <c r="I94" s="849">
        <v>0.37999999523162842</v>
      </c>
      <c r="J94" s="849">
        <v>25</v>
      </c>
      <c r="K94" s="850">
        <v>9.5</v>
      </c>
    </row>
    <row r="95" spans="1:11" ht="14.4" customHeight="1" x14ac:dyDescent="0.3">
      <c r="A95" s="831" t="s">
        <v>555</v>
      </c>
      <c r="B95" s="832" t="s">
        <v>556</v>
      </c>
      <c r="C95" s="835" t="s">
        <v>574</v>
      </c>
      <c r="D95" s="863" t="s">
        <v>575</v>
      </c>
      <c r="E95" s="835" t="s">
        <v>1591</v>
      </c>
      <c r="F95" s="863" t="s">
        <v>1592</v>
      </c>
      <c r="G95" s="835" t="s">
        <v>1609</v>
      </c>
      <c r="H95" s="835" t="s">
        <v>1610</v>
      </c>
      <c r="I95" s="849">
        <v>8.1700000762939453</v>
      </c>
      <c r="J95" s="849">
        <v>2</v>
      </c>
      <c r="K95" s="850">
        <v>16.329999923706055</v>
      </c>
    </row>
    <row r="96" spans="1:11" ht="14.4" customHeight="1" x14ac:dyDescent="0.3">
      <c r="A96" s="831" t="s">
        <v>555</v>
      </c>
      <c r="B96" s="832" t="s">
        <v>556</v>
      </c>
      <c r="C96" s="835" t="s">
        <v>574</v>
      </c>
      <c r="D96" s="863" t="s">
        <v>575</v>
      </c>
      <c r="E96" s="835" t="s">
        <v>1591</v>
      </c>
      <c r="F96" s="863" t="s">
        <v>1592</v>
      </c>
      <c r="G96" s="835" t="s">
        <v>1619</v>
      </c>
      <c r="H96" s="835" t="s">
        <v>1620</v>
      </c>
      <c r="I96" s="849">
        <v>27.877499580383301</v>
      </c>
      <c r="J96" s="849">
        <v>16</v>
      </c>
      <c r="K96" s="850">
        <v>446.03999328613281</v>
      </c>
    </row>
    <row r="97" spans="1:11" ht="14.4" customHeight="1" x14ac:dyDescent="0.3">
      <c r="A97" s="831" t="s">
        <v>555</v>
      </c>
      <c r="B97" s="832" t="s">
        <v>556</v>
      </c>
      <c r="C97" s="835" t="s">
        <v>574</v>
      </c>
      <c r="D97" s="863" t="s">
        <v>575</v>
      </c>
      <c r="E97" s="835" t="s">
        <v>1591</v>
      </c>
      <c r="F97" s="863" t="s">
        <v>1592</v>
      </c>
      <c r="G97" s="835" t="s">
        <v>1621</v>
      </c>
      <c r="H97" s="835" t="s">
        <v>1622</v>
      </c>
      <c r="I97" s="849">
        <v>260.29874038696289</v>
      </c>
      <c r="J97" s="849">
        <v>9</v>
      </c>
      <c r="K97" s="850">
        <v>2342.6899108886719</v>
      </c>
    </row>
    <row r="98" spans="1:11" ht="14.4" customHeight="1" x14ac:dyDescent="0.3">
      <c r="A98" s="831" t="s">
        <v>555</v>
      </c>
      <c r="B98" s="832" t="s">
        <v>556</v>
      </c>
      <c r="C98" s="835" t="s">
        <v>574</v>
      </c>
      <c r="D98" s="863" t="s">
        <v>575</v>
      </c>
      <c r="E98" s="835" t="s">
        <v>1591</v>
      </c>
      <c r="F98" s="863" t="s">
        <v>1592</v>
      </c>
      <c r="G98" s="835" t="s">
        <v>1625</v>
      </c>
      <c r="H98" s="835" t="s">
        <v>1626</v>
      </c>
      <c r="I98" s="849">
        <v>9.3299999237060547</v>
      </c>
      <c r="J98" s="849">
        <v>1</v>
      </c>
      <c r="K98" s="850">
        <v>9.3299999237060547</v>
      </c>
    </row>
    <row r="99" spans="1:11" ht="14.4" customHeight="1" x14ac:dyDescent="0.3">
      <c r="A99" s="831" t="s">
        <v>555</v>
      </c>
      <c r="B99" s="832" t="s">
        <v>556</v>
      </c>
      <c r="C99" s="835" t="s">
        <v>574</v>
      </c>
      <c r="D99" s="863" t="s">
        <v>575</v>
      </c>
      <c r="E99" s="835" t="s">
        <v>1627</v>
      </c>
      <c r="F99" s="863" t="s">
        <v>1628</v>
      </c>
      <c r="G99" s="835" t="s">
        <v>1736</v>
      </c>
      <c r="H99" s="835" t="s">
        <v>1737</v>
      </c>
      <c r="I99" s="849">
        <v>11.734999656677246</v>
      </c>
      <c r="J99" s="849">
        <v>40</v>
      </c>
      <c r="K99" s="850">
        <v>469.40000915527344</v>
      </c>
    </row>
    <row r="100" spans="1:11" ht="14.4" customHeight="1" x14ac:dyDescent="0.3">
      <c r="A100" s="831" t="s">
        <v>555</v>
      </c>
      <c r="B100" s="832" t="s">
        <v>556</v>
      </c>
      <c r="C100" s="835" t="s">
        <v>574</v>
      </c>
      <c r="D100" s="863" t="s">
        <v>575</v>
      </c>
      <c r="E100" s="835" t="s">
        <v>1627</v>
      </c>
      <c r="F100" s="863" t="s">
        <v>1628</v>
      </c>
      <c r="G100" s="835" t="s">
        <v>1707</v>
      </c>
      <c r="H100" s="835" t="s">
        <v>1708</v>
      </c>
      <c r="I100" s="849">
        <v>1.0900000333786011</v>
      </c>
      <c r="J100" s="849">
        <v>400</v>
      </c>
      <c r="K100" s="850">
        <v>436</v>
      </c>
    </row>
    <row r="101" spans="1:11" ht="14.4" customHeight="1" x14ac:dyDescent="0.3">
      <c r="A101" s="831" t="s">
        <v>555</v>
      </c>
      <c r="B101" s="832" t="s">
        <v>556</v>
      </c>
      <c r="C101" s="835" t="s">
        <v>574</v>
      </c>
      <c r="D101" s="863" t="s">
        <v>575</v>
      </c>
      <c r="E101" s="835" t="s">
        <v>1627</v>
      </c>
      <c r="F101" s="863" t="s">
        <v>1628</v>
      </c>
      <c r="G101" s="835" t="s">
        <v>1709</v>
      </c>
      <c r="H101" s="835" t="s">
        <v>1710</v>
      </c>
      <c r="I101" s="849">
        <v>0.47624999284744263</v>
      </c>
      <c r="J101" s="849">
        <v>3200</v>
      </c>
      <c r="K101" s="850">
        <v>1526</v>
      </c>
    </row>
    <row r="102" spans="1:11" ht="14.4" customHeight="1" x14ac:dyDescent="0.3">
      <c r="A102" s="831" t="s">
        <v>555</v>
      </c>
      <c r="B102" s="832" t="s">
        <v>556</v>
      </c>
      <c r="C102" s="835" t="s">
        <v>574</v>
      </c>
      <c r="D102" s="863" t="s">
        <v>575</v>
      </c>
      <c r="E102" s="835" t="s">
        <v>1627</v>
      </c>
      <c r="F102" s="863" t="s">
        <v>1628</v>
      </c>
      <c r="G102" s="835" t="s">
        <v>1639</v>
      </c>
      <c r="H102" s="835" t="s">
        <v>1640</v>
      </c>
      <c r="I102" s="849">
        <v>0.67000001668930054</v>
      </c>
      <c r="J102" s="849">
        <v>300</v>
      </c>
      <c r="K102" s="850">
        <v>201</v>
      </c>
    </row>
    <row r="103" spans="1:11" ht="14.4" customHeight="1" x14ac:dyDescent="0.3">
      <c r="A103" s="831" t="s">
        <v>555</v>
      </c>
      <c r="B103" s="832" t="s">
        <v>556</v>
      </c>
      <c r="C103" s="835" t="s">
        <v>574</v>
      </c>
      <c r="D103" s="863" t="s">
        <v>575</v>
      </c>
      <c r="E103" s="835" t="s">
        <v>1627</v>
      </c>
      <c r="F103" s="863" t="s">
        <v>1628</v>
      </c>
      <c r="G103" s="835" t="s">
        <v>1738</v>
      </c>
      <c r="H103" s="835" t="s">
        <v>1739</v>
      </c>
      <c r="I103" s="849">
        <v>2.7599999904632568</v>
      </c>
      <c r="J103" s="849">
        <v>100</v>
      </c>
      <c r="K103" s="850">
        <v>275.739990234375</v>
      </c>
    </row>
    <row r="104" spans="1:11" ht="14.4" customHeight="1" x14ac:dyDescent="0.3">
      <c r="A104" s="831" t="s">
        <v>555</v>
      </c>
      <c r="B104" s="832" t="s">
        <v>556</v>
      </c>
      <c r="C104" s="835" t="s">
        <v>574</v>
      </c>
      <c r="D104" s="863" t="s">
        <v>575</v>
      </c>
      <c r="E104" s="835" t="s">
        <v>1627</v>
      </c>
      <c r="F104" s="863" t="s">
        <v>1628</v>
      </c>
      <c r="G104" s="835" t="s">
        <v>1740</v>
      </c>
      <c r="H104" s="835" t="s">
        <v>1741</v>
      </c>
      <c r="I104" s="849">
        <v>4.309999942779541</v>
      </c>
      <c r="J104" s="849">
        <v>200</v>
      </c>
      <c r="K104" s="850">
        <v>862</v>
      </c>
    </row>
    <row r="105" spans="1:11" ht="14.4" customHeight="1" x14ac:dyDescent="0.3">
      <c r="A105" s="831" t="s">
        <v>555</v>
      </c>
      <c r="B105" s="832" t="s">
        <v>556</v>
      </c>
      <c r="C105" s="835" t="s">
        <v>574</v>
      </c>
      <c r="D105" s="863" t="s">
        <v>575</v>
      </c>
      <c r="E105" s="835" t="s">
        <v>1627</v>
      </c>
      <c r="F105" s="863" t="s">
        <v>1628</v>
      </c>
      <c r="G105" s="835" t="s">
        <v>1641</v>
      </c>
      <c r="H105" s="835" t="s">
        <v>1642</v>
      </c>
      <c r="I105" s="849">
        <v>2.1700000762939453</v>
      </c>
      <c r="J105" s="849">
        <v>100</v>
      </c>
      <c r="K105" s="850">
        <v>217</v>
      </c>
    </row>
    <row r="106" spans="1:11" ht="14.4" customHeight="1" x14ac:dyDescent="0.3">
      <c r="A106" s="831" t="s">
        <v>555</v>
      </c>
      <c r="B106" s="832" t="s">
        <v>556</v>
      </c>
      <c r="C106" s="835" t="s">
        <v>574</v>
      </c>
      <c r="D106" s="863" t="s">
        <v>575</v>
      </c>
      <c r="E106" s="835" t="s">
        <v>1627</v>
      </c>
      <c r="F106" s="863" t="s">
        <v>1628</v>
      </c>
      <c r="G106" s="835" t="s">
        <v>1715</v>
      </c>
      <c r="H106" s="835" t="s">
        <v>1716</v>
      </c>
      <c r="I106" s="849">
        <v>0.47333332896232605</v>
      </c>
      <c r="J106" s="849">
        <v>1200</v>
      </c>
      <c r="K106" s="850">
        <v>567</v>
      </c>
    </row>
    <row r="107" spans="1:11" ht="14.4" customHeight="1" x14ac:dyDescent="0.3">
      <c r="A107" s="831" t="s">
        <v>555</v>
      </c>
      <c r="B107" s="832" t="s">
        <v>556</v>
      </c>
      <c r="C107" s="835" t="s">
        <v>574</v>
      </c>
      <c r="D107" s="863" t="s">
        <v>575</v>
      </c>
      <c r="E107" s="835" t="s">
        <v>1657</v>
      </c>
      <c r="F107" s="863" t="s">
        <v>1658</v>
      </c>
      <c r="G107" s="835" t="s">
        <v>1719</v>
      </c>
      <c r="H107" s="835" t="s">
        <v>1720</v>
      </c>
      <c r="I107" s="849">
        <v>0.29400000572204588</v>
      </c>
      <c r="J107" s="849">
        <v>1800</v>
      </c>
      <c r="K107" s="850">
        <v>528</v>
      </c>
    </row>
    <row r="108" spans="1:11" ht="14.4" customHeight="1" x14ac:dyDescent="0.3">
      <c r="A108" s="831" t="s">
        <v>555</v>
      </c>
      <c r="B108" s="832" t="s">
        <v>556</v>
      </c>
      <c r="C108" s="835" t="s">
        <v>574</v>
      </c>
      <c r="D108" s="863" t="s">
        <v>575</v>
      </c>
      <c r="E108" s="835" t="s">
        <v>1657</v>
      </c>
      <c r="F108" s="863" t="s">
        <v>1658</v>
      </c>
      <c r="G108" s="835" t="s">
        <v>1721</v>
      </c>
      <c r="H108" s="835" t="s">
        <v>1722</v>
      </c>
      <c r="I108" s="849">
        <v>0.30000001192092896</v>
      </c>
      <c r="J108" s="849">
        <v>200</v>
      </c>
      <c r="K108" s="850">
        <v>60</v>
      </c>
    </row>
    <row r="109" spans="1:11" ht="14.4" customHeight="1" x14ac:dyDescent="0.3">
      <c r="A109" s="831" t="s">
        <v>555</v>
      </c>
      <c r="B109" s="832" t="s">
        <v>556</v>
      </c>
      <c r="C109" s="835" t="s">
        <v>574</v>
      </c>
      <c r="D109" s="863" t="s">
        <v>575</v>
      </c>
      <c r="E109" s="835" t="s">
        <v>1657</v>
      </c>
      <c r="F109" s="863" t="s">
        <v>1658</v>
      </c>
      <c r="G109" s="835" t="s">
        <v>1661</v>
      </c>
      <c r="H109" s="835" t="s">
        <v>1662</v>
      </c>
      <c r="I109" s="849">
        <v>0.30200001001358034</v>
      </c>
      <c r="J109" s="849">
        <v>1300</v>
      </c>
      <c r="K109" s="850">
        <v>392</v>
      </c>
    </row>
    <row r="110" spans="1:11" ht="14.4" customHeight="1" x14ac:dyDescent="0.3">
      <c r="A110" s="831" t="s">
        <v>555</v>
      </c>
      <c r="B110" s="832" t="s">
        <v>556</v>
      </c>
      <c r="C110" s="835" t="s">
        <v>574</v>
      </c>
      <c r="D110" s="863" t="s">
        <v>575</v>
      </c>
      <c r="E110" s="835" t="s">
        <v>1657</v>
      </c>
      <c r="F110" s="863" t="s">
        <v>1658</v>
      </c>
      <c r="G110" s="835" t="s">
        <v>1742</v>
      </c>
      <c r="H110" s="835" t="s">
        <v>1743</v>
      </c>
      <c r="I110" s="849">
        <v>0.56999999284744263</v>
      </c>
      <c r="J110" s="849">
        <v>200</v>
      </c>
      <c r="K110" s="850">
        <v>114</v>
      </c>
    </row>
    <row r="111" spans="1:11" ht="14.4" customHeight="1" x14ac:dyDescent="0.3">
      <c r="A111" s="831" t="s">
        <v>555</v>
      </c>
      <c r="B111" s="832" t="s">
        <v>556</v>
      </c>
      <c r="C111" s="835" t="s">
        <v>574</v>
      </c>
      <c r="D111" s="863" t="s">
        <v>575</v>
      </c>
      <c r="E111" s="835" t="s">
        <v>1657</v>
      </c>
      <c r="F111" s="863" t="s">
        <v>1658</v>
      </c>
      <c r="G111" s="835" t="s">
        <v>1723</v>
      </c>
      <c r="H111" s="835" t="s">
        <v>1724</v>
      </c>
      <c r="I111" s="849">
        <v>0.55000001192092896</v>
      </c>
      <c r="J111" s="849">
        <v>100</v>
      </c>
      <c r="K111" s="850">
        <v>55</v>
      </c>
    </row>
    <row r="112" spans="1:11" ht="14.4" customHeight="1" x14ac:dyDescent="0.3">
      <c r="A112" s="831" t="s">
        <v>555</v>
      </c>
      <c r="B112" s="832" t="s">
        <v>556</v>
      </c>
      <c r="C112" s="835" t="s">
        <v>574</v>
      </c>
      <c r="D112" s="863" t="s">
        <v>575</v>
      </c>
      <c r="E112" s="835" t="s">
        <v>1657</v>
      </c>
      <c r="F112" s="863" t="s">
        <v>1658</v>
      </c>
      <c r="G112" s="835" t="s">
        <v>1663</v>
      </c>
      <c r="H112" s="835" t="s">
        <v>1664</v>
      </c>
      <c r="I112" s="849">
        <v>0.96399999856948848</v>
      </c>
      <c r="J112" s="849">
        <v>700</v>
      </c>
      <c r="K112" s="850">
        <v>675</v>
      </c>
    </row>
    <row r="113" spans="1:11" ht="14.4" customHeight="1" x14ac:dyDescent="0.3">
      <c r="A113" s="831" t="s">
        <v>555</v>
      </c>
      <c r="B113" s="832" t="s">
        <v>556</v>
      </c>
      <c r="C113" s="835" t="s">
        <v>574</v>
      </c>
      <c r="D113" s="863" t="s">
        <v>575</v>
      </c>
      <c r="E113" s="835" t="s">
        <v>1669</v>
      </c>
      <c r="F113" s="863" t="s">
        <v>1670</v>
      </c>
      <c r="G113" s="835" t="s">
        <v>1673</v>
      </c>
      <c r="H113" s="835" t="s">
        <v>1674</v>
      </c>
      <c r="I113" s="849">
        <v>0.63999998569488525</v>
      </c>
      <c r="J113" s="849">
        <v>200</v>
      </c>
      <c r="K113" s="850">
        <v>128</v>
      </c>
    </row>
    <row r="114" spans="1:11" ht="14.4" customHeight="1" x14ac:dyDescent="0.3">
      <c r="A114" s="831" t="s">
        <v>555</v>
      </c>
      <c r="B114" s="832" t="s">
        <v>556</v>
      </c>
      <c r="C114" s="835" t="s">
        <v>574</v>
      </c>
      <c r="D114" s="863" t="s">
        <v>575</v>
      </c>
      <c r="E114" s="835" t="s">
        <v>1669</v>
      </c>
      <c r="F114" s="863" t="s">
        <v>1670</v>
      </c>
      <c r="G114" s="835" t="s">
        <v>1675</v>
      </c>
      <c r="H114" s="835" t="s">
        <v>1676</v>
      </c>
      <c r="I114" s="849">
        <v>0.63249999284744263</v>
      </c>
      <c r="J114" s="849">
        <v>2200</v>
      </c>
      <c r="K114" s="850">
        <v>1390</v>
      </c>
    </row>
    <row r="115" spans="1:11" ht="14.4" customHeight="1" x14ac:dyDescent="0.3">
      <c r="A115" s="831" t="s">
        <v>555</v>
      </c>
      <c r="B115" s="832" t="s">
        <v>556</v>
      </c>
      <c r="C115" s="835" t="s">
        <v>574</v>
      </c>
      <c r="D115" s="863" t="s">
        <v>575</v>
      </c>
      <c r="E115" s="835" t="s">
        <v>1669</v>
      </c>
      <c r="F115" s="863" t="s">
        <v>1670</v>
      </c>
      <c r="G115" s="835" t="s">
        <v>1679</v>
      </c>
      <c r="H115" s="835" t="s">
        <v>1680</v>
      </c>
      <c r="I115" s="849">
        <v>0.68999999761581421</v>
      </c>
      <c r="J115" s="849">
        <v>400</v>
      </c>
      <c r="K115" s="850">
        <v>276</v>
      </c>
    </row>
    <row r="116" spans="1:11" ht="14.4" customHeight="1" x14ac:dyDescent="0.3">
      <c r="A116" s="831" t="s">
        <v>555</v>
      </c>
      <c r="B116" s="832" t="s">
        <v>556</v>
      </c>
      <c r="C116" s="835" t="s">
        <v>574</v>
      </c>
      <c r="D116" s="863" t="s">
        <v>575</v>
      </c>
      <c r="E116" s="835" t="s">
        <v>1669</v>
      </c>
      <c r="F116" s="863" t="s">
        <v>1670</v>
      </c>
      <c r="G116" s="835" t="s">
        <v>1673</v>
      </c>
      <c r="H116" s="835" t="s">
        <v>1681</v>
      </c>
      <c r="I116" s="849">
        <v>0.62857142516544884</v>
      </c>
      <c r="J116" s="849">
        <v>3200</v>
      </c>
      <c r="K116" s="850">
        <v>2012</v>
      </c>
    </row>
    <row r="117" spans="1:11" ht="14.4" customHeight="1" x14ac:dyDescent="0.3">
      <c r="A117" s="831" t="s">
        <v>555</v>
      </c>
      <c r="B117" s="832" t="s">
        <v>556</v>
      </c>
      <c r="C117" s="835" t="s">
        <v>574</v>
      </c>
      <c r="D117" s="863" t="s">
        <v>575</v>
      </c>
      <c r="E117" s="835" t="s">
        <v>1669</v>
      </c>
      <c r="F117" s="863" t="s">
        <v>1670</v>
      </c>
      <c r="G117" s="835" t="s">
        <v>1675</v>
      </c>
      <c r="H117" s="835" t="s">
        <v>1682</v>
      </c>
      <c r="I117" s="849">
        <v>0.62833333015441895</v>
      </c>
      <c r="J117" s="849">
        <v>3200</v>
      </c>
      <c r="K117" s="850">
        <v>2008</v>
      </c>
    </row>
    <row r="118" spans="1:11" ht="14.4" customHeight="1" x14ac:dyDescent="0.3">
      <c r="A118" s="831" t="s">
        <v>555</v>
      </c>
      <c r="B118" s="832" t="s">
        <v>556</v>
      </c>
      <c r="C118" s="835" t="s">
        <v>574</v>
      </c>
      <c r="D118" s="863" t="s">
        <v>575</v>
      </c>
      <c r="E118" s="835" t="s">
        <v>1669</v>
      </c>
      <c r="F118" s="863" t="s">
        <v>1670</v>
      </c>
      <c r="G118" s="835" t="s">
        <v>1675</v>
      </c>
      <c r="H118" s="835" t="s">
        <v>1731</v>
      </c>
      <c r="I118" s="849">
        <v>0.62000000476837158</v>
      </c>
      <c r="J118" s="849">
        <v>600</v>
      </c>
      <c r="K118" s="850">
        <v>372</v>
      </c>
    </row>
    <row r="119" spans="1:11" ht="14.4" customHeight="1" x14ac:dyDescent="0.3">
      <c r="A119" s="831" t="s">
        <v>555</v>
      </c>
      <c r="B119" s="832" t="s">
        <v>556</v>
      </c>
      <c r="C119" s="835" t="s">
        <v>577</v>
      </c>
      <c r="D119" s="863" t="s">
        <v>578</v>
      </c>
      <c r="E119" s="835" t="s">
        <v>1744</v>
      </c>
      <c r="F119" s="863" t="s">
        <v>1745</v>
      </c>
      <c r="G119" s="835" t="s">
        <v>1746</v>
      </c>
      <c r="H119" s="835" t="s">
        <v>1747</v>
      </c>
      <c r="I119" s="849">
        <v>105.87999725341797</v>
      </c>
      <c r="J119" s="849">
        <v>2</v>
      </c>
      <c r="K119" s="850">
        <v>211.75</v>
      </c>
    </row>
    <row r="120" spans="1:11" ht="14.4" customHeight="1" x14ac:dyDescent="0.3">
      <c r="A120" s="831" t="s">
        <v>555</v>
      </c>
      <c r="B120" s="832" t="s">
        <v>556</v>
      </c>
      <c r="C120" s="835" t="s">
        <v>577</v>
      </c>
      <c r="D120" s="863" t="s">
        <v>578</v>
      </c>
      <c r="E120" s="835" t="s">
        <v>1744</v>
      </c>
      <c r="F120" s="863" t="s">
        <v>1745</v>
      </c>
      <c r="G120" s="835" t="s">
        <v>1748</v>
      </c>
      <c r="H120" s="835" t="s">
        <v>1749</v>
      </c>
      <c r="I120" s="849">
        <v>75</v>
      </c>
      <c r="J120" s="849">
        <v>1</v>
      </c>
      <c r="K120" s="850">
        <v>75</v>
      </c>
    </row>
    <row r="121" spans="1:11" ht="14.4" customHeight="1" x14ac:dyDescent="0.3">
      <c r="A121" s="831" t="s">
        <v>555</v>
      </c>
      <c r="B121" s="832" t="s">
        <v>556</v>
      </c>
      <c r="C121" s="835" t="s">
        <v>577</v>
      </c>
      <c r="D121" s="863" t="s">
        <v>578</v>
      </c>
      <c r="E121" s="835" t="s">
        <v>1744</v>
      </c>
      <c r="F121" s="863" t="s">
        <v>1745</v>
      </c>
      <c r="G121" s="835" t="s">
        <v>1750</v>
      </c>
      <c r="H121" s="835" t="s">
        <v>1751</v>
      </c>
      <c r="I121" s="849">
        <v>168.91446800132158</v>
      </c>
      <c r="J121" s="849">
        <v>1</v>
      </c>
      <c r="K121" s="850">
        <v>168.91446800132158</v>
      </c>
    </row>
    <row r="122" spans="1:11" ht="14.4" customHeight="1" x14ac:dyDescent="0.3">
      <c r="A122" s="831" t="s">
        <v>555</v>
      </c>
      <c r="B122" s="832" t="s">
        <v>556</v>
      </c>
      <c r="C122" s="835" t="s">
        <v>577</v>
      </c>
      <c r="D122" s="863" t="s">
        <v>578</v>
      </c>
      <c r="E122" s="835" t="s">
        <v>1744</v>
      </c>
      <c r="F122" s="863" t="s">
        <v>1745</v>
      </c>
      <c r="G122" s="835" t="s">
        <v>1752</v>
      </c>
      <c r="H122" s="835" t="s">
        <v>1753</v>
      </c>
      <c r="I122" s="849">
        <v>227.16999816894531</v>
      </c>
      <c r="J122" s="849">
        <v>1</v>
      </c>
      <c r="K122" s="850">
        <v>227.16999816894531</v>
      </c>
    </row>
    <row r="123" spans="1:11" ht="14.4" customHeight="1" x14ac:dyDescent="0.3">
      <c r="A123" s="831" t="s">
        <v>555</v>
      </c>
      <c r="B123" s="832" t="s">
        <v>556</v>
      </c>
      <c r="C123" s="835" t="s">
        <v>577</v>
      </c>
      <c r="D123" s="863" t="s">
        <v>578</v>
      </c>
      <c r="E123" s="835" t="s">
        <v>1744</v>
      </c>
      <c r="F123" s="863" t="s">
        <v>1745</v>
      </c>
      <c r="G123" s="835" t="s">
        <v>1754</v>
      </c>
      <c r="H123" s="835" t="s">
        <v>1755</v>
      </c>
      <c r="I123" s="849">
        <v>68.599998474121094</v>
      </c>
      <c r="J123" s="849">
        <v>1</v>
      </c>
      <c r="K123" s="850">
        <v>68.599998474121094</v>
      </c>
    </row>
    <row r="124" spans="1:11" ht="14.4" customHeight="1" x14ac:dyDescent="0.3">
      <c r="A124" s="831" t="s">
        <v>555</v>
      </c>
      <c r="B124" s="832" t="s">
        <v>556</v>
      </c>
      <c r="C124" s="835" t="s">
        <v>577</v>
      </c>
      <c r="D124" s="863" t="s">
        <v>578</v>
      </c>
      <c r="E124" s="835" t="s">
        <v>1591</v>
      </c>
      <c r="F124" s="863" t="s">
        <v>1592</v>
      </c>
      <c r="G124" s="835" t="s">
        <v>1593</v>
      </c>
      <c r="H124" s="835" t="s">
        <v>1594</v>
      </c>
      <c r="I124" s="849">
        <v>1.1699999570846558</v>
      </c>
      <c r="J124" s="849">
        <v>20</v>
      </c>
      <c r="K124" s="850">
        <v>23.399999618530273</v>
      </c>
    </row>
    <row r="125" spans="1:11" ht="14.4" customHeight="1" x14ac:dyDescent="0.3">
      <c r="A125" s="831" t="s">
        <v>555</v>
      </c>
      <c r="B125" s="832" t="s">
        <v>556</v>
      </c>
      <c r="C125" s="835" t="s">
        <v>577</v>
      </c>
      <c r="D125" s="863" t="s">
        <v>578</v>
      </c>
      <c r="E125" s="835" t="s">
        <v>1591</v>
      </c>
      <c r="F125" s="863" t="s">
        <v>1592</v>
      </c>
      <c r="G125" s="835" t="s">
        <v>1599</v>
      </c>
      <c r="H125" s="835" t="s">
        <v>1600</v>
      </c>
      <c r="I125" s="849">
        <v>0.37999999523162842</v>
      </c>
      <c r="J125" s="849">
        <v>75</v>
      </c>
      <c r="K125" s="850">
        <v>28.5</v>
      </c>
    </row>
    <row r="126" spans="1:11" ht="14.4" customHeight="1" x14ac:dyDescent="0.3">
      <c r="A126" s="831" t="s">
        <v>555</v>
      </c>
      <c r="B126" s="832" t="s">
        <v>556</v>
      </c>
      <c r="C126" s="835" t="s">
        <v>577</v>
      </c>
      <c r="D126" s="863" t="s">
        <v>578</v>
      </c>
      <c r="E126" s="835" t="s">
        <v>1591</v>
      </c>
      <c r="F126" s="863" t="s">
        <v>1592</v>
      </c>
      <c r="G126" s="835" t="s">
        <v>1601</v>
      </c>
      <c r="H126" s="835" t="s">
        <v>1602</v>
      </c>
      <c r="I126" s="849">
        <v>8.3999996185302734</v>
      </c>
      <c r="J126" s="849">
        <v>36</v>
      </c>
      <c r="K126" s="850">
        <v>302.40000915527344</v>
      </c>
    </row>
    <row r="127" spans="1:11" ht="14.4" customHeight="1" x14ac:dyDescent="0.3">
      <c r="A127" s="831" t="s">
        <v>555</v>
      </c>
      <c r="B127" s="832" t="s">
        <v>556</v>
      </c>
      <c r="C127" s="835" t="s">
        <v>577</v>
      </c>
      <c r="D127" s="863" t="s">
        <v>578</v>
      </c>
      <c r="E127" s="835" t="s">
        <v>1591</v>
      </c>
      <c r="F127" s="863" t="s">
        <v>1592</v>
      </c>
      <c r="G127" s="835" t="s">
        <v>1603</v>
      </c>
      <c r="H127" s="835" t="s">
        <v>1604</v>
      </c>
      <c r="I127" s="849">
        <v>12.291666666666666</v>
      </c>
      <c r="J127" s="849">
        <v>180</v>
      </c>
      <c r="K127" s="850">
        <v>2186.8800354003906</v>
      </c>
    </row>
    <row r="128" spans="1:11" ht="14.4" customHeight="1" x14ac:dyDescent="0.3">
      <c r="A128" s="831" t="s">
        <v>555</v>
      </c>
      <c r="B128" s="832" t="s">
        <v>556</v>
      </c>
      <c r="C128" s="835" t="s">
        <v>577</v>
      </c>
      <c r="D128" s="863" t="s">
        <v>578</v>
      </c>
      <c r="E128" s="835" t="s">
        <v>1591</v>
      </c>
      <c r="F128" s="863" t="s">
        <v>1592</v>
      </c>
      <c r="G128" s="835" t="s">
        <v>1605</v>
      </c>
      <c r="H128" s="835" t="s">
        <v>1606</v>
      </c>
      <c r="I128" s="849">
        <v>7.5900001525878906</v>
      </c>
      <c r="J128" s="849">
        <v>2</v>
      </c>
      <c r="K128" s="850">
        <v>15.180000305175781</v>
      </c>
    </row>
    <row r="129" spans="1:11" ht="14.4" customHeight="1" x14ac:dyDescent="0.3">
      <c r="A129" s="831" t="s">
        <v>555</v>
      </c>
      <c r="B129" s="832" t="s">
        <v>556</v>
      </c>
      <c r="C129" s="835" t="s">
        <v>577</v>
      </c>
      <c r="D129" s="863" t="s">
        <v>578</v>
      </c>
      <c r="E129" s="835" t="s">
        <v>1591</v>
      </c>
      <c r="F129" s="863" t="s">
        <v>1592</v>
      </c>
      <c r="G129" s="835" t="s">
        <v>1613</v>
      </c>
      <c r="H129" s="835" t="s">
        <v>1614</v>
      </c>
      <c r="I129" s="849">
        <v>72.220001220703125</v>
      </c>
      <c r="J129" s="849">
        <v>120</v>
      </c>
      <c r="K129" s="850">
        <v>8666.4001770019531</v>
      </c>
    </row>
    <row r="130" spans="1:11" ht="14.4" customHeight="1" x14ac:dyDescent="0.3">
      <c r="A130" s="831" t="s">
        <v>555</v>
      </c>
      <c r="B130" s="832" t="s">
        <v>556</v>
      </c>
      <c r="C130" s="835" t="s">
        <v>577</v>
      </c>
      <c r="D130" s="863" t="s">
        <v>578</v>
      </c>
      <c r="E130" s="835" t="s">
        <v>1591</v>
      </c>
      <c r="F130" s="863" t="s">
        <v>1592</v>
      </c>
      <c r="G130" s="835" t="s">
        <v>1615</v>
      </c>
      <c r="H130" s="835" t="s">
        <v>1616</v>
      </c>
      <c r="I130" s="849">
        <v>2.7450000047683716</v>
      </c>
      <c r="J130" s="849">
        <v>60</v>
      </c>
      <c r="K130" s="850">
        <v>164.69999694824219</v>
      </c>
    </row>
    <row r="131" spans="1:11" ht="14.4" customHeight="1" x14ac:dyDescent="0.3">
      <c r="A131" s="831" t="s">
        <v>555</v>
      </c>
      <c r="B131" s="832" t="s">
        <v>556</v>
      </c>
      <c r="C131" s="835" t="s">
        <v>577</v>
      </c>
      <c r="D131" s="863" t="s">
        <v>578</v>
      </c>
      <c r="E131" s="835" t="s">
        <v>1591</v>
      </c>
      <c r="F131" s="863" t="s">
        <v>1592</v>
      </c>
      <c r="G131" s="835" t="s">
        <v>1617</v>
      </c>
      <c r="H131" s="835" t="s">
        <v>1756</v>
      </c>
      <c r="I131" s="849">
        <v>5.6399998664855957</v>
      </c>
      <c r="J131" s="849">
        <v>2</v>
      </c>
      <c r="K131" s="850">
        <v>11.279999732971191</v>
      </c>
    </row>
    <row r="132" spans="1:11" ht="14.4" customHeight="1" x14ac:dyDescent="0.3">
      <c r="A132" s="831" t="s">
        <v>555</v>
      </c>
      <c r="B132" s="832" t="s">
        <v>556</v>
      </c>
      <c r="C132" s="835" t="s">
        <v>577</v>
      </c>
      <c r="D132" s="863" t="s">
        <v>578</v>
      </c>
      <c r="E132" s="835" t="s">
        <v>1591</v>
      </c>
      <c r="F132" s="863" t="s">
        <v>1592</v>
      </c>
      <c r="G132" s="835" t="s">
        <v>1619</v>
      </c>
      <c r="H132" s="835" t="s">
        <v>1620</v>
      </c>
      <c r="I132" s="849">
        <v>27.878570829119003</v>
      </c>
      <c r="J132" s="849">
        <v>27</v>
      </c>
      <c r="K132" s="850">
        <v>752.69998550415039</v>
      </c>
    </row>
    <row r="133" spans="1:11" ht="14.4" customHeight="1" x14ac:dyDescent="0.3">
      <c r="A133" s="831" t="s">
        <v>555</v>
      </c>
      <c r="B133" s="832" t="s">
        <v>556</v>
      </c>
      <c r="C133" s="835" t="s">
        <v>577</v>
      </c>
      <c r="D133" s="863" t="s">
        <v>578</v>
      </c>
      <c r="E133" s="835" t="s">
        <v>1591</v>
      </c>
      <c r="F133" s="863" t="s">
        <v>1592</v>
      </c>
      <c r="G133" s="835" t="s">
        <v>1621</v>
      </c>
      <c r="H133" s="835" t="s">
        <v>1622</v>
      </c>
      <c r="I133" s="849">
        <v>260.2985621861049</v>
      </c>
      <c r="J133" s="849">
        <v>10</v>
      </c>
      <c r="K133" s="850">
        <v>2602.9898986816406</v>
      </c>
    </row>
    <row r="134" spans="1:11" ht="14.4" customHeight="1" x14ac:dyDescent="0.3">
      <c r="A134" s="831" t="s">
        <v>555</v>
      </c>
      <c r="B134" s="832" t="s">
        <v>556</v>
      </c>
      <c r="C134" s="835" t="s">
        <v>577</v>
      </c>
      <c r="D134" s="863" t="s">
        <v>578</v>
      </c>
      <c r="E134" s="835" t="s">
        <v>1627</v>
      </c>
      <c r="F134" s="863" t="s">
        <v>1628</v>
      </c>
      <c r="G134" s="835" t="s">
        <v>1757</v>
      </c>
      <c r="H134" s="835" t="s">
        <v>1758</v>
      </c>
      <c r="I134" s="849">
        <v>13.810000419616699</v>
      </c>
      <c r="J134" s="849">
        <v>20</v>
      </c>
      <c r="K134" s="850">
        <v>276.1199951171875</v>
      </c>
    </row>
    <row r="135" spans="1:11" ht="14.4" customHeight="1" x14ac:dyDescent="0.3">
      <c r="A135" s="831" t="s">
        <v>555</v>
      </c>
      <c r="B135" s="832" t="s">
        <v>556</v>
      </c>
      <c r="C135" s="835" t="s">
        <v>577</v>
      </c>
      <c r="D135" s="863" t="s">
        <v>578</v>
      </c>
      <c r="E135" s="835" t="s">
        <v>1627</v>
      </c>
      <c r="F135" s="863" t="s">
        <v>1628</v>
      </c>
      <c r="G135" s="835" t="s">
        <v>1759</v>
      </c>
      <c r="H135" s="835" t="s">
        <v>1760</v>
      </c>
      <c r="I135" s="849">
        <v>4404.39990234375</v>
      </c>
      <c r="J135" s="849">
        <v>1</v>
      </c>
      <c r="K135" s="850">
        <v>4404.39990234375</v>
      </c>
    </row>
    <row r="136" spans="1:11" ht="14.4" customHeight="1" x14ac:dyDescent="0.3">
      <c r="A136" s="831" t="s">
        <v>555</v>
      </c>
      <c r="B136" s="832" t="s">
        <v>556</v>
      </c>
      <c r="C136" s="835" t="s">
        <v>577</v>
      </c>
      <c r="D136" s="863" t="s">
        <v>578</v>
      </c>
      <c r="E136" s="835" t="s">
        <v>1627</v>
      </c>
      <c r="F136" s="863" t="s">
        <v>1628</v>
      </c>
      <c r="G136" s="835" t="s">
        <v>1691</v>
      </c>
      <c r="H136" s="835" t="s">
        <v>1692</v>
      </c>
      <c r="I136" s="849">
        <v>33.880001068115234</v>
      </c>
      <c r="J136" s="849">
        <v>6</v>
      </c>
      <c r="K136" s="850">
        <v>203.27999877929687</v>
      </c>
    </row>
    <row r="137" spans="1:11" ht="14.4" customHeight="1" x14ac:dyDescent="0.3">
      <c r="A137" s="831" t="s">
        <v>555</v>
      </c>
      <c r="B137" s="832" t="s">
        <v>556</v>
      </c>
      <c r="C137" s="835" t="s">
        <v>577</v>
      </c>
      <c r="D137" s="863" t="s">
        <v>578</v>
      </c>
      <c r="E137" s="835" t="s">
        <v>1627</v>
      </c>
      <c r="F137" s="863" t="s">
        <v>1628</v>
      </c>
      <c r="G137" s="835" t="s">
        <v>1761</v>
      </c>
      <c r="H137" s="835" t="s">
        <v>1762</v>
      </c>
      <c r="I137" s="849">
        <v>11.489999771118164</v>
      </c>
      <c r="J137" s="849">
        <v>6</v>
      </c>
      <c r="K137" s="850">
        <v>68.94000244140625</v>
      </c>
    </row>
    <row r="138" spans="1:11" ht="14.4" customHeight="1" x14ac:dyDescent="0.3">
      <c r="A138" s="831" t="s">
        <v>555</v>
      </c>
      <c r="B138" s="832" t="s">
        <v>556</v>
      </c>
      <c r="C138" s="835" t="s">
        <v>577</v>
      </c>
      <c r="D138" s="863" t="s">
        <v>578</v>
      </c>
      <c r="E138" s="835" t="s">
        <v>1627</v>
      </c>
      <c r="F138" s="863" t="s">
        <v>1628</v>
      </c>
      <c r="G138" s="835" t="s">
        <v>1693</v>
      </c>
      <c r="H138" s="835" t="s">
        <v>1694</v>
      </c>
      <c r="I138" s="849">
        <v>152.63999938964844</v>
      </c>
      <c r="J138" s="849">
        <v>120</v>
      </c>
      <c r="K138" s="850">
        <v>18317.099365234375</v>
      </c>
    </row>
    <row r="139" spans="1:11" ht="14.4" customHeight="1" x14ac:dyDescent="0.3">
      <c r="A139" s="831" t="s">
        <v>555</v>
      </c>
      <c r="B139" s="832" t="s">
        <v>556</v>
      </c>
      <c r="C139" s="835" t="s">
        <v>577</v>
      </c>
      <c r="D139" s="863" t="s">
        <v>578</v>
      </c>
      <c r="E139" s="835" t="s">
        <v>1627</v>
      </c>
      <c r="F139" s="863" t="s">
        <v>1628</v>
      </c>
      <c r="G139" s="835" t="s">
        <v>1695</v>
      </c>
      <c r="H139" s="835" t="s">
        <v>1696</v>
      </c>
      <c r="I139" s="849">
        <v>15.925000190734863</v>
      </c>
      <c r="J139" s="849">
        <v>300</v>
      </c>
      <c r="K139" s="850">
        <v>4777</v>
      </c>
    </row>
    <row r="140" spans="1:11" ht="14.4" customHeight="1" x14ac:dyDescent="0.3">
      <c r="A140" s="831" t="s">
        <v>555</v>
      </c>
      <c r="B140" s="832" t="s">
        <v>556</v>
      </c>
      <c r="C140" s="835" t="s">
        <v>577</v>
      </c>
      <c r="D140" s="863" t="s">
        <v>578</v>
      </c>
      <c r="E140" s="835" t="s">
        <v>1627</v>
      </c>
      <c r="F140" s="863" t="s">
        <v>1628</v>
      </c>
      <c r="G140" s="835" t="s">
        <v>1763</v>
      </c>
      <c r="H140" s="835" t="s">
        <v>1764</v>
      </c>
      <c r="I140" s="849">
        <v>11.144999980926514</v>
      </c>
      <c r="J140" s="849">
        <v>100</v>
      </c>
      <c r="K140" s="850">
        <v>1114.5</v>
      </c>
    </row>
    <row r="141" spans="1:11" ht="14.4" customHeight="1" x14ac:dyDescent="0.3">
      <c r="A141" s="831" t="s">
        <v>555</v>
      </c>
      <c r="B141" s="832" t="s">
        <v>556</v>
      </c>
      <c r="C141" s="835" t="s">
        <v>577</v>
      </c>
      <c r="D141" s="863" t="s">
        <v>578</v>
      </c>
      <c r="E141" s="835" t="s">
        <v>1627</v>
      </c>
      <c r="F141" s="863" t="s">
        <v>1628</v>
      </c>
      <c r="G141" s="835" t="s">
        <v>1765</v>
      </c>
      <c r="H141" s="835" t="s">
        <v>1766</v>
      </c>
      <c r="I141" s="849">
        <v>845.78997802734375</v>
      </c>
      <c r="J141" s="849">
        <v>220</v>
      </c>
      <c r="K141" s="850">
        <v>186073.80078125</v>
      </c>
    </row>
    <row r="142" spans="1:11" ht="14.4" customHeight="1" x14ac:dyDescent="0.3">
      <c r="A142" s="831" t="s">
        <v>555</v>
      </c>
      <c r="B142" s="832" t="s">
        <v>556</v>
      </c>
      <c r="C142" s="835" t="s">
        <v>577</v>
      </c>
      <c r="D142" s="863" t="s">
        <v>578</v>
      </c>
      <c r="E142" s="835" t="s">
        <v>1627</v>
      </c>
      <c r="F142" s="863" t="s">
        <v>1628</v>
      </c>
      <c r="G142" s="835" t="s">
        <v>1767</v>
      </c>
      <c r="H142" s="835" t="s">
        <v>1768</v>
      </c>
      <c r="I142" s="849">
        <v>6.1500000953674316</v>
      </c>
      <c r="J142" s="849">
        <v>2000</v>
      </c>
      <c r="K142" s="850">
        <v>12300</v>
      </c>
    </row>
    <row r="143" spans="1:11" ht="14.4" customHeight="1" x14ac:dyDescent="0.3">
      <c r="A143" s="831" t="s">
        <v>555</v>
      </c>
      <c r="B143" s="832" t="s">
        <v>556</v>
      </c>
      <c r="C143" s="835" t="s">
        <v>577</v>
      </c>
      <c r="D143" s="863" t="s">
        <v>578</v>
      </c>
      <c r="E143" s="835" t="s">
        <v>1627</v>
      </c>
      <c r="F143" s="863" t="s">
        <v>1628</v>
      </c>
      <c r="G143" s="835" t="s">
        <v>1697</v>
      </c>
      <c r="H143" s="835" t="s">
        <v>1698</v>
      </c>
      <c r="I143" s="849">
        <v>3.4550000429153442</v>
      </c>
      <c r="J143" s="849">
        <v>2400</v>
      </c>
      <c r="K143" s="850">
        <v>8298</v>
      </c>
    </row>
    <row r="144" spans="1:11" ht="14.4" customHeight="1" x14ac:dyDescent="0.3">
      <c r="A144" s="831" t="s">
        <v>555</v>
      </c>
      <c r="B144" s="832" t="s">
        <v>556</v>
      </c>
      <c r="C144" s="835" t="s">
        <v>577</v>
      </c>
      <c r="D144" s="863" t="s">
        <v>578</v>
      </c>
      <c r="E144" s="835" t="s">
        <v>1627</v>
      </c>
      <c r="F144" s="863" t="s">
        <v>1628</v>
      </c>
      <c r="G144" s="835" t="s">
        <v>1769</v>
      </c>
      <c r="H144" s="835" t="s">
        <v>1770</v>
      </c>
      <c r="I144" s="849">
        <v>5.4449999332427979</v>
      </c>
      <c r="J144" s="849">
        <v>1400</v>
      </c>
      <c r="K144" s="850">
        <v>7622</v>
      </c>
    </row>
    <row r="145" spans="1:11" ht="14.4" customHeight="1" x14ac:dyDescent="0.3">
      <c r="A145" s="831" t="s">
        <v>555</v>
      </c>
      <c r="B145" s="832" t="s">
        <v>556</v>
      </c>
      <c r="C145" s="835" t="s">
        <v>577</v>
      </c>
      <c r="D145" s="863" t="s">
        <v>578</v>
      </c>
      <c r="E145" s="835" t="s">
        <v>1627</v>
      </c>
      <c r="F145" s="863" t="s">
        <v>1628</v>
      </c>
      <c r="G145" s="835" t="s">
        <v>1771</v>
      </c>
      <c r="H145" s="835" t="s">
        <v>1772</v>
      </c>
      <c r="I145" s="849">
        <v>3.3900001049041748</v>
      </c>
      <c r="J145" s="849">
        <v>2000</v>
      </c>
      <c r="K145" s="850">
        <v>6780</v>
      </c>
    </row>
    <row r="146" spans="1:11" ht="14.4" customHeight="1" x14ac:dyDescent="0.3">
      <c r="A146" s="831" t="s">
        <v>555</v>
      </c>
      <c r="B146" s="832" t="s">
        <v>556</v>
      </c>
      <c r="C146" s="835" t="s">
        <v>577</v>
      </c>
      <c r="D146" s="863" t="s">
        <v>578</v>
      </c>
      <c r="E146" s="835" t="s">
        <v>1627</v>
      </c>
      <c r="F146" s="863" t="s">
        <v>1628</v>
      </c>
      <c r="G146" s="835" t="s">
        <v>1765</v>
      </c>
      <c r="H146" s="835" t="s">
        <v>1773</v>
      </c>
      <c r="I146" s="849">
        <v>845.78997802734375</v>
      </c>
      <c r="J146" s="849">
        <v>10</v>
      </c>
      <c r="K146" s="850">
        <v>8457.900390625</v>
      </c>
    </row>
    <row r="147" spans="1:11" ht="14.4" customHeight="1" x14ac:dyDescent="0.3">
      <c r="A147" s="831" t="s">
        <v>555</v>
      </c>
      <c r="B147" s="832" t="s">
        <v>556</v>
      </c>
      <c r="C147" s="835" t="s">
        <v>577</v>
      </c>
      <c r="D147" s="863" t="s">
        <v>578</v>
      </c>
      <c r="E147" s="835" t="s">
        <v>1627</v>
      </c>
      <c r="F147" s="863" t="s">
        <v>1628</v>
      </c>
      <c r="G147" s="835" t="s">
        <v>1774</v>
      </c>
      <c r="H147" s="835" t="s">
        <v>1775</v>
      </c>
      <c r="I147" s="849">
        <v>17.96999979019165</v>
      </c>
      <c r="J147" s="849">
        <v>3325</v>
      </c>
      <c r="K147" s="850">
        <v>59733.33984375</v>
      </c>
    </row>
    <row r="148" spans="1:11" ht="14.4" customHeight="1" x14ac:dyDescent="0.3">
      <c r="A148" s="831" t="s">
        <v>555</v>
      </c>
      <c r="B148" s="832" t="s">
        <v>556</v>
      </c>
      <c r="C148" s="835" t="s">
        <v>577</v>
      </c>
      <c r="D148" s="863" t="s">
        <v>578</v>
      </c>
      <c r="E148" s="835" t="s">
        <v>1627</v>
      </c>
      <c r="F148" s="863" t="s">
        <v>1628</v>
      </c>
      <c r="G148" s="835" t="s">
        <v>1699</v>
      </c>
      <c r="H148" s="835" t="s">
        <v>1700</v>
      </c>
      <c r="I148" s="849">
        <v>17.981999588012695</v>
      </c>
      <c r="J148" s="849">
        <v>2400</v>
      </c>
      <c r="K148" s="850">
        <v>43157.18994140625</v>
      </c>
    </row>
    <row r="149" spans="1:11" ht="14.4" customHeight="1" x14ac:dyDescent="0.3">
      <c r="A149" s="831" t="s">
        <v>555</v>
      </c>
      <c r="B149" s="832" t="s">
        <v>556</v>
      </c>
      <c r="C149" s="835" t="s">
        <v>577</v>
      </c>
      <c r="D149" s="863" t="s">
        <v>578</v>
      </c>
      <c r="E149" s="835" t="s">
        <v>1627</v>
      </c>
      <c r="F149" s="863" t="s">
        <v>1628</v>
      </c>
      <c r="G149" s="835" t="s">
        <v>1776</v>
      </c>
      <c r="H149" s="835" t="s">
        <v>1777</v>
      </c>
      <c r="I149" s="849">
        <v>25.010000228881836</v>
      </c>
      <c r="J149" s="849">
        <v>675</v>
      </c>
      <c r="K149" s="850">
        <v>16879.5</v>
      </c>
    </row>
    <row r="150" spans="1:11" ht="14.4" customHeight="1" x14ac:dyDescent="0.3">
      <c r="A150" s="831" t="s">
        <v>555</v>
      </c>
      <c r="B150" s="832" t="s">
        <v>556</v>
      </c>
      <c r="C150" s="835" t="s">
        <v>577</v>
      </c>
      <c r="D150" s="863" t="s">
        <v>578</v>
      </c>
      <c r="E150" s="835" t="s">
        <v>1627</v>
      </c>
      <c r="F150" s="863" t="s">
        <v>1628</v>
      </c>
      <c r="G150" s="835" t="s">
        <v>1778</v>
      </c>
      <c r="H150" s="835" t="s">
        <v>1779</v>
      </c>
      <c r="I150" s="849">
        <v>1694</v>
      </c>
      <c r="J150" s="849">
        <v>50</v>
      </c>
      <c r="K150" s="850">
        <v>84700</v>
      </c>
    </row>
    <row r="151" spans="1:11" ht="14.4" customHeight="1" x14ac:dyDescent="0.3">
      <c r="A151" s="831" t="s">
        <v>555</v>
      </c>
      <c r="B151" s="832" t="s">
        <v>556</v>
      </c>
      <c r="C151" s="835" t="s">
        <v>577</v>
      </c>
      <c r="D151" s="863" t="s">
        <v>578</v>
      </c>
      <c r="E151" s="835" t="s">
        <v>1627</v>
      </c>
      <c r="F151" s="863" t="s">
        <v>1628</v>
      </c>
      <c r="G151" s="835" t="s">
        <v>1780</v>
      </c>
      <c r="H151" s="835" t="s">
        <v>1781</v>
      </c>
      <c r="I151" s="849">
        <v>2819.300048828125</v>
      </c>
      <c r="J151" s="849">
        <v>50</v>
      </c>
      <c r="K151" s="850">
        <v>140965</v>
      </c>
    </row>
    <row r="152" spans="1:11" ht="14.4" customHeight="1" x14ac:dyDescent="0.3">
      <c r="A152" s="831" t="s">
        <v>555</v>
      </c>
      <c r="B152" s="832" t="s">
        <v>556</v>
      </c>
      <c r="C152" s="835" t="s">
        <v>577</v>
      </c>
      <c r="D152" s="863" t="s">
        <v>578</v>
      </c>
      <c r="E152" s="835" t="s">
        <v>1627</v>
      </c>
      <c r="F152" s="863" t="s">
        <v>1628</v>
      </c>
      <c r="G152" s="835" t="s">
        <v>1701</v>
      </c>
      <c r="H152" s="835" t="s">
        <v>1702</v>
      </c>
      <c r="I152" s="849">
        <v>8.2299995422363281</v>
      </c>
      <c r="J152" s="849">
        <v>450</v>
      </c>
      <c r="K152" s="850">
        <v>3702.300048828125</v>
      </c>
    </row>
    <row r="153" spans="1:11" ht="14.4" customHeight="1" x14ac:dyDescent="0.3">
      <c r="A153" s="831" t="s">
        <v>555</v>
      </c>
      <c r="B153" s="832" t="s">
        <v>556</v>
      </c>
      <c r="C153" s="835" t="s">
        <v>577</v>
      </c>
      <c r="D153" s="863" t="s">
        <v>578</v>
      </c>
      <c r="E153" s="835" t="s">
        <v>1627</v>
      </c>
      <c r="F153" s="863" t="s">
        <v>1628</v>
      </c>
      <c r="G153" s="835" t="s">
        <v>1703</v>
      </c>
      <c r="H153" s="835" t="s">
        <v>1704</v>
      </c>
      <c r="I153" s="849">
        <v>3.869999885559082</v>
      </c>
      <c r="J153" s="849">
        <v>3000</v>
      </c>
      <c r="K153" s="850">
        <v>11616.000122070313</v>
      </c>
    </row>
    <row r="154" spans="1:11" ht="14.4" customHeight="1" x14ac:dyDescent="0.3">
      <c r="A154" s="831" t="s">
        <v>555</v>
      </c>
      <c r="B154" s="832" t="s">
        <v>556</v>
      </c>
      <c r="C154" s="835" t="s">
        <v>577</v>
      </c>
      <c r="D154" s="863" t="s">
        <v>578</v>
      </c>
      <c r="E154" s="835" t="s">
        <v>1627</v>
      </c>
      <c r="F154" s="863" t="s">
        <v>1628</v>
      </c>
      <c r="G154" s="835" t="s">
        <v>1736</v>
      </c>
      <c r="H154" s="835" t="s">
        <v>1737</v>
      </c>
      <c r="I154" s="849">
        <v>11.739999771118164</v>
      </c>
      <c r="J154" s="849">
        <v>50</v>
      </c>
      <c r="K154" s="850">
        <v>587.00001525878906</v>
      </c>
    </row>
    <row r="155" spans="1:11" ht="14.4" customHeight="1" x14ac:dyDescent="0.3">
      <c r="A155" s="831" t="s">
        <v>555</v>
      </c>
      <c r="B155" s="832" t="s">
        <v>556</v>
      </c>
      <c r="C155" s="835" t="s">
        <v>577</v>
      </c>
      <c r="D155" s="863" t="s">
        <v>578</v>
      </c>
      <c r="E155" s="835" t="s">
        <v>1627</v>
      </c>
      <c r="F155" s="863" t="s">
        <v>1628</v>
      </c>
      <c r="G155" s="835" t="s">
        <v>1633</v>
      </c>
      <c r="H155" s="835" t="s">
        <v>1634</v>
      </c>
      <c r="I155" s="849">
        <v>13.310000419616699</v>
      </c>
      <c r="J155" s="849">
        <v>30</v>
      </c>
      <c r="K155" s="850">
        <v>399.29998779296875</v>
      </c>
    </row>
    <row r="156" spans="1:11" ht="14.4" customHeight="1" x14ac:dyDescent="0.3">
      <c r="A156" s="831" t="s">
        <v>555</v>
      </c>
      <c r="B156" s="832" t="s">
        <v>556</v>
      </c>
      <c r="C156" s="835" t="s">
        <v>577</v>
      </c>
      <c r="D156" s="863" t="s">
        <v>578</v>
      </c>
      <c r="E156" s="835" t="s">
        <v>1627</v>
      </c>
      <c r="F156" s="863" t="s">
        <v>1628</v>
      </c>
      <c r="G156" s="835" t="s">
        <v>1705</v>
      </c>
      <c r="H156" s="835" t="s">
        <v>1706</v>
      </c>
      <c r="I156" s="849">
        <v>127.23000335693359</v>
      </c>
      <c r="J156" s="849">
        <v>120</v>
      </c>
      <c r="K156" s="850">
        <v>15267.89990234375</v>
      </c>
    </row>
    <row r="157" spans="1:11" ht="14.4" customHeight="1" x14ac:dyDescent="0.3">
      <c r="A157" s="831" t="s">
        <v>555</v>
      </c>
      <c r="B157" s="832" t="s">
        <v>556</v>
      </c>
      <c r="C157" s="835" t="s">
        <v>577</v>
      </c>
      <c r="D157" s="863" t="s">
        <v>578</v>
      </c>
      <c r="E157" s="835" t="s">
        <v>1627</v>
      </c>
      <c r="F157" s="863" t="s">
        <v>1628</v>
      </c>
      <c r="G157" s="835" t="s">
        <v>1637</v>
      </c>
      <c r="H157" s="835" t="s">
        <v>1638</v>
      </c>
      <c r="I157" s="849">
        <v>9.1999998092651367</v>
      </c>
      <c r="J157" s="849">
        <v>3800</v>
      </c>
      <c r="K157" s="850">
        <v>34960</v>
      </c>
    </row>
    <row r="158" spans="1:11" ht="14.4" customHeight="1" x14ac:dyDescent="0.3">
      <c r="A158" s="831" t="s">
        <v>555</v>
      </c>
      <c r="B158" s="832" t="s">
        <v>556</v>
      </c>
      <c r="C158" s="835" t="s">
        <v>577</v>
      </c>
      <c r="D158" s="863" t="s">
        <v>578</v>
      </c>
      <c r="E158" s="835" t="s">
        <v>1627</v>
      </c>
      <c r="F158" s="863" t="s">
        <v>1628</v>
      </c>
      <c r="G158" s="835" t="s">
        <v>1782</v>
      </c>
      <c r="H158" s="835" t="s">
        <v>1783</v>
      </c>
      <c r="I158" s="849">
        <v>172.5</v>
      </c>
      <c r="J158" s="849">
        <v>2</v>
      </c>
      <c r="K158" s="850">
        <v>345</v>
      </c>
    </row>
    <row r="159" spans="1:11" ht="14.4" customHeight="1" x14ac:dyDescent="0.3">
      <c r="A159" s="831" t="s">
        <v>555</v>
      </c>
      <c r="B159" s="832" t="s">
        <v>556</v>
      </c>
      <c r="C159" s="835" t="s">
        <v>577</v>
      </c>
      <c r="D159" s="863" t="s">
        <v>578</v>
      </c>
      <c r="E159" s="835" t="s">
        <v>1627</v>
      </c>
      <c r="F159" s="863" t="s">
        <v>1628</v>
      </c>
      <c r="G159" s="835" t="s">
        <v>1784</v>
      </c>
      <c r="H159" s="835" t="s">
        <v>1785</v>
      </c>
      <c r="I159" s="849">
        <v>205.69999694824219</v>
      </c>
      <c r="J159" s="849">
        <v>3650</v>
      </c>
      <c r="K159" s="850">
        <v>750805</v>
      </c>
    </row>
    <row r="160" spans="1:11" ht="14.4" customHeight="1" x14ac:dyDescent="0.3">
      <c r="A160" s="831" t="s">
        <v>555</v>
      </c>
      <c r="B160" s="832" t="s">
        <v>556</v>
      </c>
      <c r="C160" s="835" t="s">
        <v>577</v>
      </c>
      <c r="D160" s="863" t="s">
        <v>578</v>
      </c>
      <c r="E160" s="835" t="s">
        <v>1627</v>
      </c>
      <c r="F160" s="863" t="s">
        <v>1628</v>
      </c>
      <c r="G160" s="835" t="s">
        <v>1786</v>
      </c>
      <c r="H160" s="835" t="s">
        <v>1787</v>
      </c>
      <c r="I160" s="849">
        <v>157.30000305175781</v>
      </c>
      <c r="J160" s="849">
        <v>300</v>
      </c>
      <c r="K160" s="850">
        <v>47190</v>
      </c>
    </row>
    <row r="161" spans="1:11" ht="14.4" customHeight="1" x14ac:dyDescent="0.3">
      <c r="A161" s="831" t="s">
        <v>555</v>
      </c>
      <c r="B161" s="832" t="s">
        <v>556</v>
      </c>
      <c r="C161" s="835" t="s">
        <v>577</v>
      </c>
      <c r="D161" s="863" t="s">
        <v>578</v>
      </c>
      <c r="E161" s="835" t="s">
        <v>1627</v>
      </c>
      <c r="F161" s="863" t="s">
        <v>1628</v>
      </c>
      <c r="G161" s="835" t="s">
        <v>1788</v>
      </c>
      <c r="H161" s="835" t="s">
        <v>1789</v>
      </c>
      <c r="I161" s="849">
        <v>4513.2998046875</v>
      </c>
      <c r="J161" s="849">
        <v>230</v>
      </c>
      <c r="K161" s="850">
        <v>1038059</v>
      </c>
    </row>
    <row r="162" spans="1:11" ht="14.4" customHeight="1" x14ac:dyDescent="0.3">
      <c r="A162" s="831" t="s">
        <v>555</v>
      </c>
      <c r="B162" s="832" t="s">
        <v>556</v>
      </c>
      <c r="C162" s="835" t="s">
        <v>577</v>
      </c>
      <c r="D162" s="863" t="s">
        <v>578</v>
      </c>
      <c r="E162" s="835" t="s">
        <v>1627</v>
      </c>
      <c r="F162" s="863" t="s">
        <v>1628</v>
      </c>
      <c r="G162" s="835" t="s">
        <v>1707</v>
      </c>
      <c r="H162" s="835" t="s">
        <v>1708</v>
      </c>
      <c r="I162" s="849">
        <v>1.0900000333786011</v>
      </c>
      <c r="J162" s="849">
        <v>2000</v>
      </c>
      <c r="K162" s="850">
        <v>2180</v>
      </c>
    </row>
    <row r="163" spans="1:11" ht="14.4" customHeight="1" x14ac:dyDescent="0.3">
      <c r="A163" s="831" t="s">
        <v>555</v>
      </c>
      <c r="B163" s="832" t="s">
        <v>556</v>
      </c>
      <c r="C163" s="835" t="s">
        <v>577</v>
      </c>
      <c r="D163" s="863" t="s">
        <v>578</v>
      </c>
      <c r="E163" s="835" t="s">
        <v>1627</v>
      </c>
      <c r="F163" s="863" t="s">
        <v>1628</v>
      </c>
      <c r="G163" s="835" t="s">
        <v>1709</v>
      </c>
      <c r="H163" s="835" t="s">
        <v>1710</v>
      </c>
      <c r="I163" s="849">
        <v>0.47333332896232605</v>
      </c>
      <c r="J163" s="849">
        <v>2200</v>
      </c>
      <c r="K163" s="850">
        <v>1042</v>
      </c>
    </row>
    <row r="164" spans="1:11" ht="14.4" customHeight="1" x14ac:dyDescent="0.3">
      <c r="A164" s="831" t="s">
        <v>555</v>
      </c>
      <c r="B164" s="832" t="s">
        <v>556</v>
      </c>
      <c r="C164" s="835" t="s">
        <v>577</v>
      </c>
      <c r="D164" s="863" t="s">
        <v>578</v>
      </c>
      <c r="E164" s="835" t="s">
        <v>1627</v>
      </c>
      <c r="F164" s="863" t="s">
        <v>1628</v>
      </c>
      <c r="G164" s="835" t="s">
        <v>1740</v>
      </c>
      <c r="H164" s="835" t="s">
        <v>1741</v>
      </c>
      <c r="I164" s="849">
        <v>4.309999942779541</v>
      </c>
      <c r="J164" s="849">
        <v>200</v>
      </c>
      <c r="K164" s="850">
        <v>861.03997802734375</v>
      </c>
    </row>
    <row r="165" spans="1:11" ht="14.4" customHeight="1" x14ac:dyDescent="0.3">
      <c r="A165" s="831" t="s">
        <v>555</v>
      </c>
      <c r="B165" s="832" t="s">
        <v>556</v>
      </c>
      <c r="C165" s="835" t="s">
        <v>577</v>
      </c>
      <c r="D165" s="863" t="s">
        <v>578</v>
      </c>
      <c r="E165" s="835" t="s">
        <v>1627</v>
      </c>
      <c r="F165" s="863" t="s">
        <v>1628</v>
      </c>
      <c r="G165" s="835" t="s">
        <v>1713</v>
      </c>
      <c r="H165" s="835" t="s">
        <v>1714</v>
      </c>
      <c r="I165" s="849">
        <v>35.090000152587891</v>
      </c>
      <c r="J165" s="849">
        <v>2</v>
      </c>
      <c r="K165" s="850">
        <v>70.180000305175781</v>
      </c>
    </row>
    <row r="166" spans="1:11" ht="14.4" customHeight="1" x14ac:dyDescent="0.3">
      <c r="A166" s="831" t="s">
        <v>555</v>
      </c>
      <c r="B166" s="832" t="s">
        <v>556</v>
      </c>
      <c r="C166" s="835" t="s">
        <v>577</v>
      </c>
      <c r="D166" s="863" t="s">
        <v>578</v>
      </c>
      <c r="E166" s="835" t="s">
        <v>1627</v>
      </c>
      <c r="F166" s="863" t="s">
        <v>1628</v>
      </c>
      <c r="G166" s="835" t="s">
        <v>1790</v>
      </c>
      <c r="H166" s="835" t="s">
        <v>1791</v>
      </c>
      <c r="I166" s="849">
        <v>173.63999938964844</v>
      </c>
      <c r="J166" s="849">
        <v>10</v>
      </c>
      <c r="K166" s="850">
        <v>1736.3499755859375</v>
      </c>
    </row>
    <row r="167" spans="1:11" ht="14.4" customHeight="1" x14ac:dyDescent="0.3">
      <c r="A167" s="831" t="s">
        <v>555</v>
      </c>
      <c r="B167" s="832" t="s">
        <v>556</v>
      </c>
      <c r="C167" s="835" t="s">
        <v>577</v>
      </c>
      <c r="D167" s="863" t="s">
        <v>578</v>
      </c>
      <c r="E167" s="835" t="s">
        <v>1627</v>
      </c>
      <c r="F167" s="863" t="s">
        <v>1628</v>
      </c>
      <c r="G167" s="835" t="s">
        <v>1792</v>
      </c>
      <c r="H167" s="835" t="s">
        <v>1793</v>
      </c>
      <c r="I167" s="849">
        <v>173.63999938964844</v>
      </c>
      <c r="J167" s="849">
        <v>10</v>
      </c>
      <c r="K167" s="850">
        <v>1736.3499755859375</v>
      </c>
    </row>
    <row r="168" spans="1:11" ht="14.4" customHeight="1" x14ac:dyDescent="0.3">
      <c r="A168" s="831" t="s">
        <v>555</v>
      </c>
      <c r="B168" s="832" t="s">
        <v>556</v>
      </c>
      <c r="C168" s="835" t="s">
        <v>577</v>
      </c>
      <c r="D168" s="863" t="s">
        <v>578</v>
      </c>
      <c r="E168" s="835" t="s">
        <v>1627</v>
      </c>
      <c r="F168" s="863" t="s">
        <v>1628</v>
      </c>
      <c r="G168" s="835" t="s">
        <v>1715</v>
      </c>
      <c r="H168" s="835" t="s">
        <v>1716</v>
      </c>
      <c r="I168" s="849">
        <v>0.47249999642372131</v>
      </c>
      <c r="J168" s="849">
        <v>9400</v>
      </c>
      <c r="K168" s="850">
        <v>4430</v>
      </c>
    </row>
    <row r="169" spans="1:11" ht="14.4" customHeight="1" x14ac:dyDescent="0.3">
      <c r="A169" s="831" t="s">
        <v>555</v>
      </c>
      <c r="B169" s="832" t="s">
        <v>556</v>
      </c>
      <c r="C169" s="835" t="s">
        <v>577</v>
      </c>
      <c r="D169" s="863" t="s">
        <v>578</v>
      </c>
      <c r="E169" s="835" t="s">
        <v>1794</v>
      </c>
      <c r="F169" s="863" t="s">
        <v>1795</v>
      </c>
      <c r="G169" s="835" t="s">
        <v>1796</v>
      </c>
      <c r="H169" s="835" t="s">
        <v>1797</v>
      </c>
      <c r="I169" s="849">
        <v>10.170000076293945</v>
      </c>
      <c r="J169" s="849">
        <v>5</v>
      </c>
      <c r="K169" s="850">
        <v>50.849998474121094</v>
      </c>
    </row>
    <row r="170" spans="1:11" ht="14.4" customHeight="1" x14ac:dyDescent="0.3">
      <c r="A170" s="831" t="s">
        <v>555</v>
      </c>
      <c r="B170" s="832" t="s">
        <v>556</v>
      </c>
      <c r="C170" s="835" t="s">
        <v>577</v>
      </c>
      <c r="D170" s="863" t="s">
        <v>578</v>
      </c>
      <c r="E170" s="835" t="s">
        <v>1657</v>
      </c>
      <c r="F170" s="863" t="s">
        <v>1658</v>
      </c>
      <c r="G170" s="835" t="s">
        <v>1719</v>
      </c>
      <c r="H170" s="835" t="s">
        <v>1720</v>
      </c>
      <c r="I170" s="849">
        <v>0.27000001072883606</v>
      </c>
      <c r="J170" s="849">
        <v>800</v>
      </c>
      <c r="K170" s="850">
        <v>216</v>
      </c>
    </row>
    <row r="171" spans="1:11" ht="14.4" customHeight="1" x14ac:dyDescent="0.3">
      <c r="A171" s="831" t="s">
        <v>555</v>
      </c>
      <c r="B171" s="832" t="s">
        <v>556</v>
      </c>
      <c r="C171" s="835" t="s">
        <v>577</v>
      </c>
      <c r="D171" s="863" t="s">
        <v>578</v>
      </c>
      <c r="E171" s="835" t="s">
        <v>1657</v>
      </c>
      <c r="F171" s="863" t="s">
        <v>1658</v>
      </c>
      <c r="G171" s="835" t="s">
        <v>1663</v>
      </c>
      <c r="H171" s="835" t="s">
        <v>1664</v>
      </c>
      <c r="I171" s="849">
        <v>0.96500000357627869</v>
      </c>
      <c r="J171" s="849">
        <v>700</v>
      </c>
      <c r="K171" s="850">
        <v>673</v>
      </c>
    </row>
    <row r="172" spans="1:11" ht="14.4" customHeight="1" x14ac:dyDescent="0.3">
      <c r="A172" s="831" t="s">
        <v>555</v>
      </c>
      <c r="B172" s="832" t="s">
        <v>556</v>
      </c>
      <c r="C172" s="835" t="s">
        <v>577</v>
      </c>
      <c r="D172" s="863" t="s">
        <v>578</v>
      </c>
      <c r="E172" s="835" t="s">
        <v>1669</v>
      </c>
      <c r="F172" s="863" t="s">
        <v>1670</v>
      </c>
      <c r="G172" s="835" t="s">
        <v>1671</v>
      </c>
      <c r="H172" s="835" t="s">
        <v>1672</v>
      </c>
      <c r="I172" s="849">
        <v>1.2200000286102295</v>
      </c>
      <c r="J172" s="849">
        <v>1500</v>
      </c>
      <c r="K172" s="850">
        <v>1827.7400207519531</v>
      </c>
    </row>
    <row r="173" spans="1:11" ht="14.4" customHeight="1" x14ac:dyDescent="0.3">
      <c r="A173" s="831" t="s">
        <v>555</v>
      </c>
      <c r="B173" s="832" t="s">
        <v>556</v>
      </c>
      <c r="C173" s="835" t="s">
        <v>577</v>
      </c>
      <c r="D173" s="863" t="s">
        <v>578</v>
      </c>
      <c r="E173" s="835" t="s">
        <v>1669</v>
      </c>
      <c r="F173" s="863" t="s">
        <v>1670</v>
      </c>
      <c r="G173" s="835" t="s">
        <v>1673</v>
      </c>
      <c r="H173" s="835" t="s">
        <v>1674</v>
      </c>
      <c r="I173" s="849">
        <v>0.62999999523162842</v>
      </c>
      <c r="J173" s="849">
        <v>1000</v>
      </c>
      <c r="K173" s="850">
        <v>630</v>
      </c>
    </row>
    <row r="174" spans="1:11" ht="14.4" customHeight="1" x14ac:dyDescent="0.3">
      <c r="A174" s="831" t="s">
        <v>555</v>
      </c>
      <c r="B174" s="832" t="s">
        <v>556</v>
      </c>
      <c r="C174" s="835" t="s">
        <v>577</v>
      </c>
      <c r="D174" s="863" t="s">
        <v>578</v>
      </c>
      <c r="E174" s="835" t="s">
        <v>1669</v>
      </c>
      <c r="F174" s="863" t="s">
        <v>1670</v>
      </c>
      <c r="G174" s="835" t="s">
        <v>1675</v>
      </c>
      <c r="H174" s="835" t="s">
        <v>1676</v>
      </c>
      <c r="I174" s="849">
        <v>0.63249999284744263</v>
      </c>
      <c r="J174" s="849">
        <v>5400</v>
      </c>
      <c r="K174" s="850">
        <v>3414</v>
      </c>
    </row>
    <row r="175" spans="1:11" ht="14.4" customHeight="1" x14ac:dyDescent="0.3">
      <c r="A175" s="831" t="s">
        <v>555</v>
      </c>
      <c r="B175" s="832" t="s">
        <v>556</v>
      </c>
      <c r="C175" s="835" t="s">
        <v>577</v>
      </c>
      <c r="D175" s="863" t="s">
        <v>578</v>
      </c>
      <c r="E175" s="835" t="s">
        <v>1669</v>
      </c>
      <c r="F175" s="863" t="s">
        <v>1670</v>
      </c>
      <c r="G175" s="835" t="s">
        <v>1677</v>
      </c>
      <c r="H175" s="835" t="s">
        <v>1678</v>
      </c>
      <c r="I175" s="849">
        <v>0.62999999523162842</v>
      </c>
      <c r="J175" s="849">
        <v>400</v>
      </c>
      <c r="K175" s="850">
        <v>252</v>
      </c>
    </row>
    <row r="176" spans="1:11" ht="14.4" customHeight="1" x14ac:dyDescent="0.3">
      <c r="A176" s="831" t="s">
        <v>555</v>
      </c>
      <c r="B176" s="832" t="s">
        <v>556</v>
      </c>
      <c r="C176" s="835" t="s">
        <v>577</v>
      </c>
      <c r="D176" s="863" t="s">
        <v>578</v>
      </c>
      <c r="E176" s="835" t="s">
        <v>1669</v>
      </c>
      <c r="F176" s="863" t="s">
        <v>1670</v>
      </c>
      <c r="G176" s="835" t="s">
        <v>1725</v>
      </c>
      <c r="H176" s="835" t="s">
        <v>1726</v>
      </c>
      <c r="I176" s="849">
        <v>0.62999999523162842</v>
      </c>
      <c r="J176" s="849">
        <v>680</v>
      </c>
      <c r="K176" s="850">
        <v>428.39999389648437</v>
      </c>
    </row>
    <row r="177" spans="1:11" ht="14.4" customHeight="1" x14ac:dyDescent="0.3">
      <c r="A177" s="831" t="s">
        <v>555</v>
      </c>
      <c r="B177" s="832" t="s">
        <v>556</v>
      </c>
      <c r="C177" s="835" t="s">
        <v>577</v>
      </c>
      <c r="D177" s="863" t="s">
        <v>578</v>
      </c>
      <c r="E177" s="835" t="s">
        <v>1669</v>
      </c>
      <c r="F177" s="863" t="s">
        <v>1670</v>
      </c>
      <c r="G177" s="835" t="s">
        <v>1679</v>
      </c>
      <c r="H177" s="835" t="s">
        <v>1680</v>
      </c>
      <c r="I177" s="849">
        <v>0.68000000715255737</v>
      </c>
      <c r="J177" s="849">
        <v>800</v>
      </c>
      <c r="K177" s="850">
        <v>544</v>
      </c>
    </row>
    <row r="178" spans="1:11" ht="14.4" customHeight="1" x14ac:dyDescent="0.3">
      <c r="A178" s="831" t="s">
        <v>555</v>
      </c>
      <c r="B178" s="832" t="s">
        <v>556</v>
      </c>
      <c r="C178" s="835" t="s">
        <v>577</v>
      </c>
      <c r="D178" s="863" t="s">
        <v>578</v>
      </c>
      <c r="E178" s="835" t="s">
        <v>1669</v>
      </c>
      <c r="F178" s="863" t="s">
        <v>1670</v>
      </c>
      <c r="G178" s="835" t="s">
        <v>1727</v>
      </c>
      <c r="H178" s="835" t="s">
        <v>1728</v>
      </c>
      <c r="I178" s="849">
        <v>0.68999999761581421</v>
      </c>
      <c r="J178" s="849">
        <v>720</v>
      </c>
      <c r="K178" s="850">
        <v>496.79998779296875</v>
      </c>
    </row>
    <row r="179" spans="1:11" ht="14.4" customHeight="1" x14ac:dyDescent="0.3">
      <c r="A179" s="831" t="s">
        <v>555</v>
      </c>
      <c r="B179" s="832" t="s">
        <v>556</v>
      </c>
      <c r="C179" s="835" t="s">
        <v>577</v>
      </c>
      <c r="D179" s="863" t="s">
        <v>578</v>
      </c>
      <c r="E179" s="835" t="s">
        <v>1669</v>
      </c>
      <c r="F179" s="863" t="s">
        <v>1670</v>
      </c>
      <c r="G179" s="835" t="s">
        <v>1671</v>
      </c>
      <c r="H179" s="835" t="s">
        <v>1729</v>
      </c>
      <c r="I179" s="849">
        <v>1.2200000286102295</v>
      </c>
      <c r="J179" s="849">
        <v>2700</v>
      </c>
      <c r="K179" s="850">
        <v>3290.1600646972656</v>
      </c>
    </row>
    <row r="180" spans="1:11" ht="14.4" customHeight="1" x14ac:dyDescent="0.3">
      <c r="A180" s="831" t="s">
        <v>555</v>
      </c>
      <c r="B180" s="832" t="s">
        <v>556</v>
      </c>
      <c r="C180" s="835" t="s">
        <v>577</v>
      </c>
      <c r="D180" s="863" t="s">
        <v>578</v>
      </c>
      <c r="E180" s="835" t="s">
        <v>1669</v>
      </c>
      <c r="F180" s="863" t="s">
        <v>1670</v>
      </c>
      <c r="G180" s="835" t="s">
        <v>1673</v>
      </c>
      <c r="H180" s="835" t="s">
        <v>1681</v>
      </c>
      <c r="I180" s="849">
        <v>0.62857142516544884</v>
      </c>
      <c r="J180" s="849">
        <v>8000</v>
      </c>
      <c r="K180" s="850">
        <v>5034</v>
      </c>
    </row>
    <row r="181" spans="1:11" ht="14.4" customHeight="1" x14ac:dyDescent="0.3">
      <c r="A181" s="831" t="s">
        <v>555</v>
      </c>
      <c r="B181" s="832" t="s">
        <v>556</v>
      </c>
      <c r="C181" s="835" t="s">
        <v>577</v>
      </c>
      <c r="D181" s="863" t="s">
        <v>578</v>
      </c>
      <c r="E181" s="835" t="s">
        <v>1669</v>
      </c>
      <c r="F181" s="863" t="s">
        <v>1670</v>
      </c>
      <c r="G181" s="835" t="s">
        <v>1675</v>
      </c>
      <c r="H181" s="835" t="s">
        <v>1682</v>
      </c>
      <c r="I181" s="849">
        <v>0.62833333015441895</v>
      </c>
      <c r="J181" s="849">
        <v>10200</v>
      </c>
      <c r="K181" s="850">
        <v>6410</v>
      </c>
    </row>
    <row r="182" spans="1:11" ht="14.4" customHeight="1" x14ac:dyDescent="0.3">
      <c r="A182" s="831" t="s">
        <v>555</v>
      </c>
      <c r="B182" s="832" t="s">
        <v>556</v>
      </c>
      <c r="C182" s="835" t="s">
        <v>577</v>
      </c>
      <c r="D182" s="863" t="s">
        <v>578</v>
      </c>
      <c r="E182" s="835" t="s">
        <v>1669</v>
      </c>
      <c r="F182" s="863" t="s">
        <v>1670</v>
      </c>
      <c r="G182" s="835" t="s">
        <v>1725</v>
      </c>
      <c r="H182" s="835" t="s">
        <v>1730</v>
      </c>
      <c r="I182" s="849">
        <v>0.62999999523162842</v>
      </c>
      <c r="J182" s="849">
        <v>2720</v>
      </c>
      <c r="K182" s="850">
        <v>1713.5999450683594</v>
      </c>
    </row>
    <row r="183" spans="1:11" ht="14.4" customHeight="1" x14ac:dyDescent="0.3">
      <c r="A183" s="831" t="s">
        <v>555</v>
      </c>
      <c r="B183" s="832" t="s">
        <v>556</v>
      </c>
      <c r="C183" s="835" t="s">
        <v>577</v>
      </c>
      <c r="D183" s="863" t="s">
        <v>578</v>
      </c>
      <c r="E183" s="835" t="s">
        <v>1669</v>
      </c>
      <c r="F183" s="863" t="s">
        <v>1670</v>
      </c>
      <c r="G183" s="835" t="s">
        <v>1675</v>
      </c>
      <c r="H183" s="835" t="s">
        <v>1731</v>
      </c>
      <c r="I183" s="849">
        <v>0.62999999523162842</v>
      </c>
      <c r="J183" s="849">
        <v>2200</v>
      </c>
      <c r="K183" s="850">
        <v>1386</v>
      </c>
    </row>
    <row r="184" spans="1:11" ht="14.4" customHeight="1" thickBot="1" x14ac:dyDescent="0.35">
      <c r="A184" s="839" t="s">
        <v>555</v>
      </c>
      <c r="B184" s="840" t="s">
        <v>556</v>
      </c>
      <c r="C184" s="843" t="s">
        <v>577</v>
      </c>
      <c r="D184" s="864" t="s">
        <v>578</v>
      </c>
      <c r="E184" s="843" t="s">
        <v>1732</v>
      </c>
      <c r="F184" s="864" t="s">
        <v>1733</v>
      </c>
      <c r="G184" s="843" t="s">
        <v>1798</v>
      </c>
      <c r="H184" s="843" t="s">
        <v>1799</v>
      </c>
      <c r="I184" s="851">
        <v>36.830001831054687</v>
      </c>
      <c r="J184" s="851">
        <v>6</v>
      </c>
      <c r="K184" s="852">
        <v>220.97999572753906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38.49545454545455</v>
      </c>
      <c r="D6" s="491"/>
      <c r="E6" s="491"/>
      <c r="F6" s="490"/>
      <c r="G6" s="492">
        <f ca="1">SUM(Tabulka[05 h_vram])/2</f>
        <v>63721.3</v>
      </c>
      <c r="H6" s="491">
        <f ca="1">SUM(Tabulka[06 h_naduv])/2</f>
        <v>4451.5</v>
      </c>
      <c r="I6" s="491">
        <f ca="1">SUM(Tabulka[07 h_nadzk])/2</f>
        <v>900.25</v>
      </c>
      <c r="J6" s="490">
        <f ca="1">SUM(Tabulka[08 h_oon])/2</f>
        <v>108</v>
      </c>
      <c r="K6" s="492">
        <f ca="1">SUM(Tabulka[09 m_kl])/2</f>
        <v>0</v>
      </c>
      <c r="L6" s="491">
        <f ca="1">SUM(Tabulka[10 m_gr])/2</f>
        <v>61000</v>
      </c>
      <c r="M6" s="491">
        <f ca="1">SUM(Tabulka[11 m_jo])/2</f>
        <v>1366821</v>
      </c>
      <c r="N6" s="491">
        <f ca="1">SUM(Tabulka[12 m_oc])/2</f>
        <v>1427821</v>
      </c>
      <c r="O6" s="490">
        <f ca="1">SUM(Tabulka[13 m_sk])/2</f>
        <v>22321607</v>
      </c>
      <c r="P6" s="489">
        <f ca="1">SUM(Tabulka[14_vzsk])/2</f>
        <v>76709.98000000001</v>
      </c>
      <c r="Q6" s="489">
        <f ca="1">SUM(Tabulka[15_vzpl])/2</f>
        <v>49316.171504524871</v>
      </c>
      <c r="R6" s="488">
        <f ca="1">IF(Q6=0,0,P6/Q6)</f>
        <v>1.5554731371019279</v>
      </c>
      <c r="S6" s="487">
        <f ca="1">Q6-P6</f>
        <v>-27393.808495475139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13.095454545454544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21495.8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687.2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752920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813920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11245395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42894.44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30982.838171191539</v>
      </c>
      <c r="R8" s="471">
        <f ca="1">IF(Tabulka[[#This Row],[15_vzpl]]=0,"",Tabulka[[#This Row],[14_vzsk]]/Tabulka[[#This Row],[15_vzpl]])</f>
        <v>1.3844580591033171</v>
      </c>
      <c r="S8" s="470">
        <f ca="1">IF(Tabulka[[#This Row],[15_vzpl]]-Tabulka[[#This Row],[14_vzsk]]=0,"",Tabulka[[#This Row],[15_vzpl]]-Tabulka[[#This Row],[14_vzsk]])</f>
        <v>-11911.601828808463</v>
      </c>
    </row>
    <row r="9" spans="1:19" x14ac:dyDescent="0.3">
      <c r="A9" s="469">
        <v>99</v>
      </c>
      <c r="B9" s="468" t="s">
        <v>1815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0.89090909090909098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1553.6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432767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42894.44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30982.838171191539</v>
      </c>
      <c r="R9" s="471">
        <f ca="1">IF(Tabulka[[#This Row],[15_vzpl]]=0,"",Tabulka[[#This Row],[14_vzsk]]/Tabulka[[#This Row],[15_vzpl]])</f>
        <v>1.3844580591033171</v>
      </c>
      <c r="S9" s="470">
        <f ca="1">IF(Tabulka[[#This Row],[15_vzpl]]-Tabulka[[#This Row],[14_vzsk]]=0,"",Tabulka[[#This Row],[15_vzpl]]-Tabulka[[#This Row],[14_vzsk]])</f>
        <v>-11911.601828808463</v>
      </c>
    </row>
    <row r="10" spans="1:19" x14ac:dyDescent="0.3">
      <c r="A10" s="469">
        <v>100</v>
      </c>
      <c r="B10" s="468" t="s">
        <v>1816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0.29999999999999993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93.6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10014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10014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184519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1817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9.9045454545454543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16118.199999999999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509.6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668353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729353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9410325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1818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52893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52893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1217784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1801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21.400000000000002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35512.5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213.05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537226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537226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9887129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3" s="471">
        <f ca="1">IF(Tabulka[[#This Row],[15_vzpl]]=0,"",Tabulka[[#This Row],[14_vzsk]]/Tabulka[[#This Row],[15_vzpl]])</f>
        <v>1.8444840000000002</v>
      </c>
      <c r="S13" s="470">
        <f ca="1">IF(Tabulka[[#This Row],[15_vzpl]]-Tabulka[[#This Row],[14_vzsk]]=0,"",Tabulka[[#This Row],[15_vzpl]]-Tabulka[[#This Row],[14_vzsk]])</f>
        <v>-15482.206666666669</v>
      </c>
    </row>
    <row r="14" spans="1:19" x14ac:dyDescent="0.3">
      <c r="A14" s="469">
        <v>303</v>
      </c>
      <c r="B14" s="468" t="s">
        <v>1819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1.1818181818181819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1951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16653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16653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595511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33815.54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4" s="471">
        <f ca="1">IF(Tabulka[[#This Row],[15_vzpl]]=0,"",Tabulka[[#This Row],[14_vzsk]]/Tabulka[[#This Row],[15_vzpl]])</f>
        <v>1.8444840000000002</v>
      </c>
      <c r="S14" s="470">
        <f ca="1">IF(Tabulka[[#This Row],[15_vzpl]]-Tabulka[[#This Row],[14_vzsk]]=0,"",Tabulka[[#This Row],[15_vzpl]]-Tabulka[[#This Row],[14_vzsk]])</f>
        <v>-15482.206666666669</v>
      </c>
    </row>
    <row r="15" spans="1:19" x14ac:dyDescent="0.3">
      <c r="A15" s="469">
        <v>304</v>
      </c>
      <c r="B15" s="468" t="s">
        <v>1820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2.8181818181818183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4602.5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59296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59296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1550875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1821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34295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34295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502798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1822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12.400000000000004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20507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2158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213.05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341208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341208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5898705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1823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24343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24343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451072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1824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21264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21264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382349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1825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3399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40167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40167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505819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1802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6713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76675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76675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1189083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1826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6713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76675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76675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1189083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78187.032477591507</v>
      </c>
      <c r="D4" s="280">
        <f ca="1">IF(ISERROR(VLOOKUP("Náklady celkem",INDIRECT("HI!$A:$G"),5,0)),0,VLOOKUP("Náklady celkem",INDIRECT("HI!$A:$G"),5,0))</f>
        <v>83590.517850000004</v>
      </c>
      <c r="E4" s="281">
        <f ca="1">IF(C4=0,0,D4/C4)</f>
        <v>1.069109738548488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29470.830872024537</v>
      </c>
      <c r="D7" s="288">
        <f>IF(ISERROR(HI!E5),"",HI!E5)</f>
        <v>29520.602349999997</v>
      </c>
      <c r="E7" s="285">
        <f t="shared" ref="E7:E15" si="0">IF(C7=0,0,D7/C7)</f>
        <v>1.0016888386415568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0.99964072563952966</v>
      </c>
      <c r="E8" s="285">
        <f t="shared" si="0"/>
        <v>1.1107119173772551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8.7463556851311956E-3</v>
      </c>
      <c r="E9" s="285">
        <f>IF(C9=0,0,D9/C9)</f>
        <v>2.915451895043732E-2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0.53760977928578801</v>
      </c>
      <c r="E11" s="285">
        <f t="shared" si="0"/>
        <v>0.89601629880964673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0.80120890321956262</v>
      </c>
      <c r="E12" s="285">
        <f t="shared" si="0"/>
        <v>1.0015111290244532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2773.0172181701655</v>
      </c>
      <c r="D15" s="288">
        <f>IF(ISERROR(HI!E6),"",HI!E6)</f>
        <v>2739.2264000000005</v>
      </c>
      <c r="E15" s="285">
        <f t="shared" si="0"/>
        <v>0.98781442179704071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27543.159426269533</v>
      </c>
      <c r="D16" s="284">
        <f ca="1">IF(ISERROR(VLOOKUP("Osobní náklady (Kč) *",INDIRECT("HI!$A:$G"),5,0)),0,VLOOKUP("Osobní náklady (Kč) *",INDIRECT("HI!$A:$G"),5,0))</f>
        <v>30379.628190000003</v>
      </c>
      <c r="E16" s="285">
        <f ca="1">IF(C16=0,0,D16/C16)</f>
        <v>1.1029826941721568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75338.257050000015</v>
      </c>
      <c r="D18" s="303">
        <f ca="1">IF(ISERROR(VLOOKUP("Výnosy celkem",INDIRECT("HI!$A:$G"),5,0)),0,VLOOKUP("Výnosy celkem",INDIRECT("HI!$A:$G"),5,0))</f>
        <v>74788.667669999995</v>
      </c>
      <c r="E18" s="304">
        <f t="shared" ref="E18:E31" ca="1" si="1">IF(C18=0,0,D18/C18)</f>
        <v>0.99270504254385294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69555.307050000018</v>
      </c>
      <c r="D19" s="284">
        <f ca="1">IF(ISERROR(VLOOKUP("Ambulance *",INDIRECT("HI!$A:$G"),5,0)),0,VLOOKUP("Ambulance *",INDIRECT("HI!$A:$G"),5,0))</f>
        <v>68832.67766999999</v>
      </c>
      <c r="E19" s="285">
        <f t="shared" ca="1" si="1"/>
        <v>0.98961072259402771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0.98961072259402783</v>
      </c>
      <c r="E20" s="285">
        <f t="shared" si="1"/>
        <v>0.98961072259402783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0.98961072259402805</v>
      </c>
      <c r="E21" s="285">
        <f t="shared" si="1"/>
        <v>0.98961072259402805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1.05157619919297</v>
      </c>
      <c r="E23" s="285">
        <f t="shared" si="1"/>
        <v>1.2371484696387882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5782.95</v>
      </c>
      <c r="D24" s="284">
        <f ca="1">IF(ISERROR(VLOOKUP("Hospitalizace *",INDIRECT("HI!$A:$G"),5,0)),0,VLOOKUP("Hospitalizace *",INDIRECT("HI!$A:$G"),5,0))</f>
        <v>5955.9900000000007</v>
      </c>
      <c r="E24" s="285">
        <f ca="1">IF(C24=0,0,D24/C24)</f>
        <v>1.0299224444271524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1.0299224444271524</v>
      </c>
      <c r="E25" s="285">
        <f t="shared" si="1"/>
        <v>1.0299224444271524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1.0299224444271524</v>
      </c>
      <c r="E26" s="285">
        <f t="shared" si="1"/>
        <v>1.0299224444271524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1.0474452554744527</v>
      </c>
      <c r="E29" s="285">
        <f t="shared" si="1"/>
        <v>1.1025739531310028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1.0327102803738317</v>
      </c>
      <c r="E30" s="285">
        <f t="shared" si="1"/>
        <v>1.0327102803738317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1.1160155190117205</v>
      </c>
      <c r="E31" s="285">
        <f t="shared" si="1"/>
        <v>1.1747531779070743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1814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12.65</v>
      </c>
      <c r="F4" s="498"/>
      <c r="G4" s="498"/>
      <c r="H4" s="498"/>
      <c r="I4" s="498">
        <v>2100.8000000000002</v>
      </c>
      <c r="J4" s="498">
        <v>205</v>
      </c>
      <c r="K4" s="498">
        <v>57.6</v>
      </c>
      <c r="L4" s="498">
        <v>12</v>
      </c>
      <c r="M4" s="498"/>
      <c r="N4" s="498"/>
      <c r="O4" s="498"/>
      <c r="P4" s="498"/>
      <c r="Q4" s="498">
        <v>975510</v>
      </c>
      <c r="R4" s="498">
        <v>900</v>
      </c>
      <c r="S4" s="498">
        <v>2816.6216519265035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0.8</v>
      </c>
      <c r="I5">
        <v>140.80000000000001</v>
      </c>
      <c r="Q5">
        <v>28388</v>
      </c>
      <c r="R5">
        <v>900</v>
      </c>
      <c r="S5">
        <v>2816.6216519265035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5.6</v>
      </c>
      <c r="Q6">
        <v>14965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9.5500000000000007</v>
      </c>
      <c r="I7">
        <v>1540</v>
      </c>
      <c r="J7">
        <v>188</v>
      </c>
      <c r="K7">
        <v>52</v>
      </c>
      <c r="L7">
        <v>12</v>
      </c>
      <c r="Q7">
        <v>825365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17</v>
      </c>
      <c r="Q8">
        <v>106792</v>
      </c>
    </row>
    <row r="9" spans="1:19" x14ac:dyDescent="0.3">
      <c r="A9" s="503" t="s">
        <v>216</v>
      </c>
      <c r="B9" s="502">
        <v>6</v>
      </c>
      <c r="C9">
        <v>1</v>
      </c>
      <c r="D9" t="s">
        <v>1801</v>
      </c>
      <c r="E9">
        <v>21.4</v>
      </c>
      <c r="I9">
        <v>3562</v>
      </c>
      <c r="J9">
        <v>254</v>
      </c>
      <c r="K9">
        <v>6</v>
      </c>
      <c r="O9">
        <v>2090</v>
      </c>
      <c r="P9">
        <v>2090</v>
      </c>
      <c r="Q9">
        <v>835566</v>
      </c>
      <c r="S9">
        <v>1666.6666666666667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2</v>
      </c>
      <c r="I10">
        <v>330</v>
      </c>
      <c r="Q10">
        <v>86486</v>
      </c>
      <c r="S10">
        <v>1666.6666666666667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2</v>
      </c>
      <c r="I11">
        <v>337.5</v>
      </c>
      <c r="Q11">
        <v>94750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42726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2052.5</v>
      </c>
      <c r="J13">
        <v>228</v>
      </c>
      <c r="K13">
        <v>6</v>
      </c>
      <c r="O13">
        <v>1000</v>
      </c>
      <c r="P13">
        <v>1000</v>
      </c>
      <c r="Q13">
        <v>496133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160</v>
      </c>
      <c r="J14">
        <v>14</v>
      </c>
      <c r="O14">
        <v>500</v>
      </c>
      <c r="P14">
        <v>500</v>
      </c>
      <c r="Q14">
        <v>39599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170</v>
      </c>
      <c r="J15">
        <v>12</v>
      </c>
      <c r="Q15">
        <v>32918</v>
      </c>
    </row>
    <row r="16" spans="1:19" x14ac:dyDescent="0.3">
      <c r="A16" s="501" t="s">
        <v>210</v>
      </c>
      <c r="B16" s="500">
        <v>2018</v>
      </c>
      <c r="C16">
        <v>1</v>
      </c>
      <c r="D16">
        <v>642</v>
      </c>
      <c r="E16">
        <v>2</v>
      </c>
      <c r="I16">
        <v>344</v>
      </c>
      <c r="O16">
        <v>590</v>
      </c>
      <c r="P16">
        <v>590</v>
      </c>
      <c r="Q16">
        <v>42954</v>
      </c>
    </row>
    <row r="17" spans="3:19" x14ac:dyDescent="0.3">
      <c r="C17">
        <v>1</v>
      </c>
      <c r="D17" t="s">
        <v>1802</v>
      </c>
      <c r="E17">
        <v>4</v>
      </c>
      <c r="I17">
        <v>688</v>
      </c>
      <c r="Q17">
        <v>100667</v>
      </c>
    </row>
    <row r="18" spans="3:19" x14ac:dyDescent="0.3">
      <c r="C18">
        <v>1</v>
      </c>
      <c r="D18">
        <v>30</v>
      </c>
      <c r="E18">
        <v>4</v>
      </c>
      <c r="I18">
        <v>688</v>
      </c>
      <c r="Q18">
        <v>100667</v>
      </c>
    </row>
    <row r="19" spans="3:19" x14ac:dyDescent="0.3">
      <c r="C19" t="s">
        <v>1803</v>
      </c>
      <c r="E19">
        <v>38.049999999999997</v>
      </c>
      <c r="I19">
        <v>6350.8</v>
      </c>
      <c r="J19">
        <v>459</v>
      </c>
      <c r="K19">
        <v>63.6</v>
      </c>
      <c r="L19">
        <v>12</v>
      </c>
      <c r="O19">
        <v>2090</v>
      </c>
      <c r="P19">
        <v>2090</v>
      </c>
      <c r="Q19">
        <v>1911743</v>
      </c>
      <c r="R19">
        <v>900</v>
      </c>
      <c r="S19">
        <v>4483.2883185931705</v>
      </c>
    </row>
    <row r="20" spans="3:19" x14ac:dyDescent="0.3">
      <c r="C20">
        <v>2</v>
      </c>
      <c r="D20" t="s">
        <v>272</v>
      </c>
      <c r="E20">
        <v>12.65</v>
      </c>
      <c r="I20">
        <v>1812</v>
      </c>
      <c r="J20">
        <v>182</v>
      </c>
      <c r="K20">
        <v>64</v>
      </c>
      <c r="L20">
        <v>12</v>
      </c>
      <c r="O20">
        <v>7611</v>
      </c>
      <c r="P20">
        <v>7611</v>
      </c>
      <c r="Q20">
        <v>951461</v>
      </c>
      <c r="R20">
        <v>14990</v>
      </c>
      <c r="S20">
        <v>2816.6216519265035</v>
      </c>
    </row>
    <row r="21" spans="3:19" x14ac:dyDescent="0.3">
      <c r="C21">
        <v>2</v>
      </c>
      <c r="D21">
        <v>99</v>
      </c>
      <c r="E21">
        <v>0.8</v>
      </c>
      <c r="I21">
        <v>128</v>
      </c>
      <c r="K21">
        <v>8</v>
      </c>
      <c r="Q21">
        <v>30239</v>
      </c>
      <c r="R21">
        <v>14990</v>
      </c>
      <c r="S21">
        <v>2816.6216519265035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8</v>
      </c>
      <c r="Q22">
        <v>15921</v>
      </c>
    </row>
    <row r="23" spans="3:19" x14ac:dyDescent="0.3">
      <c r="C23">
        <v>2</v>
      </c>
      <c r="D23">
        <v>101</v>
      </c>
      <c r="E23">
        <v>9.5500000000000007</v>
      </c>
      <c r="I23">
        <v>1324</v>
      </c>
      <c r="J23">
        <v>172</v>
      </c>
      <c r="K23">
        <v>48</v>
      </c>
      <c r="L23">
        <v>12</v>
      </c>
      <c r="O23">
        <v>7611</v>
      </c>
      <c r="P23">
        <v>7611</v>
      </c>
      <c r="Q23">
        <v>803279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10</v>
      </c>
      <c r="Q24">
        <v>102022</v>
      </c>
    </row>
    <row r="25" spans="3:19" x14ac:dyDescent="0.3">
      <c r="C25">
        <v>2</v>
      </c>
      <c r="D25" t="s">
        <v>1801</v>
      </c>
      <c r="E25">
        <v>21.4</v>
      </c>
      <c r="I25">
        <v>3000.25</v>
      </c>
      <c r="J25">
        <v>221.5</v>
      </c>
      <c r="K25">
        <v>23</v>
      </c>
      <c r="O25">
        <v>2090</v>
      </c>
      <c r="P25">
        <v>2090</v>
      </c>
      <c r="Q25">
        <v>833861</v>
      </c>
      <c r="R25">
        <v>220</v>
      </c>
      <c r="S25">
        <v>1666.6666666666667</v>
      </c>
    </row>
    <row r="26" spans="3:19" x14ac:dyDescent="0.3">
      <c r="C26">
        <v>2</v>
      </c>
      <c r="D26">
        <v>303</v>
      </c>
      <c r="E26">
        <v>2</v>
      </c>
      <c r="I26">
        <v>288.25</v>
      </c>
      <c r="Q26">
        <v>87089</v>
      </c>
      <c r="R26">
        <v>220</v>
      </c>
      <c r="S26">
        <v>1666.6666666666667</v>
      </c>
    </row>
    <row r="27" spans="3:19" x14ac:dyDescent="0.3">
      <c r="C27">
        <v>2</v>
      </c>
      <c r="D27">
        <v>304</v>
      </c>
      <c r="E27">
        <v>2</v>
      </c>
      <c r="I27">
        <v>300</v>
      </c>
      <c r="Q27">
        <v>92947</v>
      </c>
    </row>
    <row r="28" spans="3:19" x14ac:dyDescent="0.3">
      <c r="C28">
        <v>2</v>
      </c>
      <c r="D28">
        <v>305</v>
      </c>
      <c r="E28">
        <v>1</v>
      </c>
      <c r="I28">
        <v>160</v>
      </c>
      <c r="J28">
        <v>4</v>
      </c>
      <c r="O28">
        <v>750</v>
      </c>
      <c r="P28">
        <v>750</v>
      </c>
      <c r="Q28">
        <v>44331</v>
      </c>
    </row>
    <row r="29" spans="3:19" x14ac:dyDescent="0.3">
      <c r="C29">
        <v>2</v>
      </c>
      <c r="D29">
        <v>408</v>
      </c>
      <c r="E29">
        <v>12.4</v>
      </c>
      <c r="I29">
        <v>1664</v>
      </c>
      <c r="J29">
        <v>195.5</v>
      </c>
      <c r="K29">
        <v>23</v>
      </c>
      <c r="O29">
        <v>750</v>
      </c>
      <c r="P29">
        <v>750</v>
      </c>
      <c r="Q29">
        <v>496290</v>
      </c>
    </row>
    <row r="30" spans="3:19" x14ac:dyDescent="0.3">
      <c r="C30">
        <v>2</v>
      </c>
      <c r="D30">
        <v>409</v>
      </c>
      <c r="E30">
        <v>1</v>
      </c>
      <c r="I30">
        <v>140</v>
      </c>
      <c r="J30">
        <v>11</v>
      </c>
      <c r="Q30">
        <v>38003</v>
      </c>
    </row>
    <row r="31" spans="3:19" x14ac:dyDescent="0.3">
      <c r="C31">
        <v>2</v>
      </c>
      <c r="D31">
        <v>419</v>
      </c>
      <c r="E31">
        <v>1</v>
      </c>
      <c r="I31">
        <v>144</v>
      </c>
      <c r="J31">
        <v>11</v>
      </c>
      <c r="Q31">
        <v>32640</v>
      </c>
    </row>
    <row r="32" spans="3:19" x14ac:dyDescent="0.3">
      <c r="C32">
        <v>2</v>
      </c>
      <c r="D32">
        <v>642</v>
      </c>
      <c r="E32">
        <v>2</v>
      </c>
      <c r="I32">
        <v>304</v>
      </c>
      <c r="O32">
        <v>590</v>
      </c>
      <c r="P32">
        <v>590</v>
      </c>
      <c r="Q32">
        <v>42561</v>
      </c>
    </row>
    <row r="33" spans="3:19" x14ac:dyDescent="0.3">
      <c r="C33">
        <v>2</v>
      </c>
      <c r="D33" t="s">
        <v>1802</v>
      </c>
      <c r="E33">
        <v>4</v>
      </c>
      <c r="I33">
        <v>614</v>
      </c>
      <c r="Q33">
        <v>100102</v>
      </c>
    </row>
    <row r="34" spans="3:19" x14ac:dyDescent="0.3">
      <c r="C34">
        <v>2</v>
      </c>
      <c r="D34">
        <v>30</v>
      </c>
      <c r="E34">
        <v>4</v>
      </c>
      <c r="I34">
        <v>614</v>
      </c>
      <c r="Q34">
        <v>100102</v>
      </c>
    </row>
    <row r="35" spans="3:19" x14ac:dyDescent="0.3">
      <c r="C35" t="s">
        <v>1804</v>
      </c>
      <c r="E35">
        <v>38.049999999999997</v>
      </c>
      <c r="I35">
        <v>5426.25</v>
      </c>
      <c r="J35">
        <v>403.5</v>
      </c>
      <c r="K35">
        <v>87</v>
      </c>
      <c r="L35">
        <v>12</v>
      </c>
      <c r="O35">
        <v>9701</v>
      </c>
      <c r="P35">
        <v>9701</v>
      </c>
      <c r="Q35">
        <v>1885424</v>
      </c>
      <c r="R35">
        <v>15210</v>
      </c>
      <c r="S35">
        <v>4483.2883185931705</v>
      </c>
    </row>
    <row r="36" spans="3:19" x14ac:dyDescent="0.3">
      <c r="C36">
        <v>3</v>
      </c>
      <c r="D36" t="s">
        <v>272</v>
      </c>
      <c r="E36">
        <v>13.15</v>
      </c>
      <c r="I36">
        <v>1973.8</v>
      </c>
      <c r="J36">
        <v>195</v>
      </c>
      <c r="K36">
        <v>88</v>
      </c>
      <c r="Q36">
        <v>936470</v>
      </c>
      <c r="S36">
        <v>2816.6216519265035</v>
      </c>
    </row>
    <row r="37" spans="3:19" x14ac:dyDescent="0.3">
      <c r="C37">
        <v>3</v>
      </c>
      <c r="D37">
        <v>99</v>
      </c>
      <c r="E37">
        <v>0.8</v>
      </c>
      <c r="I37">
        <v>121.6</v>
      </c>
      <c r="K37">
        <v>20</v>
      </c>
      <c r="Q37">
        <v>32664</v>
      </c>
      <c r="S37">
        <v>2816.6216519265035</v>
      </c>
    </row>
    <row r="38" spans="3:19" x14ac:dyDescent="0.3">
      <c r="C38">
        <v>3</v>
      </c>
      <c r="D38">
        <v>100</v>
      </c>
      <c r="E38">
        <v>0.3</v>
      </c>
      <c r="I38">
        <v>24</v>
      </c>
      <c r="K38">
        <v>12</v>
      </c>
      <c r="Q38">
        <v>16198</v>
      </c>
    </row>
    <row r="39" spans="3:19" x14ac:dyDescent="0.3">
      <c r="C39">
        <v>3</v>
      </c>
      <c r="D39">
        <v>101</v>
      </c>
      <c r="E39">
        <v>10.050000000000001</v>
      </c>
      <c r="I39">
        <v>1492.2</v>
      </c>
      <c r="J39">
        <v>176</v>
      </c>
      <c r="K39">
        <v>56</v>
      </c>
      <c r="Q39">
        <v>779730</v>
      </c>
    </row>
    <row r="40" spans="3:19" x14ac:dyDescent="0.3">
      <c r="C40">
        <v>3</v>
      </c>
      <c r="D40">
        <v>203</v>
      </c>
      <c r="E40">
        <v>2</v>
      </c>
      <c r="I40">
        <v>336</v>
      </c>
      <c r="J40">
        <v>19</v>
      </c>
      <c r="Q40">
        <v>107878</v>
      </c>
    </row>
    <row r="41" spans="3:19" x14ac:dyDescent="0.3">
      <c r="C41">
        <v>3</v>
      </c>
      <c r="D41" t="s">
        <v>1801</v>
      </c>
      <c r="E41">
        <v>21.4</v>
      </c>
      <c r="I41">
        <v>3480.5</v>
      </c>
      <c r="J41">
        <v>211.5</v>
      </c>
      <c r="K41">
        <v>18</v>
      </c>
      <c r="O41">
        <v>2090</v>
      </c>
      <c r="P41">
        <v>2090</v>
      </c>
      <c r="Q41">
        <v>856326</v>
      </c>
      <c r="S41">
        <v>1666.6666666666667</v>
      </c>
    </row>
    <row r="42" spans="3:19" x14ac:dyDescent="0.3">
      <c r="C42">
        <v>3</v>
      </c>
      <c r="D42">
        <v>303</v>
      </c>
      <c r="E42">
        <v>1</v>
      </c>
      <c r="I42">
        <v>165</v>
      </c>
      <c r="Q42">
        <v>43371</v>
      </c>
      <c r="S42">
        <v>1666.6666666666667</v>
      </c>
    </row>
    <row r="43" spans="3:19" x14ac:dyDescent="0.3">
      <c r="C43">
        <v>3</v>
      </c>
      <c r="D43">
        <v>304</v>
      </c>
      <c r="E43">
        <v>3</v>
      </c>
      <c r="I43">
        <v>495</v>
      </c>
      <c r="Q43">
        <v>149088</v>
      </c>
    </row>
    <row r="44" spans="3:19" x14ac:dyDescent="0.3">
      <c r="C44">
        <v>3</v>
      </c>
      <c r="D44">
        <v>305</v>
      </c>
      <c r="E44">
        <v>1</v>
      </c>
      <c r="I44">
        <v>176</v>
      </c>
      <c r="Q44">
        <v>42320</v>
      </c>
    </row>
    <row r="45" spans="3:19" x14ac:dyDescent="0.3">
      <c r="C45">
        <v>3</v>
      </c>
      <c r="D45">
        <v>408</v>
      </c>
      <c r="E45">
        <v>12.4</v>
      </c>
      <c r="I45">
        <v>2004.5</v>
      </c>
      <c r="J45">
        <v>188.5</v>
      </c>
      <c r="K45">
        <v>18</v>
      </c>
      <c r="O45">
        <v>500</v>
      </c>
      <c r="P45">
        <v>500</v>
      </c>
      <c r="Q45">
        <v>504948</v>
      </c>
    </row>
    <row r="46" spans="3:19" x14ac:dyDescent="0.3">
      <c r="C46">
        <v>3</v>
      </c>
      <c r="D46">
        <v>409</v>
      </c>
      <c r="E46">
        <v>1</v>
      </c>
      <c r="I46">
        <v>140</v>
      </c>
      <c r="J46">
        <v>11</v>
      </c>
      <c r="Q46">
        <v>39828</v>
      </c>
    </row>
    <row r="47" spans="3:19" x14ac:dyDescent="0.3">
      <c r="C47">
        <v>3</v>
      </c>
      <c r="D47">
        <v>419</v>
      </c>
      <c r="E47">
        <v>1</v>
      </c>
      <c r="I47">
        <v>148</v>
      </c>
      <c r="J47">
        <v>12</v>
      </c>
      <c r="O47">
        <v>500</v>
      </c>
      <c r="P47">
        <v>500</v>
      </c>
      <c r="Q47">
        <v>33621</v>
      </c>
    </row>
    <row r="48" spans="3:19" x14ac:dyDescent="0.3">
      <c r="C48">
        <v>3</v>
      </c>
      <c r="D48">
        <v>642</v>
      </c>
      <c r="E48">
        <v>2</v>
      </c>
      <c r="I48">
        <v>352</v>
      </c>
      <c r="O48">
        <v>1090</v>
      </c>
      <c r="P48">
        <v>1090</v>
      </c>
      <c r="Q48">
        <v>43150</v>
      </c>
    </row>
    <row r="49" spans="3:19" x14ac:dyDescent="0.3">
      <c r="C49">
        <v>3</v>
      </c>
      <c r="D49" t="s">
        <v>1802</v>
      </c>
      <c r="E49">
        <v>4</v>
      </c>
      <c r="I49">
        <v>595</v>
      </c>
      <c r="Q49">
        <v>96533</v>
      </c>
    </row>
    <row r="50" spans="3:19" x14ac:dyDescent="0.3">
      <c r="C50">
        <v>3</v>
      </c>
      <c r="D50">
        <v>30</v>
      </c>
      <c r="E50">
        <v>4</v>
      </c>
      <c r="I50">
        <v>595</v>
      </c>
      <c r="Q50">
        <v>96533</v>
      </c>
    </row>
    <row r="51" spans="3:19" x14ac:dyDescent="0.3">
      <c r="C51" t="s">
        <v>1805</v>
      </c>
      <c r="E51">
        <v>38.549999999999997</v>
      </c>
      <c r="I51">
        <v>6049.3</v>
      </c>
      <c r="J51">
        <v>406.5</v>
      </c>
      <c r="K51">
        <v>106</v>
      </c>
      <c r="O51">
        <v>2090</v>
      </c>
      <c r="P51">
        <v>2090</v>
      </c>
      <c r="Q51">
        <v>1889329</v>
      </c>
      <c r="S51">
        <v>4483.2883185931705</v>
      </c>
    </row>
    <row r="52" spans="3:19" x14ac:dyDescent="0.3">
      <c r="C52">
        <v>4</v>
      </c>
      <c r="D52" t="s">
        <v>272</v>
      </c>
      <c r="E52">
        <v>13.15</v>
      </c>
      <c r="I52">
        <v>1896</v>
      </c>
      <c r="J52">
        <v>169</v>
      </c>
      <c r="K52">
        <v>76</v>
      </c>
      <c r="L52">
        <v>12</v>
      </c>
      <c r="O52">
        <v>21372</v>
      </c>
      <c r="P52">
        <v>21372</v>
      </c>
      <c r="Q52">
        <v>907939</v>
      </c>
      <c r="S52">
        <v>2816.6216519265035</v>
      </c>
    </row>
    <row r="53" spans="3:19" x14ac:dyDescent="0.3">
      <c r="C53">
        <v>4</v>
      </c>
      <c r="D53">
        <v>99</v>
      </c>
      <c r="E53">
        <v>0.8</v>
      </c>
      <c r="I53">
        <v>128</v>
      </c>
      <c r="K53">
        <v>24</v>
      </c>
      <c r="Q53">
        <v>33555</v>
      </c>
      <c r="S53">
        <v>2816.6216519265035</v>
      </c>
    </row>
    <row r="54" spans="3:19" x14ac:dyDescent="0.3">
      <c r="C54">
        <v>4</v>
      </c>
      <c r="D54">
        <v>100</v>
      </c>
      <c r="E54">
        <v>0.3</v>
      </c>
      <c r="I54">
        <v>44</v>
      </c>
      <c r="O54">
        <v>1000</v>
      </c>
      <c r="P54">
        <v>1000</v>
      </c>
      <c r="Q54">
        <v>14029</v>
      </c>
    </row>
    <row r="55" spans="3:19" x14ac:dyDescent="0.3">
      <c r="C55">
        <v>4</v>
      </c>
      <c r="D55">
        <v>101</v>
      </c>
      <c r="E55">
        <v>10.050000000000001</v>
      </c>
      <c r="I55">
        <v>1428</v>
      </c>
      <c r="J55">
        <v>152</v>
      </c>
      <c r="K55">
        <v>52</v>
      </c>
      <c r="L55">
        <v>12</v>
      </c>
      <c r="O55">
        <v>20372</v>
      </c>
      <c r="P55">
        <v>20372</v>
      </c>
      <c r="Q55">
        <v>753227</v>
      </c>
    </row>
    <row r="56" spans="3:19" x14ac:dyDescent="0.3">
      <c r="C56">
        <v>4</v>
      </c>
      <c r="D56">
        <v>203</v>
      </c>
      <c r="E56">
        <v>2</v>
      </c>
      <c r="I56">
        <v>296</v>
      </c>
      <c r="J56">
        <v>17</v>
      </c>
      <c r="Q56">
        <v>107128</v>
      </c>
    </row>
    <row r="57" spans="3:19" x14ac:dyDescent="0.3">
      <c r="C57">
        <v>4</v>
      </c>
      <c r="D57" t="s">
        <v>1801</v>
      </c>
      <c r="E57">
        <v>21.4</v>
      </c>
      <c r="I57">
        <v>3426.5</v>
      </c>
      <c r="J57">
        <v>212</v>
      </c>
      <c r="K57">
        <v>3</v>
      </c>
      <c r="O57">
        <v>2840</v>
      </c>
      <c r="P57">
        <v>2840</v>
      </c>
      <c r="Q57">
        <v>855558</v>
      </c>
      <c r="S57">
        <v>1666.6666666666667</v>
      </c>
    </row>
    <row r="58" spans="3:19" x14ac:dyDescent="0.3">
      <c r="C58">
        <v>4</v>
      </c>
      <c r="D58">
        <v>303</v>
      </c>
      <c r="E58">
        <v>1</v>
      </c>
      <c r="I58">
        <v>157.5</v>
      </c>
      <c r="Q58">
        <v>47421</v>
      </c>
      <c r="S58">
        <v>1666.6666666666667</v>
      </c>
    </row>
    <row r="59" spans="3:19" x14ac:dyDescent="0.3">
      <c r="C59">
        <v>4</v>
      </c>
      <c r="D59">
        <v>304</v>
      </c>
      <c r="E59">
        <v>3</v>
      </c>
      <c r="I59">
        <v>472.5</v>
      </c>
      <c r="Q59">
        <v>145469</v>
      </c>
    </row>
    <row r="60" spans="3:19" x14ac:dyDescent="0.3">
      <c r="C60">
        <v>4</v>
      </c>
      <c r="D60">
        <v>305</v>
      </c>
      <c r="E60">
        <v>1</v>
      </c>
      <c r="I60">
        <v>160</v>
      </c>
      <c r="O60">
        <v>500</v>
      </c>
      <c r="P60">
        <v>500</v>
      </c>
      <c r="Q60">
        <v>42882</v>
      </c>
    </row>
    <row r="61" spans="3:19" x14ac:dyDescent="0.3">
      <c r="C61">
        <v>4</v>
      </c>
      <c r="D61">
        <v>408</v>
      </c>
      <c r="E61">
        <v>12.4</v>
      </c>
      <c r="I61">
        <v>1989.5</v>
      </c>
      <c r="J61">
        <v>197.5</v>
      </c>
      <c r="K61">
        <v>3</v>
      </c>
      <c r="O61">
        <v>1750</v>
      </c>
      <c r="P61">
        <v>1750</v>
      </c>
      <c r="Q61">
        <v>507355</v>
      </c>
    </row>
    <row r="62" spans="3:19" x14ac:dyDescent="0.3">
      <c r="C62">
        <v>4</v>
      </c>
      <c r="D62">
        <v>409</v>
      </c>
      <c r="E62">
        <v>1</v>
      </c>
      <c r="I62">
        <v>164</v>
      </c>
      <c r="J62">
        <v>12.5</v>
      </c>
      <c r="Q62">
        <v>39818</v>
      </c>
    </row>
    <row r="63" spans="3:19" x14ac:dyDescent="0.3">
      <c r="C63">
        <v>4</v>
      </c>
      <c r="D63">
        <v>419</v>
      </c>
      <c r="E63">
        <v>1</v>
      </c>
      <c r="I63">
        <v>156</v>
      </c>
      <c r="J63">
        <v>2</v>
      </c>
      <c r="Q63">
        <v>29912</v>
      </c>
    </row>
    <row r="64" spans="3:19" x14ac:dyDescent="0.3">
      <c r="C64">
        <v>4</v>
      </c>
      <c r="D64">
        <v>642</v>
      </c>
      <c r="E64">
        <v>2</v>
      </c>
      <c r="I64">
        <v>327</v>
      </c>
      <c r="O64">
        <v>590</v>
      </c>
      <c r="P64">
        <v>590</v>
      </c>
      <c r="Q64">
        <v>42701</v>
      </c>
    </row>
    <row r="65" spans="3:19" x14ac:dyDescent="0.3">
      <c r="C65">
        <v>4</v>
      </c>
      <c r="D65" t="s">
        <v>1802</v>
      </c>
      <c r="E65">
        <v>4</v>
      </c>
      <c r="I65">
        <v>620</v>
      </c>
      <c r="Q65">
        <v>101854</v>
      </c>
    </row>
    <row r="66" spans="3:19" x14ac:dyDescent="0.3">
      <c r="C66">
        <v>4</v>
      </c>
      <c r="D66">
        <v>30</v>
      </c>
      <c r="E66">
        <v>4</v>
      </c>
      <c r="I66">
        <v>620</v>
      </c>
      <c r="Q66">
        <v>101854</v>
      </c>
    </row>
    <row r="67" spans="3:19" x14ac:dyDescent="0.3">
      <c r="C67" t="s">
        <v>1806</v>
      </c>
      <c r="E67">
        <v>38.549999999999997</v>
      </c>
      <c r="I67">
        <v>5942.5</v>
      </c>
      <c r="J67">
        <v>381</v>
      </c>
      <c r="K67">
        <v>79</v>
      </c>
      <c r="L67">
        <v>12</v>
      </c>
      <c r="O67">
        <v>24212</v>
      </c>
      <c r="P67">
        <v>24212</v>
      </c>
      <c r="Q67">
        <v>1865351</v>
      </c>
      <c r="S67">
        <v>4483.2883185931705</v>
      </c>
    </row>
    <row r="68" spans="3:19" x14ac:dyDescent="0.3">
      <c r="C68">
        <v>5</v>
      </c>
      <c r="D68" t="s">
        <v>272</v>
      </c>
      <c r="E68">
        <v>13.15</v>
      </c>
      <c r="I68">
        <v>2123.1999999999998</v>
      </c>
      <c r="J68">
        <v>176.4</v>
      </c>
      <c r="K68">
        <v>93.6</v>
      </c>
      <c r="L68">
        <v>12</v>
      </c>
      <c r="O68">
        <v>21372</v>
      </c>
      <c r="P68">
        <v>21372</v>
      </c>
      <c r="Q68">
        <v>946491</v>
      </c>
      <c r="R68">
        <v>9484.44</v>
      </c>
      <c r="S68">
        <v>2816.6216519265035</v>
      </c>
    </row>
    <row r="69" spans="3:19" x14ac:dyDescent="0.3">
      <c r="C69">
        <v>5</v>
      </c>
      <c r="D69">
        <v>99</v>
      </c>
      <c r="E69">
        <v>0.8</v>
      </c>
      <c r="I69">
        <v>140.80000000000001</v>
      </c>
      <c r="K69">
        <v>16</v>
      </c>
      <c r="Q69">
        <v>31685</v>
      </c>
      <c r="R69">
        <v>9484.44</v>
      </c>
      <c r="S69">
        <v>2816.6216519265035</v>
      </c>
    </row>
    <row r="70" spans="3:19" x14ac:dyDescent="0.3">
      <c r="C70">
        <v>5</v>
      </c>
      <c r="D70">
        <v>100</v>
      </c>
      <c r="E70">
        <v>0.3</v>
      </c>
      <c r="I70">
        <v>60</v>
      </c>
      <c r="K70">
        <v>20</v>
      </c>
      <c r="O70">
        <v>1000</v>
      </c>
      <c r="P70">
        <v>1000</v>
      </c>
      <c r="Q70">
        <v>19190</v>
      </c>
    </row>
    <row r="71" spans="3:19" x14ac:dyDescent="0.3">
      <c r="C71">
        <v>5</v>
      </c>
      <c r="D71">
        <v>101</v>
      </c>
      <c r="E71">
        <v>10.050000000000001</v>
      </c>
      <c r="I71">
        <v>1642.4</v>
      </c>
      <c r="J71">
        <v>158.4</v>
      </c>
      <c r="K71">
        <v>57.6</v>
      </c>
      <c r="L71">
        <v>12</v>
      </c>
      <c r="O71">
        <v>20372</v>
      </c>
      <c r="P71">
        <v>20372</v>
      </c>
      <c r="Q71">
        <v>786317</v>
      </c>
    </row>
    <row r="72" spans="3:19" x14ac:dyDescent="0.3">
      <c r="C72">
        <v>5</v>
      </c>
      <c r="D72">
        <v>203</v>
      </c>
      <c r="E72">
        <v>2</v>
      </c>
      <c r="I72">
        <v>280</v>
      </c>
      <c r="J72">
        <v>18</v>
      </c>
      <c r="Q72">
        <v>109299</v>
      </c>
    </row>
    <row r="73" spans="3:19" x14ac:dyDescent="0.3">
      <c r="C73">
        <v>5</v>
      </c>
      <c r="D73" t="s">
        <v>1801</v>
      </c>
      <c r="E73">
        <v>21.4</v>
      </c>
      <c r="I73">
        <v>3753.5</v>
      </c>
      <c r="J73">
        <v>214</v>
      </c>
      <c r="K73">
        <v>11.5</v>
      </c>
      <c r="O73">
        <v>9590</v>
      </c>
      <c r="P73">
        <v>9590</v>
      </c>
      <c r="Q73">
        <v>864993</v>
      </c>
      <c r="R73">
        <v>33595.54</v>
      </c>
      <c r="S73">
        <v>1666.6666666666667</v>
      </c>
    </row>
    <row r="74" spans="3:19" x14ac:dyDescent="0.3">
      <c r="C74">
        <v>5</v>
      </c>
      <c r="D74">
        <v>303</v>
      </c>
      <c r="E74">
        <v>1</v>
      </c>
      <c r="I74">
        <v>172.5</v>
      </c>
      <c r="Q74">
        <v>47201</v>
      </c>
      <c r="R74">
        <v>33595.54</v>
      </c>
      <c r="S74">
        <v>1666.6666666666667</v>
      </c>
    </row>
    <row r="75" spans="3:19" x14ac:dyDescent="0.3">
      <c r="C75">
        <v>5</v>
      </c>
      <c r="D75">
        <v>304</v>
      </c>
      <c r="E75">
        <v>3</v>
      </c>
      <c r="I75">
        <v>493.5</v>
      </c>
      <c r="O75">
        <v>7500</v>
      </c>
      <c r="P75">
        <v>7500</v>
      </c>
      <c r="Q75">
        <v>153355</v>
      </c>
    </row>
    <row r="76" spans="3:19" x14ac:dyDescent="0.3">
      <c r="C76">
        <v>5</v>
      </c>
      <c r="D76">
        <v>305</v>
      </c>
      <c r="E76">
        <v>1</v>
      </c>
      <c r="I76">
        <v>184</v>
      </c>
      <c r="O76">
        <v>750</v>
      </c>
      <c r="P76">
        <v>750</v>
      </c>
      <c r="Q76">
        <v>43070</v>
      </c>
    </row>
    <row r="77" spans="3:19" x14ac:dyDescent="0.3">
      <c r="C77">
        <v>5</v>
      </c>
      <c r="D77">
        <v>408</v>
      </c>
      <c r="E77">
        <v>12.4</v>
      </c>
      <c r="I77">
        <v>2175.5</v>
      </c>
      <c r="J77">
        <v>198</v>
      </c>
      <c r="K77">
        <v>11.5</v>
      </c>
      <c r="O77">
        <v>750</v>
      </c>
      <c r="P77">
        <v>750</v>
      </c>
      <c r="Q77">
        <v>509539</v>
      </c>
    </row>
    <row r="78" spans="3:19" x14ac:dyDescent="0.3">
      <c r="C78">
        <v>5</v>
      </c>
      <c r="D78">
        <v>409</v>
      </c>
      <c r="E78">
        <v>1</v>
      </c>
      <c r="I78">
        <v>184</v>
      </c>
      <c r="J78">
        <v>3</v>
      </c>
      <c r="Q78">
        <v>36204</v>
      </c>
    </row>
    <row r="79" spans="3:19" x14ac:dyDescent="0.3">
      <c r="C79">
        <v>5</v>
      </c>
      <c r="D79">
        <v>419</v>
      </c>
      <c r="E79">
        <v>1</v>
      </c>
      <c r="I79">
        <v>184</v>
      </c>
      <c r="J79">
        <v>13</v>
      </c>
      <c r="Q79">
        <v>32839</v>
      </c>
    </row>
    <row r="80" spans="3:19" x14ac:dyDescent="0.3">
      <c r="C80">
        <v>5</v>
      </c>
      <c r="D80">
        <v>642</v>
      </c>
      <c r="E80">
        <v>2</v>
      </c>
      <c r="I80">
        <v>360</v>
      </c>
      <c r="O80">
        <v>590</v>
      </c>
      <c r="P80">
        <v>590</v>
      </c>
      <c r="Q80">
        <v>42785</v>
      </c>
    </row>
    <row r="81" spans="3:19" x14ac:dyDescent="0.3">
      <c r="C81">
        <v>5</v>
      </c>
      <c r="D81" t="s">
        <v>1802</v>
      </c>
      <c r="E81">
        <v>4</v>
      </c>
      <c r="I81">
        <v>706</v>
      </c>
      <c r="O81">
        <v>750</v>
      </c>
      <c r="P81">
        <v>750</v>
      </c>
      <c r="Q81">
        <v>105847</v>
      </c>
    </row>
    <row r="82" spans="3:19" x14ac:dyDescent="0.3">
      <c r="C82">
        <v>5</v>
      </c>
      <c r="D82">
        <v>30</v>
      </c>
      <c r="E82">
        <v>4</v>
      </c>
      <c r="I82">
        <v>706</v>
      </c>
      <c r="O82">
        <v>750</v>
      </c>
      <c r="P82">
        <v>750</v>
      </c>
      <c r="Q82">
        <v>105847</v>
      </c>
    </row>
    <row r="83" spans="3:19" x14ac:dyDescent="0.3">
      <c r="C83" t="s">
        <v>1807</v>
      </c>
      <c r="E83">
        <v>38.549999999999997</v>
      </c>
      <c r="I83">
        <v>6582.7</v>
      </c>
      <c r="J83">
        <v>390.4</v>
      </c>
      <c r="K83">
        <v>105.1</v>
      </c>
      <c r="L83">
        <v>12</v>
      </c>
      <c r="O83">
        <v>31712</v>
      </c>
      <c r="P83">
        <v>31712</v>
      </c>
      <c r="Q83">
        <v>1917331</v>
      </c>
      <c r="R83">
        <v>43079.98</v>
      </c>
      <c r="S83">
        <v>4483.2883185931705</v>
      </c>
    </row>
    <row r="84" spans="3:19" x14ac:dyDescent="0.3">
      <c r="C84">
        <v>6</v>
      </c>
      <c r="D84" t="s">
        <v>272</v>
      </c>
      <c r="E84">
        <v>13.15</v>
      </c>
      <c r="I84">
        <v>1990</v>
      </c>
      <c r="J84">
        <v>170.6</v>
      </c>
      <c r="K84">
        <v>66.400000000000006</v>
      </c>
      <c r="L84">
        <v>24</v>
      </c>
      <c r="Q84">
        <v>963705</v>
      </c>
      <c r="R84">
        <v>10420</v>
      </c>
      <c r="S84">
        <v>2816.6216519265035</v>
      </c>
    </row>
    <row r="85" spans="3:19" x14ac:dyDescent="0.3">
      <c r="C85">
        <v>6</v>
      </c>
      <c r="D85">
        <v>99</v>
      </c>
      <c r="E85">
        <v>0.8</v>
      </c>
      <c r="I85">
        <v>134.4</v>
      </c>
      <c r="K85">
        <v>16</v>
      </c>
      <c r="Q85">
        <v>31849</v>
      </c>
      <c r="R85">
        <v>10420</v>
      </c>
      <c r="S85">
        <v>2816.6216519265035</v>
      </c>
    </row>
    <row r="86" spans="3:19" x14ac:dyDescent="0.3">
      <c r="C86">
        <v>6</v>
      </c>
      <c r="D86">
        <v>100</v>
      </c>
      <c r="E86">
        <v>0.3</v>
      </c>
      <c r="I86">
        <v>24</v>
      </c>
      <c r="Q86">
        <v>12998</v>
      </c>
    </row>
    <row r="87" spans="3:19" x14ac:dyDescent="0.3">
      <c r="C87">
        <v>6</v>
      </c>
      <c r="D87">
        <v>101</v>
      </c>
      <c r="E87">
        <v>10.050000000000001</v>
      </c>
      <c r="I87">
        <v>1511.6</v>
      </c>
      <c r="J87">
        <v>161.6</v>
      </c>
      <c r="K87">
        <v>50.4</v>
      </c>
      <c r="L87">
        <v>24</v>
      </c>
      <c r="Q87">
        <v>817051</v>
      </c>
    </row>
    <row r="88" spans="3:19" x14ac:dyDescent="0.3">
      <c r="C88">
        <v>6</v>
      </c>
      <c r="D88">
        <v>203</v>
      </c>
      <c r="E88">
        <v>2</v>
      </c>
      <c r="I88">
        <v>320</v>
      </c>
      <c r="J88">
        <v>9</v>
      </c>
      <c r="Q88">
        <v>101807</v>
      </c>
    </row>
    <row r="89" spans="3:19" x14ac:dyDescent="0.3">
      <c r="C89">
        <v>6</v>
      </c>
      <c r="D89" t="s">
        <v>1801</v>
      </c>
      <c r="E89">
        <v>21.4</v>
      </c>
      <c r="I89">
        <v>3239.25</v>
      </c>
      <c r="J89">
        <v>233.5</v>
      </c>
      <c r="O89">
        <v>2090</v>
      </c>
      <c r="P89">
        <v>2090</v>
      </c>
      <c r="Q89">
        <v>856264</v>
      </c>
      <c r="S89">
        <v>1666.6666666666667</v>
      </c>
    </row>
    <row r="90" spans="3:19" x14ac:dyDescent="0.3">
      <c r="C90">
        <v>6</v>
      </c>
      <c r="D90">
        <v>303</v>
      </c>
      <c r="E90">
        <v>1</v>
      </c>
      <c r="I90">
        <v>138.75</v>
      </c>
      <c r="Q90">
        <v>43895</v>
      </c>
      <c r="S90">
        <v>1666.6666666666667</v>
      </c>
    </row>
    <row r="91" spans="3:19" x14ac:dyDescent="0.3">
      <c r="C91">
        <v>6</v>
      </c>
      <c r="D91">
        <v>304</v>
      </c>
      <c r="E91">
        <v>3</v>
      </c>
      <c r="I91">
        <v>432.5</v>
      </c>
      <c r="Q91">
        <v>141103</v>
      </c>
    </row>
    <row r="92" spans="3:19" x14ac:dyDescent="0.3">
      <c r="C92">
        <v>6</v>
      </c>
      <c r="D92">
        <v>305</v>
      </c>
      <c r="E92">
        <v>1</v>
      </c>
      <c r="I92">
        <v>152</v>
      </c>
      <c r="Q92">
        <v>42444</v>
      </c>
    </row>
    <row r="93" spans="3:19" x14ac:dyDescent="0.3">
      <c r="C93">
        <v>6</v>
      </c>
      <c r="D93">
        <v>408</v>
      </c>
      <c r="E93">
        <v>12.4</v>
      </c>
      <c r="I93">
        <v>1872</v>
      </c>
      <c r="J93">
        <v>207</v>
      </c>
      <c r="O93">
        <v>590</v>
      </c>
      <c r="P93">
        <v>590</v>
      </c>
      <c r="Q93">
        <v>510973</v>
      </c>
    </row>
    <row r="94" spans="3:19" x14ac:dyDescent="0.3">
      <c r="C94">
        <v>6</v>
      </c>
      <c r="D94">
        <v>409</v>
      </c>
      <c r="E94">
        <v>1</v>
      </c>
      <c r="I94">
        <v>164</v>
      </c>
      <c r="J94">
        <v>13</v>
      </c>
      <c r="Q94">
        <v>39952</v>
      </c>
    </row>
    <row r="95" spans="3:19" x14ac:dyDescent="0.3">
      <c r="C95">
        <v>6</v>
      </c>
      <c r="D95">
        <v>419</v>
      </c>
      <c r="E95">
        <v>1</v>
      </c>
      <c r="I95">
        <v>160</v>
      </c>
      <c r="J95">
        <v>13.5</v>
      </c>
      <c r="Q95">
        <v>34289</v>
      </c>
    </row>
    <row r="96" spans="3:19" x14ac:dyDescent="0.3">
      <c r="C96">
        <v>6</v>
      </c>
      <c r="D96">
        <v>642</v>
      </c>
      <c r="E96">
        <v>2</v>
      </c>
      <c r="I96">
        <v>320</v>
      </c>
      <c r="O96">
        <v>1500</v>
      </c>
      <c r="P96">
        <v>1500</v>
      </c>
      <c r="Q96">
        <v>43608</v>
      </c>
    </row>
    <row r="97" spans="3:19" x14ac:dyDescent="0.3">
      <c r="C97">
        <v>6</v>
      </c>
      <c r="D97" t="s">
        <v>1802</v>
      </c>
      <c r="E97">
        <v>4</v>
      </c>
      <c r="I97">
        <v>616</v>
      </c>
      <c r="Q97">
        <v>105412</v>
      </c>
    </row>
    <row r="98" spans="3:19" x14ac:dyDescent="0.3">
      <c r="C98">
        <v>6</v>
      </c>
      <c r="D98">
        <v>30</v>
      </c>
      <c r="E98">
        <v>4</v>
      </c>
      <c r="I98">
        <v>616</v>
      </c>
      <c r="Q98">
        <v>105412</v>
      </c>
    </row>
    <row r="99" spans="3:19" x14ac:dyDescent="0.3">
      <c r="C99" t="s">
        <v>1808</v>
      </c>
      <c r="E99">
        <v>38.549999999999997</v>
      </c>
      <c r="I99">
        <v>5845.25</v>
      </c>
      <c r="J99">
        <v>404.1</v>
      </c>
      <c r="K99">
        <v>66.400000000000006</v>
      </c>
      <c r="L99">
        <v>24</v>
      </c>
      <c r="O99">
        <v>2090</v>
      </c>
      <c r="P99">
        <v>2090</v>
      </c>
      <c r="Q99">
        <v>1925381</v>
      </c>
      <c r="R99">
        <v>10420</v>
      </c>
      <c r="S99">
        <v>4483.2883185931705</v>
      </c>
    </row>
    <row r="100" spans="3:19" x14ac:dyDescent="0.3">
      <c r="C100">
        <v>7</v>
      </c>
      <c r="D100" t="s">
        <v>272</v>
      </c>
      <c r="E100">
        <v>13.350000000000001</v>
      </c>
      <c r="I100">
        <v>1648.8</v>
      </c>
      <c r="J100">
        <v>155.80000000000001</v>
      </c>
      <c r="K100">
        <v>35.200000000000003</v>
      </c>
      <c r="O100">
        <v>488377</v>
      </c>
      <c r="P100">
        <v>488377</v>
      </c>
      <c r="Q100">
        <v>1433669</v>
      </c>
      <c r="R100">
        <v>5000</v>
      </c>
      <c r="S100">
        <v>2816.6216519265035</v>
      </c>
    </row>
    <row r="101" spans="3:19" x14ac:dyDescent="0.3">
      <c r="C101">
        <v>7</v>
      </c>
      <c r="D101">
        <v>99</v>
      </c>
      <c r="E101">
        <v>1</v>
      </c>
      <c r="I101">
        <v>96</v>
      </c>
      <c r="J101">
        <v>8</v>
      </c>
      <c r="O101">
        <v>9000</v>
      </c>
      <c r="P101">
        <v>9000</v>
      </c>
      <c r="Q101">
        <v>47861</v>
      </c>
      <c r="R101">
        <v>5000</v>
      </c>
      <c r="S101">
        <v>2816.6216519265035</v>
      </c>
    </row>
    <row r="102" spans="3:19" x14ac:dyDescent="0.3">
      <c r="C102">
        <v>7</v>
      </c>
      <c r="D102">
        <v>100</v>
      </c>
      <c r="E102">
        <v>0.3</v>
      </c>
      <c r="I102">
        <v>24</v>
      </c>
      <c r="O102">
        <v>3787</v>
      </c>
      <c r="P102">
        <v>3787</v>
      </c>
      <c r="Q102">
        <v>17874</v>
      </c>
    </row>
    <row r="103" spans="3:19" x14ac:dyDescent="0.3">
      <c r="C103">
        <v>7</v>
      </c>
      <c r="D103">
        <v>101</v>
      </c>
      <c r="E103">
        <v>10.050000000000001</v>
      </c>
      <c r="I103">
        <v>1256.8</v>
      </c>
      <c r="J103">
        <v>136.80000000000001</v>
      </c>
      <c r="K103">
        <v>35.200000000000003</v>
      </c>
      <c r="O103">
        <v>449145</v>
      </c>
      <c r="P103">
        <v>449145</v>
      </c>
      <c r="Q103">
        <v>1238340</v>
      </c>
    </row>
    <row r="104" spans="3:19" x14ac:dyDescent="0.3">
      <c r="C104">
        <v>7</v>
      </c>
      <c r="D104">
        <v>203</v>
      </c>
      <c r="E104">
        <v>2</v>
      </c>
      <c r="I104">
        <v>272</v>
      </c>
      <c r="J104">
        <v>11</v>
      </c>
      <c r="O104">
        <v>26445</v>
      </c>
      <c r="P104">
        <v>26445</v>
      </c>
      <c r="Q104">
        <v>129594</v>
      </c>
    </row>
    <row r="105" spans="3:19" x14ac:dyDescent="0.3">
      <c r="C105">
        <v>7</v>
      </c>
      <c r="D105" t="s">
        <v>1801</v>
      </c>
      <c r="E105">
        <v>21.4</v>
      </c>
      <c r="I105">
        <v>2046.5</v>
      </c>
      <c r="J105">
        <v>162.5</v>
      </c>
      <c r="K105">
        <v>63</v>
      </c>
      <c r="O105">
        <v>248027</v>
      </c>
      <c r="P105">
        <v>248027</v>
      </c>
      <c r="Q105">
        <v>1102639</v>
      </c>
      <c r="S105">
        <v>1666.6666666666667</v>
      </c>
    </row>
    <row r="106" spans="3:19" x14ac:dyDescent="0.3">
      <c r="C106">
        <v>7</v>
      </c>
      <c r="D106">
        <v>303</v>
      </c>
      <c r="E106">
        <v>1</v>
      </c>
      <c r="I106">
        <v>39</v>
      </c>
      <c r="O106">
        <v>6514</v>
      </c>
      <c r="P106">
        <v>6514</v>
      </c>
      <c r="Q106">
        <v>51197</v>
      </c>
      <c r="S106">
        <v>1666.6666666666667</v>
      </c>
    </row>
    <row r="107" spans="3:19" x14ac:dyDescent="0.3">
      <c r="C107">
        <v>7</v>
      </c>
      <c r="D107">
        <v>304</v>
      </c>
      <c r="E107">
        <v>3</v>
      </c>
      <c r="I107">
        <v>91.5</v>
      </c>
      <c r="O107">
        <v>20710</v>
      </c>
      <c r="P107">
        <v>20710</v>
      </c>
      <c r="Q107">
        <v>164310</v>
      </c>
    </row>
    <row r="108" spans="3:19" x14ac:dyDescent="0.3">
      <c r="C108">
        <v>7</v>
      </c>
      <c r="D108">
        <v>305</v>
      </c>
      <c r="E108">
        <v>1</v>
      </c>
      <c r="I108">
        <v>16</v>
      </c>
      <c r="O108">
        <v>16022</v>
      </c>
      <c r="P108">
        <v>16022</v>
      </c>
      <c r="Q108">
        <v>59278</v>
      </c>
    </row>
    <row r="109" spans="3:19" x14ac:dyDescent="0.3">
      <c r="C109">
        <v>7</v>
      </c>
      <c r="D109">
        <v>408</v>
      </c>
      <c r="E109">
        <v>12.4</v>
      </c>
      <c r="I109">
        <v>1508</v>
      </c>
      <c r="J109">
        <v>154.5</v>
      </c>
      <c r="K109">
        <v>63</v>
      </c>
      <c r="O109">
        <v>165412</v>
      </c>
      <c r="P109">
        <v>165412</v>
      </c>
      <c r="Q109">
        <v>677325</v>
      </c>
    </row>
    <row r="110" spans="3:19" x14ac:dyDescent="0.3">
      <c r="C110">
        <v>7</v>
      </c>
      <c r="D110">
        <v>409</v>
      </c>
      <c r="E110">
        <v>1</v>
      </c>
      <c r="I110">
        <v>96</v>
      </c>
      <c r="J110">
        <v>5</v>
      </c>
      <c r="O110">
        <v>12571</v>
      </c>
      <c r="P110">
        <v>12571</v>
      </c>
      <c r="Q110">
        <v>50090</v>
      </c>
    </row>
    <row r="111" spans="3:19" x14ac:dyDescent="0.3">
      <c r="C111">
        <v>7</v>
      </c>
      <c r="D111">
        <v>419</v>
      </c>
      <c r="E111">
        <v>1</v>
      </c>
      <c r="I111">
        <v>112</v>
      </c>
      <c r="J111">
        <v>3</v>
      </c>
      <c r="O111">
        <v>10316</v>
      </c>
      <c r="P111">
        <v>10316</v>
      </c>
      <c r="Q111">
        <v>41566</v>
      </c>
    </row>
    <row r="112" spans="3:19" x14ac:dyDescent="0.3">
      <c r="C112">
        <v>7</v>
      </c>
      <c r="D112">
        <v>642</v>
      </c>
      <c r="E112">
        <v>2</v>
      </c>
      <c r="I112">
        <v>184</v>
      </c>
      <c r="O112">
        <v>16482</v>
      </c>
      <c r="P112">
        <v>16482</v>
      </c>
      <c r="Q112">
        <v>58873</v>
      </c>
    </row>
    <row r="113" spans="3:19" x14ac:dyDescent="0.3">
      <c r="C113">
        <v>7</v>
      </c>
      <c r="D113" t="s">
        <v>1802</v>
      </c>
      <c r="E113">
        <v>4</v>
      </c>
      <c r="I113">
        <v>528</v>
      </c>
      <c r="O113">
        <v>31144</v>
      </c>
      <c r="P113">
        <v>31144</v>
      </c>
      <c r="Q113">
        <v>136804</v>
      </c>
    </row>
    <row r="114" spans="3:19" x14ac:dyDescent="0.3">
      <c r="C114">
        <v>7</v>
      </c>
      <c r="D114">
        <v>30</v>
      </c>
      <c r="E114">
        <v>4</v>
      </c>
      <c r="I114">
        <v>528</v>
      </c>
      <c r="O114">
        <v>31144</v>
      </c>
      <c r="P114">
        <v>31144</v>
      </c>
      <c r="Q114">
        <v>136804</v>
      </c>
    </row>
    <row r="115" spans="3:19" x14ac:dyDescent="0.3">
      <c r="C115" t="s">
        <v>1809</v>
      </c>
      <c r="E115">
        <v>38.75</v>
      </c>
      <c r="I115">
        <v>4223.3</v>
      </c>
      <c r="J115">
        <v>318.3</v>
      </c>
      <c r="K115">
        <v>98.2</v>
      </c>
      <c r="O115">
        <v>767548</v>
      </c>
      <c r="P115">
        <v>767548</v>
      </c>
      <c r="Q115">
        <v>2673112</v>
      </c>
      <c r="R115">
        <v>5000</v>
      </c>
      <c r="S115">
        <v>4483.2883185931705</v>
      </c>
    </row>
    <row r="116" spans="3:19" x14ac:dyDescent="0.3">
      <c r="C116">
        <v>8</v>
      </c>
      <c r="D116" t="s">
        <v>272</v>
      </c>
      <c r="E116">
        <v>13.350000000000001</v>
      </c>
      <c r="I116">
        <v>1730.8</v>
      </c>
      <c r="J116">
        <v>158.80000000000001</v>
      </c>
      <c r="K116">
        <v>35.200000000000003</v>
      </c>
      <c r="Q116">
        <v>965972</v>
      </c>
      <c r="S116">
        <v>2816.6216519265035</v>
      </c>
    </row>
    <row r="117" spans="3:19" x14ac:dyDescent="0.3">
      <c r="C117">
        <v>8</v>
      </c>
      <c r="D117">
        <v>99</v>
      </c>
      <c r="E117">
        <v>1</v>
      </c>
      <c r="I117">
        <v>176</v>
      </c>
      <c r="J117">
        <v>16</v>
      </c>
      <c r="Q117">
        <v>42327</v>
      </c>
      <c r="S117">
        <v>2816.6216519265035</v>
      </c>
    </row>
    <row r="118" spans="3:19" x14ac:dyDescent="0.3">
      <c r="C118">
        <v>8</v>
      </c>
      <c r="D118">
        <v>100</v>
      </c>
      <c r="E118">
        <v>0.3</v>
      </c>
      <c r="I118">
        <v>48</v>
      </c>
      <c r="Q118">
        <v>13382</v>
      </c>
    </row>
    <row r="119" spans="3:19" x14ac:dyDescent="0.3">
      <c r="C119">
        <v>8</v>
      </c>
      <c r="D119">
        <v>101</v>
      </c>
      <c r="E119">
        <v>10.050000000000001</v>
      </c>
      <c r="I119">
        <v>1226.8</v>
      </c>
      <c r="J119">
        <v>136.80000000000001</v>
      </c>
      <c r="K119">
        <v>35.200000000000003</v>
      </c>
      <c r="Q119">
        <v>808043</v>
      </c>
    </row>
    <row r="120" spans="3:19" x14ac:dyDescent="0.3">
      <c r="C120">
        <v>8</v>
      </c>
      <c r="D120">
        <v>203</v>
      </c>
      <c r="E120">
        <v>2</v>
      </c>
      <c r="I120">
        <v>280</v>
      </c>
      <c r="J120">
        <v>6</v>
      </c>
      <c r="Q120">
        <v>102220</v>
      </c>
    </row>
    <row r="121" spans="3:19" x14ac:dyDescent="0.3">
      <c r="C121">
        <v>8</v>
      </c>
      <c r="D121" t="s">
        <v>1801</v>
      </c>
      <c r="E121">
        <v>21.4</v>
      </c>
      <c r="I121">
        <v>3012</v>
      </c>
      <c r="J121">
        <v>122</v>
      </c>
      <c r="K121">
        <v>44</v>
      </c>
      <c r="O121">
        <v>2090</v>
      </c>
      <c r="P121">
        <v>2090</v>
      </c>
      <c r="Q121">
        <v>825763</v>
      </c>
      <c r="S121">
        <v>1666.6666666666667</v>
      </c>
    </row>
    <row r="122" spans="3:19" x14ac:dyDescent="0.3">
      <c r="C122">
        <v>8</v>
      </c>
      <c r="D122">
        <v>303</v>
      </c>
      <c r="E122">
        <v>1</v>
      </c>
      <c r="I122">
        <v>172.5</v>
      </c>
      <c r="Q122">
        <v>42157</v>
      </c>
      <c r="S122">
        <v>1666.6666666666667</v>
      </c>
    </row>
    <row r="123" spans="3:19" x14ac:dyDescent="0.3">
      <c r="C123">
        <v>8</v>
      </c>
      <c r="D123">
        <v>304</v>
      </c>
      <c r="E123">
        <v>3</v>
      </c>
      <c r="I123">
        <v>517.5</v>
      </c>
      <c r="Q123">
        <v>136555</v>
      </c>
    </row>
    <row r="124" spans="3:19" x14ac:dyDescent="0.3">
      <c r="C124">
        <v>8</v>
      </c>
      <c r="D124">
        <v>305</v>
      </c>
      <c r="E124">
        <v>1</v>
      </c>
      <c r="I124">
        <v>176</v>
      </c>
      <c r="Q124">
        <v>42451</v>
      </c>
    </row>
    <row r="125" spans="3:19" x14ac:dyDescent="0.3">
      <c r="C125">
        <v>8</v>
      </c>
      <c r="D125">
        <v>408</v>
      </c>
      <c r="E125">
        <v>12.4</v>
      </c>
      <c r="I125">
        <v>1673</v>
      </c>
      <c r="J125">
        <v>117</v>
      </c>
      <c r="K125">
        <v>44</v>
      </c>
      <c r="O125">
        <v>1500</v>
      </c>
      <c r="P125">
        <v>1500</v>
      </c>
      <c r="Q125">
        <v>491846</v>
      </c>
    </row>
    <row r="126" spans="3:19" x14ac:dyDescent="0.3">
      <c r="C126">
        <v>8</v>
      </c>
      <c r="D126">
        <v>409</v>
      </c>
      <c r="E126">
        <v>1</v>
      </c>
      <c r="I126">
        <v>172</v>
      </c>
      <c r="J126">
        <v>2</v>
      </c>
      <c r="Q126">
        <v>36174</v>
      </c>
    </row>
    <row r="127" spans="3:19" x14ac:dyDescent="0.3">
      <c r="C127">
        <v>8</v>
      </c>
      <c r="D127">
        <v>419</v>
      </c>
      <c r="E127">
        <v>1</v>
      </c>
      <c r="I127">
        <v>109</v>
      </c>
      <c r="J127">
        <v>3</v>
      </c>
      <c r="Q127">
        <v>31835</v>
      </c>
    </row>
    <row r="128" spans="3:19" x14ac:dyDescent="0.3">
      <c r="C128">
        <v>8</v>
      </c>
      <c r="D128">
        <v>642</v>
      </c>
      <c r="E128">
        <v>2</v>
      </c>
      <c r="I128">
        <v>192</v>
      </c>
      <c r="O128">
        <v>590</v>
      </c>
      <c r="P128">
        <v>590</v>
      </c>
      <c r="Q128">
        <v>44745</v>
      </c>
    </row>
    <row r="129" spans="3:19" x14ac:dyDescent="0.3">
      <c r="C129">
        <v>8</v>
      </c>
      <c r="D129" t="s">
        <v>1802</v>
      </c>
      <c r="E129">
        <v>4</v>
      </c>
      <c r="I129">
        <v>548</v>
      </c>
      <c r="Q129">
        <v>106885</v>
      </c>
    </row>
    <row r="130" spans="3:19" x14ac:dyDescent="0.3">
      <c r="C130">
        <v>8</v>
      </c>
      <c r="D130">
        <v>30</v>
      </c>
      <c r="E130">
        <v>4</v>
      </c>
      <c r="I130">
        <v>548</v>
      </c>
      <c r="Q130">
        <v>106885</v>
      </c>
    </row>
    <row r="131" spans="3:19" x14ac:dyDescent="0.3">
      <c r="C131" t="s">
        <v>1810</v>
      </c>
      <c r="E131">
        <v>38.75</v>
      </c>
      <c r="I131">
        <v>5290.8</v>
      </c>
      <c r="J131">
        <v>280.8</v>
      </c>
      <c r="K131">
        <v>79.2</v>
      </c>
      <c r="O131">
        <v>2090</v>
      </c>
      <c r="P131">
        <v>2090</v>
      </c>
      <c r="Q131">
        <v>1898620</v>
      </c>
      <c r="S131">
        <v>4483.2883185931705</v>
      </c>
    </row>
    <row r="132" spans="3:19" x14ac:dyDescent="0.3">
      <c r="C132">
        <v>9</v>
      </c>
      <c r="D132" t="s">
        <v>272</v>
      </c>
      <c r="E132">
        <v>13.350000000000001</v>
      </c>
      <c r="I132">
        <v>1900.4</v>
      </c>
      <c r="J132">
        <v>212.4</v>
      </c>
      <c r="K132">
        <v>45.6</v>
      </c>
      <c r="L132">
        <v>12</v>
      </c>
      <c r="Q132">
        <v>964264</v>
      </c>
      <c r="S132">
        <v>2816.6216519265035</v>
      </c>
    </row>
    <row r="133" spans="3:19" x14ac:dyDescent="0.3">
      <c r="C133">
        <v>9</v>
      </c>
      <c r="D133">
        <v>99</v>
      </c>
      <c r="E133">
        <v>1</v>
      </c>
      <c r="I133">
        <v>160</v>
      </c>
      <c r="J133">
        <v>20</v>
      </c>
      <c r="Q133">
        <v>45235</v>
      </c>
      <c r="S133">
        <v>2816.6216519265035</v>
      </c>
    </row>
    <row r="134" spans="3:19" x14ac:dyDescent="0.3">
      <c r="C134">
        <v>9</v>
      </c>
      <c r="D134">
        <v>100</v>
      </c>
      <c r="E134">
        <v>0.3</v>
      </c>
      <c r="I134">
        <v>48</v>
      </c>
      <c r="K134">
        <v>12</v>
      </c>
      <c r="Q134">
        <v>17491</v>
      </c>
    </row>
    <row r="135" spans="3:19" x14ac:dyDescent="0.3">
      <c r="C135">
        <v>9</v>
      </c>
      <c r="D135">
        <v>101</v>
      </c>
      <c r="E135">
        <v>10.050000000000001</v>
      </c>
      <c r="I135">
        <v>1428.4</v>
      </c>
      <c r="J135">
        <v>174.4</v>
      </c>
      <c r="K135">
        <v>33.6</v>
      </c>
      <c r="L135">
        <v>12</v>
      </c>
      <c r="Q135">
        <v>795055</v>
      </c>
    </row>
    <row r="136" spans="3:19" x14ac:dyDescent="0.3">
      <c r="C136">
        <v>9</v>
      </c>
      <c r="D136">
        <v>203</v>
      </c>
      <c r="E136">
        <v>2</v>
      </c>
      <c r="I136">
        <v>264</v>
      </c>
      <c r="J136">
        <v>18</v>
      </c>
      <c r="Q136">
        <v>106483</v>
      </c>
    </row>
    <row r="137" spans="3:19" x14ac:dyDescent="0.3">
      <c r="C137">
        <v>9</v>
      </c>
      <c r="D137" t="s">
        <v>1801</v>
      </c>
      <c r="E137">
        <v>21.4</v>
      </c>
      <c r="I137">
        <v>2971</v>
      </c>
      <c r="J137">
        <v>245.5</v>
      </c>
      <c r="K137">
        <v>30.55</v>
      </c>
      <c r="O137">
        <v>15022</v>
      </c>
      <c r="P137">
        <v>15022</v>
      </c>
      <c r="Q137">
        <v>860691</v>
      </c>
      <c r="S137">
        <v>1666.6666666666667</v>
      </c>
    </row>
    <row r="138" spans="3:19" x14ac:dyDescent="0.3">
      <c r="C138">
        <v>9</v>
      </c>
      <c r="D138">
        <v>303</v>
      </c>
      <c r="E138">
        <v>1</v>
      </c>
      <c r="I138">
        <v>150</v>
      </c>
      <c r="Q138">
        <v>48564</v>
      </c>
      <c r="S138">
        <v>1666.6666666666667</v>
      </c>
    </row>
    <row r="139" spans="3:19" x14ac:dyDescent="0.3">
      <c r="C139">
        <v>9</v>
      </c>
      <c r="D139">
        <v>304</v>
      </c>
      <c r="E139">
        <v>3</v>
      </c>
      <c r="I139">
        <v>450</v>
      </c>
      <c r="O139">
        <v>500</v>
      </c>
      <c r="P139">
        <v>500</v>
      </c>
      <c r="Q139">
        <v>147221</v>
      </c>
    </row>
    <row r="140" spans="3:19" x14ac:dyDescent="0.3">
      <c r="C140">
        <v>9</v>
      </c>
      <c r="D140">
        <v>305</v>
      </c>
      <c r="E140">
        <v>1</v>
      </c>
      <c r="I140">
        <v>160</v>
      </c>
      <c r="Q140">
        <v>42320</v>
      </c>
    </row>
    <row r="141" spans="3:19" x14ac:dyDescent="0.3">
      <c r="C141">
        <v>9</v>
      </c>
      <c r="D141">
        <v>408</v>
      </c>
      <c r="E141">
        <v>12.4</v>
      </c>
      <c r="I141">
        <v>1619</v>
      </c>
      <c r="J141">
        <v>222</v>
      </c>
      <c r="K141">
        <v>30.55</v>
      </c>
      <c r="O141">
        <v>13432</v>
      </c>
      <c r="P141">
        <v>13432</v>
      </c>
      <c r="Q141">
        <v>506327</v>
      </c>
    </row>
    <row r="142" spans="3:19" x14ac:dyDescent="0.3">
      <c r="C142">
        <v>9</v>
      </c>
      <c r="D142">
        <v>409</v>
      </c>
      <c r="E142">
        <v>1</v>
      </c>
      <c r="I142">
        <v>128</v>
      </c>
      <c r="J142">
        <v>12</v>
      </c>
      <c r="Q142">
        <v>39373</v>
      </c>
    </row>
    <row r="143" spans="3:19" x14ac:dyDescent="0.3">
      <c r="C143">
        <v>9</v>
      </c>
      <c r="D143">
        <v>419</v>
      </c>
      <c r="E143">
        <v>1</v>
      </c>
      <c r="I143">
        <v>160</v>
      </c>
      <c r="J143">
        <v>11.5</v>
      </c>
      <c r="O143">
        <v>500</v>
      </c>
      <c r="P143">
        <v>500</v>
      </c>
      <c r="Q143">
        <v>34312</v>
      </c>
    </row>
    <row r="144" spans="3:19" x14ac:dyDescent="0.3">
      <c r="C144">
        <v>9</v>
      </c>
      <c r="D144">
        <v>642</v>
      </c>
      <c r="E144">
        <v>2</v>
      </c>
      <c r="I144">
        <v>304</v>
      </c>
      <c r="O144">
        <v>590</v>
      </c>
      <c r="P144">
        <v>590</v>
      </c>
      <c r="Q144">
        <v>42574</v>
      </c>
    </row>
    <row r="145" spans="3:19" x14ac:dyDescent="0.3">
      <c r="C145">
        <v>9</v>
      </c>
      <c r="D145" t="s">
        <v>1802</v>
      </c>
      <c r="E145">
        <v>4</v>
      </c>
      <c r="I145">
        <v>456</v>
      </c>
      <c r="Q145">
        <v>83934</v>
      </c>
    </row>
    <row r="146" spans="3:19" x14ac:dyDescent="0.3">
      <c r="C146">
        <v>9</v>
      </c>
      <c r="D146">
        <v>30</v>
      </c>
      <c r="E146">
        <v>4</v>
      </c>
      <c r="I146">
        <v>456</v>
      </c>
      <c r="Q146">
        <v>83934</v>
      </c>
    </row>
    <row r="147" spans="3:19" x14ac:dyDescent="0.3">
      <c r="C147" t="s">
        <v>1811</v>
      </c>
      <c r="E147">
        <v>38.75</v>
      </c>
      <c r="I147">
        <v>5327.4</v>
      </c>
      <c r="J147">
        <v>457.9</v>
      </c>
      <c r="K147">
        <v>76.150000000000006</v>
      </c>
      <c r="L147">
        <v>12</v>
      </c>
      <c r="O147">
        <v>15022</v>
      </c>
      <c r="P147">
        <v>15022</v>
      </c>
      <c r="Q147">
        <v>1908889</v>
      </c>
      <c r="S147">
        <v>4483.2883185931705</v>
      </c>
    </row>
    <row r="148" spans="3:19" x14ac:dyDescent="0.3">
      <c r="C148">
        <v>10</v>
      </c>
      <c r="D148" t="s">
        <v>272</v>
      </c>
      <c r="E148">
        <v>13.350000000000001</v>
      </c>
      <c r="I148">
        <v>2304.4</v>
      </c>
      <c r="J148">
        <v>230.4</v>
      </c>
      <c r="K148">
        <v>53.6</v>
      </c>
      <c r="L148">
        <v>12</v>
      </c>
      <c r="O148">
        <v>25000</v>
      </c>
      <c r="P148">
        <v>25000</v>
      </c>
      <c r="Q148">
        <v>1001239</v>
      </c>
      <c r="R148">
        <v>1400</v>
      </c>
      <c r="S148">
        <v>2816.6216519265035</v>
      </c>
    </row>
    <row r="149" spans="3:19" x14ac:dyDescent="0.3">
      <c r="C149">
        <v>10</v>
      </c>
      <c r="D149">
        <v>99</v>
      </c>
      <c r="E149">
        <v>1</v>
      </c>
      <c r="I149">
        <v>168</v>
      </c>
      <c r="J149">
        <v>28</v>
      </c>
      <c r="Q149">
        <v>47543</v>
      </c>
      <c r="R149">
        <v>1400</v>
      </c>
      <c r="S149">
        <v>2816.6216519265035</v>
      </c>
    </row>
    <row r="150" spans="3:19" x14ac:dyDescent="0.3">
      <c r="C150">
        <v>10</v>
      </c>
      <c r="D150">
        <v>100</v>
      </c>
      <c r="E150">
        <v>0.3</v>
      </c>
      <c r="I150">
        <v>52</v>
      </c>
      <c r="K150">
        <v>12</v>
      </c>
      <c r="Q150">
        <v>17352</v>
      </c>
    </row>
    <row r="151" spans="3:19" x14ac:dyDescent="0.3">
      <c r="C151">
        <v>10</v>
      </c>
      <c r="D151">
        <v>101</v>
      </c>
      <c r="E151">
        <v>10.050000000000001</v>
      </c>
      <c r="I151">
        <v>1764.4</v>
      </c>
      <c r="J151">
        <v>182.4</v>
      </c>
      <c r="K151">
        <v>41.6</v>
      </c>
      <c r="L151">
        <v>12</v>
      </c>
      <c r="O151">
        <v>25000</v>
      </c>
      <c r="P151">
        <v>25000</v>
      </c>
      <c r="Q151">
        <v>827046</v>
      </c>
    </row>
    <row r="152" spans="3:19" x14ac:dyDescent="0.3">
      <c r="C152">
        <v>10</v>
      </c>
      <c r="D152">
        <v>203</v>
      </c>
      <c r="E152">
        <v>2</v>
      </c>
      <c r="I152">
        <v>320</v>
      </c>
      <c r="J152">
        <v>20</v>
      </c>
      <c r="Q152">
        <v>109298</v>
      </c>
    </row>
    <row r="153" spans="3:19" x14ac:dyDescent="0.3">
      <c r="C153">
        <v>10</v>
      </c>
      <c r="D153" t="s">
        <v>1801</v>
      </c>
      <c r="E153">
        <v>21.4</v>
      </c>
      <c r="I153">
        <v>3552</v>
      </c>
      <c r="J153">
        <v>253.5</v>
      </c>
      <c r="K153">
        <v>11</v>
      </c>
      <c r="O153">
        <v>2840</v>
      </c>
      <c r="P153">
        <v>2840</v>
      </c>
      <c r="Q153">
        <v>871659</v>
      </c>
      <c r="S153">
        <v>1666.6666666666667</v>
      </c>
    </row>
    <row r="154" spans="3:19" x14ac:dyDescent="0.3">
      <c r="C154">
        <v>10</v>
      </c>
      <c r="D154">
        <v>303</v>
      </c>
      <c r="E154">
        <v>1</v>
      </c>
      <c r="I154">
        <v>172.5</v>
      </c>
      <c r="Q154">
        <v>44597</v>
      </c>
      <c r="S154">
        <v>1666.6666666666667</v>
      </c>
    </row>
    <row r="155" spans="3:19" x14ac:dyDescent="0.3">
      <c r="C155">
        <v>10</v>
      </c>
      <c r="D155">
        <v>304</v>
      </c>
      <c r="E155">
        <v>3</v>
      </c>
      <c r="I155">
        <v>517.5</v>
      </c>
      <c r="Q155">
        <v>147412</v>
      </c>
    </row>
    <row r="156" spans="3:19" x14ac:dyDescent="0.3">
      <c r="C156">
        <v>10</v>
      </c>
      <c r="D156">
        <v>305</v>
      </c>
      <c r="E156">
        <v>1</v>
      </c>
      <c r="I156">
        <v>182</v>
      </c>
      <c r="O156">
        <v>750</v>
      </c>
      <c r="P156">
        <v>750</v>
      </c>
      <c r="Q156">
        <v>43133</v>
      </c>
    </row>
    <row r="157" spans="3:19" x14ac:dyDescent="0.3">
      <c r="C157">
        <v>10</v>
      </c>
      <c r="D157">
        <v>408</v>
      </c>
      <c r="E157">
        <v>12.4</v>
      </c>
      <c r="I157">
        <v>1992</v>
      </c>
      <c r="J157">
        <v>226.5</v>
      </c>
      <c r="K157">
        <v>11</v>
      </c>
      <c r="O157">
        <v>1500</v>
      </c>
      <c r="P157">
        <v>1500</v>
      </c>
      <c r="Q157">
        <v>518645</v>
      </c>
    </row>
    <row r="158" spans="3:19" x14ac:dyDescent="0.3">
      <c r="C158">
        <v>10</v>
      </c>
      <c r="D158">
        <v>409</v>
      </c>
      <c r="E158">
        <v>1</v>
      </c>
      <c r="I158">
        <v>166</v>
      </c>
      <c r="J158">
        <v>14</v>
      </c>
      <c r="Q158">
        <v>40446</v>
      </c>
    </row>
    <row r="159" spans="3:19" x14ac:dyDescent="0.3">
      <c r="C159">
        <v>10</v>
      </c>
      <c r="D159">
        <v>419</v>
      </c>
      <c r="E159">
        <v>1</v>
      </c>
      <c r="I159">
        <v>162</v>
      </c>
      <c r="J159">
        <v>13</v>
      </c>
      <c r="Q159">
        <v>34583</v>
      </c>
    </row>
    <row r="160" spans="3:19" x14ac:dyDescent="0.3">
      <c r="C160">
        <v>10</v>
      </c>
      <c r="D160">
        <v>642</v>
      </c>
      <c r="E160">
        <v>2</v>
      </c>
      <c r="I160">
        <v>360</v>
      </c>
      <c r="O160">
        <v>590</v>
      </c>
      <c r="P160">
        <v>590</v>
      </c>
      <c r="Q160">
        <v>42843</v>
      </c>
    </row>
    <row r="161" spans="3:19" x14ac:dyDescent="0.3">
      <c r="C161">
        <v>10</v>
      </c>
      <c r="D161" t="s">
        <v>1802</v>
      </c>
      <c r="E161">
        <v>4</v>
      </c>
      <c r="I161">
        <v>662</v>
      </c>
      <c r="O161">
        <v>8632</v>
      </c>
      <c r="P161">
        <v>8632</v>
      </c>
      <c r="Q161">
        <v>109085</v>
      </c>
    </row>
    <row r="162" spans="3:19" x14ac:dyDescent="0.3">
      <c r="C162">
        <v>10</v>
      </c>
      <c r="D162">
        <v>30</v>
      </c>
      <c r="E162">
        <v>4</v>
      </c>
      <c r="I162">
        <v>662</v>
      </c>
      <c r="O162">
        <v>8632</v>
      </c>
      <c r="P162">
        <v>8632</v>
      </c>
      <c r="Q162">
        <v>109085</v>
      </c>
    </row>
    <row r="163" spans="3:19" x14ac:dyDescent="0.3">
      <c r="C163" t="s">
        <v>1812</v>
      </c>
      <c r="E163">
        <v>38.75</v>
      </c>
      <c r="I163">
        <v>6518.4</v>
      </c>
      <c r="J163">
        <v>483.9</v>
      </c>
      <c r="K163">
        <v>64.599999999999994</v>
      </c>
      <c r="L163">
        <v>12</v>
      </c>
      <c r="O163">
        <v>36472</v>
      </c>
      <c r="P163">
        <v>36472</v>
      </c>
      <c r="Q163">
        <v>1981983</v>
      </c>
      <c r="R163">
        <v>1400</v>
      </c>
      <c r="S163">
        <v>4483.2883185931705</v>
      </c>
    </row>
    <row r="164" spans="3:19" x14ac:dyDescent="0.3">
      <c r="C164">
        <v>11</v>
      </c>
      <c r="D164" t="s">
        <v>272</v>
      </c>
      <c r="E164">
        <v>12.75</v>
      </c>
      <c r="I164">
        <v>2015.6</v>
      </c>
      <c r="J164">
        <v>217.6</v>
      </c>
      <c r="K164">
        <v>72</v>
      </c>
      <c r="L164">
        <v>12</v>
      </c>
      <c r="N164">
        <v>61000</v>
      </c>
      <c r="O164">
        <v>189188</v>
      </c>
      <c r="P164">
        <v>250188</v>
      </c>
      <c r="Q164">
        <v>1198675</v>
      </c>
      <c r="R164">
        <v>700</v>
      </c>
      <c r="S164">
        <v>2816.6216519265035</v>
      </c>
    </row>
    <row r="165" spans="3:19" x14ac:dyDescent="0.3">
      <c r="C165">
        <v>11</v>
      </c>
      <c r="D165">
        <v>99</v>
      </c>
      <c r="E165">
        <v>1</v>
      </c>
      <c r="I165">
        <v>160</v>
      </c>
      <c r="J165">
        <v>32</v>
      </c>
      <c r="O165">
        <v>12660</v>
      </c>
      <c r="P165">
        <v>12660</v>
      </c>
      <c r="Q165">
        <v>61421</v>
      </c>
      <c r="R165">
        <v>700</v>
      </c>
      <c r="S165">
        <v>2816.6216519265035</v>
      </c>
    </row>
    <row r="166" spans="3:19" x14ac:dyDescent="0.3">
      <c r="C166">
        <v>11</v>
      </c>
      <c r="D166">
        <v>100</v>
      </c>
      <c r="E166">
        <v>0.3</v>
      </c>
      <c r="I166">
        <v>48</v>
      </c>
      <c r="K166">
        <v>24</v>
      </c>
      <c r="O166">
        <v>4227</v>
      </c>
      <c r="P166">
        <v>4227</v>
      </c>
      <c r="Q166">
        <v>25119</v>
      </c>
    </row>
    <row r="167" spans="3:19" x14ac:dyDescent="0.3">
      <c r="C167">
        <v>11</v>
      </c>
      <c r="D167">
        <v>101</v>
      </c>
      <c r="E167">
        <v>9.4499999999999993</v>
      </c>
      <c r="I167">
        <v>1503.6</v>
      </c>
      <c r="J167">
        <v>165.6</v>
      </c>
      <c r="K167">
        <v>48</v>
      </c>
      <c r="L167">
        <v>12</v>
      </c>
      <c r="N167">
        <v>61000</v>
      </c>
      <c r="O167">
        <v>145853</v>
      </c>
      <c r="P167">
        <v>206853</v>
      </c>
      <c r="Q167">
        <v>976872</v>
      </c>
    </row>
    <row r="168" spans="3:19" x14ac:dyDescent="0.3">
      <c r="C168">
        <v>11</v>
      </c>
      <c r="D168">
        <v>203</v>
      </c>
      <c r="E168">
        <v>2</v>
      </c>
      <c r="I168">
        <v>304</v>
      </c>
      <c r="J168">
        <v>20</v>
      </c>
      <c r="O168">
        <v>26448</v>
      </c>
      <c r="P168">
        <v>26448</v>
      </c>
      <c r="Q168">
        <v>135263</v>
      </c>
    </row>
    <row r="169" spans="3:19" x14ac:dyDescent="0.3">
      <c r="C169">
        <v>11</v>
      </c>
      <c r="D169" t="s">
        <v>1801</v>
      </c>
      <c r="E169">
        <v>21.4</v>
      </c>
      <c r="I169">
        <v>3469</v>
      </c>
      <c r="J169">
        <v>248.5</v>
      </c>
      <c r="K169">
        <v>3</v>
      </c>
      <c r="O169">
        <v>248457</v>
      </c>
      <c r="P169">
        <v>248457</v>
      </c>
      <c r="Q169">
        <v>1123809</v>
      </c>
      <c r="S169">
        <v>1666.6666666666667</v>
      </c>
    </row>
    <row r="170" spans="3:19" x14ac:dyDescent="0.3">
      <c r="C170">
        <v>11</v>
      </c>
      <c r="D170">
        <v>303</v>
      </c>
      <c r="E170">
        <v>1</v>
      </c>
      <c r="I170">
        <v>165</v>
      </c>
      <c r="O170">
        <v>10139</v>
      </c>
      <c r="P170">
        <v>10139</v>
      </c>
      <c r="Q170">
        <v>53533</v>
      </c>
      <c r="S170">
        <v>1666.6666666666667</v>
      </c>
    </row>
    <row r="171" spans="3:19" x14ac:dyDescent="0.3">
      <c r="C171">
        <v>11</v>
      </c>
      <c r="D171">
        <v>304</v>
      </c>
      <c r="E171">
        <v>3</v>
      </c>
      <c r="I171">
        <v>495</v>
      </c>
      <c r="O171">
        <v>30586</v>
      </c>
      <c r="P171">
        <v>30586</v>
      </c>
      <c r="Q171">
        <v>178665</v>
      </c>
    </row>
    <row r="172" spans="3:19" x14ac:dyDescent="0.3">
      <c r="C172">
        <v>11</v>
      </c>
      <c r="D172">
        <v>305</v>
      </c>
      <c r="E172">
        <v>1</v>
      </c>
      <c r="I172">
        <v>176</v>
      </c>
      <c r="O172">
        <v>15523</v>
      </c>
      <c r="P172">
        <v>15523</v>
      </c>
      <c r="Q172">
        <v>57843</v>
      </c>
    </row>
    <row r="173" spans="3:19" x14ac:dyDescent="0.3">
      <c r="C173">
        <v>11</v>
      </c>
      <c r="D173">
        <v>408</v>
      </c>
      <c r="E173">
        <v>12.4</v>
      </c>
      <c r="I173">
        <v>1957</v>
      </c>
      <c r="J173">
        <v>223.5</v>
      </c>
      <c r="K173">
        <v>3</v>
      </c>
      <c r="O173">
        <v>154024</v>
      </c>
      <c r="P173">
        <v>154024</v>
      </c>
      <c r="Q173">
        <v>679324</v>
      </c>
    </row>
    <row r="174" spans="3:19" x14ac:dyDescent="0.3">
      <c r="C174">
        <v>11</v>
      </c>
      <c r="D174">
        <v>409</v>
      </c>
      <c r="E174">
        <v>1</v>
      </c>
      <c r="I174">
        <v>150</v>
      </c>
      <c r="J174">
        <v>13</v>
      </c>
      <c r="O174">
        <v>11272</v>
      </c>
      <c r="P174">
        <v>11272</v>
      </c>
      <c r="Q174">
        <v>51585</v>
      </c>
    </row>
    <row r="175" spans="3:19" x14ac:dyDescent="0.3">
      <c r="C175">
        <v>11</v>
      </c>
      <c r="D175">
        <v>419</v>
      </c>
      <c r="E175">
        <v>1</v>
      </c>
      <c r="I175">
        <v>174</v>
      </c>
      <c r="J175">
        <v>12</v>
      </c>
      <c r="O175">
        <v>9948</v>
      </c>
      <c r="P175">
        <v>9948</v>
      </c>
      <c r="Q175">
        <v>43834</v>
      </c>
    </row>
    <row r="176" spans="3:19" x14ac:dyDescent="0.3">
      <c r="C176">
        <v>11</v>
      </c>
      <c r="D176">
        <v>642</v>
      </c>
      <c r="E176">
        <v>2</v>
      </c>
      <c r="I176">
        <v>352</v>
      </c>
      <c r="O176">
        <v>16965</v>
      </c>
      <c r="P176">
        <v>16965</v>
      </c>
      <c r="Q176">
        <v>59025</v>
      </c>
    </row>
    <row r="177" spans="3:19" x14ac:dyDescent="0.3">
      <c r="C177">
        <v>11</v>
      </c>
      <c r="D177" t="s">
        <v>1802</v>
      </c>
      <c r="E177">
        <v>4</v>
      </c>
      <c r="I177">
        <v>680</v>
      </c>
      <c r="O177">
        <v>36149</v>
      </c>
      <c r="P177">
        <v>36149</v>
      </c>
      <c r="Q177">
        <v>141960</v>
      </c>
    </row>
    <row r="178" spans="3:19" x14ac:dyDescent="0.3">
      <c r="C178">
        <v>11</v>
      </c>
      <c r="D178">
        <v>30</v>
      </c>
      <c r="E178">
        <v>4</v>
      </c>
      <c r="I178">
        <v>680</v>
      </c>
      <c r="O178">
        <v>36149</v>
      </c>
      <c r="P178">
        <v>36149</v>
      </c>
      <c r="Q178">
        <v>141960</v>
      </c>
    </row>
    <row r="179" spans="3:19" x14ac:dyDescent="0.3">
      <c r="C179" t="s">
        <v>1813</v>
      </c>
      <c r="E179">
        <v>38.15</v>
      </c>
      <c r="I179">
        <v>6164.6</v>
      </c>
      <c r="J179">
        <v>466.1</v>
      </c>
      <c r="K179">
        <v>75</v>
      </c>
      <c r="L179">
        <v>12</v>
      </c>
      <c r="N179">
        <v>61000</v>
      </c>
      <c r="O179">
        <v>473794</v>
      </c>
      <c r="P179">
        <v>534794</v>
      </c>
      <c r="Q179">
        <v>2464444</v>
      </c>
      <c r="R179">
        <v>700</v>
      </c>
      <c r="S179">
        <v>4483.2883185931705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1829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69317883.319999993</v>
      </c>
      <c r="C3" s="344">
        <f t="shared" ref="C3:Z3" si="0">SUBTOTAL(9,C6:C1048576)</f>
        <v>7</v>
      </c>
      <c r="D3" s="344"/>
      <c r="E3" s="344">
        <f>SUBTOTAL(9,E6:E1048576)/4</f>
        <v>69555307.050000012</v>
      </c>
      <c r="F3" s="344"/>
      <c r="G3" s="344">
        <f t="shared" si="0"/>
        <v>7</v>
      </c>
      <c r="H3" s="344">
        <f>SUBTOTAL(9,H6:H1048576)/4</f>
        <v>68832677.669999987</v>
      </c>
      <c r="I3" s="347">
        <f>IF(B3&lt;&gt;0,H3/B3,"")</f>
        <v>0.99300028179221667</v>
      </c>
      <c r="J3" s="345">
        <f>IF(E3&lt;&gt;0,H3/E3,"")</f>
        <v>0.98961072259402783</v>
      </c>
      <c r="K3" s="346">
        <f t="shared" si="0"/>
        <v>95086224.279999271</v>
      </c>
      <c r="L3" s="346"/>
      <c r="M3" s="344">
        <f t="shared" si="0"/>
        <v>2.0441189933131989</v>
      </c>
      <c r="N3" s="344">
        <f t="shared" si="0"/>
        <v>93033942.33999978</v>
      </c>
      <c r="O3" s="344"/>
      <c r="P3" s="344">
        <f t="shared" si="0"/>
        <v>2</v>
      </c>
      <c r="Q3" s="344">
        <f t="shared" si="0"/>
        <v>92305974.179999724</v>
      </c>
      <c r="R3" s="347">
        <f>IF(K3&lt;&gt;0,Q3/K3,"")</f>
        <v>0.97076074772079946</v>
      </c>
      <c r="S3" s="347">
        <f>IF(N3&lt;&gt;0,Q3/N3,"")</f>
        <v>0.9921752411895044</v>
      </c>
      <c r="T3" s="343">
        <f t="shared" si="0"/>
        <v>2171244</v>
      </c>
      <c r="U3" s="346"/>
      <c r="V3" s="344">
        <f t="shared" si="0"/>
        <v>1.6666666666666667</v>
      </c>
      <c r="W3" s="344">
        <f t="shared" si="0"/>
        <v>2605492.7999999998</v>
      </c>
      <c r="X3" s="344"/>
      <c r="Y3" s="344">
        <f t="shared" si="0"/>
        <v>2</v>
      </c>
      <c r="Z3" s="344">
        <f t="shared" si="0"/>
        <v>5210985.5999999996</v>
      </c>
      <c r="AA3" s="347">
        <f>IF(T3&lt;&gt;0,Z3/T3,"")</f>
        <v>2.4</v>
      </c>
      <c r="AB3" s="345">
        <f>IF(W3&lt;&gt;0,Z3/W3,"")</f>
        <v>2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1827</v>
      </c>
      <c r="B6" s="871">
        <v>69317883.319999993</v>
      </c>
      <c r="C6" s="872">
        <v>1</v>
      </c>
      <c r="D6" s="872">
        <v>0.9965865475968736</v>
      </c>
      <c r="E6" s="871">
        <v>69555307.050000012</v>
      </c>
      <c r="F6" s="872">
        <v>1.0034251439690387</v>
      </c>
      <c r="G6" s="872">
        <v>1</v>
      </c>
      <c r="H6" s="871">
        <v>68832677.670000002</v>
      </c>
      <c r="I6" s="872">
        <v>0.99300028179221689</v>
      </c>
      <c r="J6" s="872">
        <v>0.98961072259402805</v>
      </c>
      <c r="K6" s="871">
        <v>47543112.139999636</v>
      </c>
      <c r="L6" s="872">
        <v>1</v>
      </c>
      <c r="M6" s="872">
        <v>1.0220594966565995</v>
      </c>
      <c r="N6" s="871">
        <v>46516971.16999989</v>
      </c>
      <c r="O6" s="872">
        <v>0.9784166218025846</v>
      </c>
      <c r="P6" s="872">
        <v>1</v>
      </c>
      <c r="Q6" s="871">
        <v>46152987.089999862</v>
      </c>
      <c r="R6" s="872">
        <v>0.97076074772079946</v>
      </c>
      <c r="S6" s="872">
        <v>0.9921752411895044</v>
      </c>
      <c r="T6" s="871">
        <v>1085622</v>
      </c>
      <c r="U6" s="872">
        <v>1</v>
      </c>
      <c r="V6" s="872">
        <v>0.83333333333333337</v>
      </c>
      <c r="W6" s="871">
        <v>1302746.3999999999</v>
      </c>
      <c r="X6" s="872">
        <v>1.2</v>
      </c>
      <c r="Y6" s="872">
        <v>1</v>
      </c>
      <c r="Z6" s="871">
        <v>2605492.7999999998</v>
      </c>
      <c r="AA6" s="872">
        <v>2.4</v>
      </c>
      <c r="AB6" s="873">
        <v>2</v>
      </c>
    </row>
    <row r="7" spans="1:28" ht="14.4" customHeight="1" thickBot="1" x14ac:dyDescent="0.35">
      <c r="A7" s="877" t="s">
        <v>1828</v>
      </c>
      <c r="B7" s="874">
        <v>69317883.319999993</v>
      </c>
      <c r="C7" s="875">
        <v>1</v>
      </c>
      <c r="D7" s="875">
        <v>0.9965865475968736</v>
      </c>
      <c r="E7" s="874">
        <v>69555307.050000012</v>
      </c>
      <c r="F7" s="875">
        <v>1.0034251439690387</v>
      </c>
      <c r="G7" s="875">
        <v>1</v>
      </c>
      <c r="H7" s="874">
        <v>68832677.670000002</v>
      </c>
      <c r="I7" s="875">
        <v>0.99300028179221689</v>
      </c>
      <c r="J7" s="875">
        <v>0.98961072259402805</v>
      </c>
      <c r="K7" s="874">
        <v>47543112.139999636</v>
      </c>
      <c r="L7" s="875">
        <v>1</v>
      </c>
      <c r="M7" s="875">
        <v>1.0220594966565995</v>
      </c>
      <c r="N7" s="874">
        <v>46516971.16999989</v>
      </c>
      <c r="O7" s="875">
        <v>0.9784166218025846</v>
      </c>
      <c r="P7" s="875">
        <v>1</v>
      </c>
      <c r="Q7" s="874">
        <v>46152987.089999862</v>
      </c>
      <c r="R7" s="875">
        <v>0.97076074772079946</v>
      </c>
      <c r="S7" s="875">
        <v>0.9921752411895044</v>
      </c>
      <c r="T7" s="874">
        <v>1085622</v>
      </c>
      <c r="U7" s="875">
        <v>1</v>
      </c>
      <c r="V7" s="875">
        <v>0.83333333333333337</v>
      </c>
      <c r="W7" s="874">
        <v>1302746.3999999999</v>
      </c>
      <c r="X7" s="875">
        <v>1.2</v>
      </c>
      <c r="Y7" s="875">
        <v>1</v>
      </c>
      <c r="Z7" s="874">
        <v>2605492.7999999998</v>
      </c>
      <c r="AA7" s="875">
        <v>2.4</v>
      </c>
      <c r="AB7" s="876">
        <v>2</v>
      </c>
    </row>
    <row r="8" spans="1:28" ht="14.4" customHeight="1" thickBot="1" x14ac:dyDescent="0.35"/>
    <row r="9" spans="1:28" ht="14.4" customHeight="1" x14ac:dyDescent="0.3">
      <c r="A9" s="870" t="s">
        <v>571</v>
      </c>
      <c r="B9" s="871">
        <v>17019173.32</v>
      </c>
      <c r="C9" s="872">
        <v>1</v>
      </c>
      <c r="D9" s="872">
        <v>0.9967367450070207</v>
      </c>
      <c r="E9" s="871">
        <v>17074893.050000001</v>
      </c>
      <c r="F9" s="872">
        <v>1.0032739386897553</v>
      </c>
      <c r="G9" s="872">
        <v>1</v>
      </c>
      <c r="H9" s="871">
        <v>16302507.67</v>
      </c>
      <c r="I9" s="872">
        <v>0.95789068972240776</v>
      </c>
      <c r="J9" s="873">
        <v>0.95476484814644269</v>
      </c>
    </row>
    <row r="10" spans="1:28" ht="14.4" customHeight="1" x14ac:dyDescent="0.3">
      <c r="A10" s="885" t="s">
        <v>1830</v>
      </c>
      <c r="B10" s="878">
        <v>42050</v>
      </c>
      <c r="C10" s="879">
        <v>1</v>
      </c>
      <c r="D10" s="879">
        <v>0.86065160229586235</v>
      </c>
      <c r="E10" s="878">
        <v>48858.33</v>
      </c>
      <c r="F10" s="879">
        <v>1.1619103448275863</v>
      </c>
      <c r="G10" s="879">
        <v>1</v>
      </c>
      <c r="H10" s="878">
        <v>50064.66</v>
      </c>
      <c r="I10" s="879">
        <v>1.1905983353151011</v>
      </c>
      <c r="J10" s="880">
        <v>1.0246903649797281</v>
      </c>
    </row>
    <row r="11" spans="1:28" ht="14.4" customHeight="1" x14ac:dyDescent="0.3">
      <c r="A11" s="885" t="s">
        <v>1831</v>
      </c>
      <c r="B11" s="878">
        <v>16977123.32</v>
      </c>
      <c r="C11" s="879">
        <v>1</v>
      </c>
      <c r="D11" s="879">
        <v>0.99712725829564131</v>
      </c>
      <c r="E11" s="878">
        <v>17026034.720000003</v>
      </c>
      <c r="F11" s="879">
        <v>1.0028810181252781</v>
      </c>
      <c r="G11" s="879">
        <v>1</v>
      </c>
      <c r="H11" s="878">
        <v>16252443.01</v>
      </c>
      <c r="I11" s="879">
        <v>0.95731430488307245</v>
      </c>
      <c r="J11" s="880">
        <v>0.95456418815525579</v>
      </c>
    </row>
    <row r="12" spans="1:28" ht="14.4" customHeight="1" x14ac:dyDescent="0.3">
      <c r="A12" s="881" t="s">
        <v>577</v>
      </c>
      <c r="B12" s="882">
        <v>52298710</v>
      </c>
      <c r="C12" s="883">
        <v>1</v>
      </c>
      <c r="D12" s="883">
        <v>0.99653767975229768</v>
      </c>
      <c r="E12" s="882">
        <v>52480414</v>
      </c>
      <c r="F12" s="883">
        <v>1.0034743495585263</v>
      </c>
      <c r="G12" s="883">
        <v>1</v>
      </c>
      <c r="H12" s="882">
        <v>52530170</v>
      </c>
      <c r="I12" s="883">
        <v>1.0044257305772935</v>
      </c>
      <c r="J12" s="884">
        <v>1.0009480870330025</v>
      </c>
    </row>
    <row r="13" spans="1:28" ht="14.4" customHeight="1" thickBot="1" x14ac:dyDescent="0.35">
      <c r="A13" s="877" t="s">
        <v>1831</v>
      </c>
      <c r="B13" s="874">
        <v>52298710</v>
      </c>
      <c r="C13" s="875">
        <v>1</v>
      </c>
      <c r="D13" s="875">
        <v>0.99653767975229768</v>
      </c>
      <c r="E13" s="874">
        <v>52480414</v>
      </c>
      <c r="F13" s="875">
        <v>1.0034743495585263</v>
      </c>
      <c r="G13" s="875">
        <v>1</v>
      </c>
      <c r="H13" s="874">
        <v>52530170</v>
      </c>
      <c r="I13" s="875">
        <v>1.0044257305772935</v>
      </c>
      <c r="J13" s="876">
        <v>1.0009480870330025</v>
      </c>
    </row>
    <row r="14" spans="1:28" ht="14.4" customHeight="1" x14ac:dyDescent="0.3">
      <c r="A14" s="804" t="s">
        <v>301</v>
      </c>
    </row>
    <row r="15" spans="1:28" ht="14.4" customHeight="1" x14ac:dyDescent="0.3">
      <c r="A15" s="805" t="s">
        <v>995</v>
      </c>
    </row>
    <row r="16" spans="1:28" ht="14.4" customHeight="1" x14ac:dyDescent="0.3">
      <c r="A16" s="804" t="s">
        <v>1832</v>
      </c>
    </row>
    <row r="17" spans="1:1" ht="14.4" customHeight="1" x14ac:dyDescent="0.3">
      <c r="A17" s="804" t="s">
        <v>1833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1840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21674</v>
      </c>
      <c r="C3" s="404">
        <f t="shared" si="0"/>
        <v>21534</v>
      </c>
      <c r="D3" s="438">
        <f t="shared" si="0"/>
        <v>20817</v>
      </c>
      <c r="E3" s="346">
        <f t="shared" si="0"/>
        <v>69317883.320000008</v>
      </c>
      <c r="F3" s="344">
        <f t="shared" si="0"/>
        <v>69555307.049999997</v>
      </c>
      <c r="G3" s="405">
        <f t="shared" si="0"/>
        <v>68832677.670000002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1830</v>
      </c>
      <c r="B6" s="225">
        <v>41</v>
      </c>
      <c r="C6" s="225">
        <v>44</v>
      </c>
      <c r="D6" s="225">
        <v>54</v>
      </c>
      <c r="E6" s="887">
        <v>42050</v>
      </c>
      <c r="F6" s="887">
        <v>48858.33</v>
      </c>
      <c r="G6" s="888">
        <v>50064.66</v>
      </c>
    </row>
    <row r="7" spans="1:7" ht="14.4" customHeight="1" x14ac:dyDescent="0.3">
      <c r="A7" s="857" t="s">
        <v>997</v>
      </c>
      <c r="B7" s="849">
        <v>3114</v>
      </c>
      <c r="C7" s="849">
        <v>2295</v>
      </c>
      <c r="D7" s="849">
        <v>3050</v>
      </c>
      <c r="E7" s="889">
        <v>5144909.34</v>
      </c>
      <c r="F7" s="889">
        <v>3640775.01</v>
      </c>
      <c r="G7" s="890">
        <v>4984203</v>
      </c>
    </row>
    <row r="8" spans="1:7" ht="14.4" customHeight="1" x14ac:dyDescent="0.3">
      <c r="A8" s="857" t="s">
        <v>1834</v>
      </c>
      <c r="B8" s="849">
        <v>929</v>
      </c>
      <c r="C8" s="849">
        <v>979</v>
      </c>
      <c r="D8" s="849">
        <v>843</v>
      </c>
      <c r="E8" s="889">
        <v>13476074</v>
      </c>
      <c r="F8" s="889">
        <v>14202353</v>
      </c>
      <c r="G8" s="890">
        <v>12230886</v>
      </c>
    </row>
    <row r="9" spans="1:7" ht="14.4" customHeight="1" x14ac:dyDescent="0.3">
      <c r="A9" s="857" t="s">
        <v>1835</v>
      </c>
      <c r="B9" s="849">
        <v>755</v>
      </c>
      <c r="C9" s="849"/>
      <c r="D9" s="849"/>
      <c r="E9" s="889">
        <v>706625.00000000012</v>
      </c>
      <c r="F9" s="889"/>
      <c r="G9" s="890"/>
    </row>
    <row r="10" spans="1:7" ht="14.4" customHeight="1" x14ac:dyDescent="0.3">
      <c r="A10" s="857" t="s">
        <v>998</v>
      </c>
      <c r="B10" s="849">
        <v>1001</v>
      </c>
      <c r="C10" s="849">
        <v>328</v>
      </c>
      <c r="D10" s="849">
        <v>1095</v>
      </c>
      <c r="E10" s="889">
        <v>437728.67</v>
      </c>
      <c r="F10" s="889">
        <v>416696.35000000003</v>
      </c>
      <c r="G10" s="890">
        <v>1306377</v>
      </c>
    </row>
    <row r="11" spans="1:7" ht="14.4" customHeight="1" x14ac:dyDescent="0.3">
      <c r="A11" s="857" t="s">
        <v>999</v>
      </c>
      <c r="B11" s="849">
        <v>1082</v>
      </c>
      <c r="C11" s="849">
        <v>971</v>
      </c>
      <c r="D11" s="849">
        <v>1102</v>
      </c>
      <c r="E11" s="889">
        <v>15356794</v>
      </c>
      <c r="F11" s="889">
        <v>13912657</v>
      </c>
      <c r="G11" s="890">
        <v>15736630</v>
      </c>
    </row>
    <row r="12" spans="1:7" ht="14.4" customHeight="1" x14ac:dyDescent="0.3">
      <c r="A12" s="857" t="s">
        <v>1836</v>
      </c>
      <c r="B12" s="849">
        <v>93</v>
      </c>
      <c r="C12" s="849">
        <v>104</v>
      </c>
      <c r="D12" s="849">
        <v>61</v>
      </c>
      <c r="E12" s="889">
        <v>1349058</v>
      </c>
      <c r="F12" s="889">
        <v>1508728</v>
      </c>
      <c r="G12" s="890">
        <v>885027</v>
      </c>
    </row>
    <row r="13" spans="1:7" ht="14.4" customHeight="1" x14ac:dyDescent="0.3">
      <c r="A13" s="857" t="s">
        <v>1000</v>
      </c>
      <c r="B13" s="849">
        <v>2786</v>
      </c>
      <c r="C13" s="849">
        <v>2907</v>
      </c>
      <c r="D13" s="849">
        <v>2790</v>
      </c>
      <c r="E13" s="889">
        <v>4684567.01</v>
      </c>
      <c r="F13" s="889">
        <v>3476870.01</v>
      </c>
      <c r="G13" s="890">
        <v>3923699.34</v>
      </c>
    </row>
    <row r="14" spans="1:7" ht="14.4" customHeight="1" x14ac:dyDescent="0.3">
      <c r="A14" s="857" t="s">
        <v>1001</v>
      </c>
      <c r="B14" s="849"/>
      <c r="C14" s="849">
        <v>283</v>
      </c>
      <c r="D14" s="849">
        <v>249</v>
      </c>
      <c r="E14" s="889"/>
      <c r="F14" s="889">
        <v>539203</v>
      </c>
      <c r="G14" s="890">
        <v>2185563</v>
      </c>
    </row>
    <row r="15" spans="1:7" ht="14.4" customHeight="1" x14ac:dyDescent="0.3">
      <c r="A15" s="857" t="s">
        <v>1002</v>
      </c>
      <c r="B15" s="849">
        <v>3624</v>
      </c>
      <c r="C15" s="849">
        <v>3430</v>
      </c>
      <c r="D15" s="849">
        <v>3373</v>
      </c>
      <c r="E15" s="889">
        <v>4331234</v>
      </c>
      <c r="F15" s="889">
        <v>4068026</v>
      </c>
      <c r="G15" s="890">
        <v>4040685</v>
      </c>
    </row>
    <row r="16" spans="1:7" ht="14.4" customHeight="1" x14ac:dyDescent="0.3">
      <c r="A16" s="857" t="s">
        <v>1837</v>
      </c>
      <c r="B16" s="849"/>
      <c r="C16" s="849">
        <v>1</v>
      </c>
      <c r="D16" s="849">
        <v>1</v>
      </c>
      <c r="E16" s="889"/>
      <c r="F16" s="889">
        <v>14507</v>
      </c>
      <c r="G16" s="890">
        <v>14508</v>
      </c>
    </row>
    <row r="17" spans="1:7" ht="14.4" customHeight="1" x14ac:dyDescent="0.3">
      <c r="A17" s="857" t="s">
        <v>1003</v>
      </c>
      <c r="B17" s="849">
        <v>762</v>
      </c>
      <c r="C17" s="849">
        <v>440</v>
      </c>
      <c r="D17" s="849">
        <v>376</v>
      </c>
      <c r="E17" s="889">
        <v>1823381.6600000001</v>
      </c>
      <c r="F17" s="889">
        <v>1164491</v>
      </c>
      <c r="G17" s="890">
        <v>1282786.3400000001</v>
      </c>
    </row>
    <row r="18" spans="1:7" ht="14.4" customHeight="1" x14ac:dyDescent="0.3">
      <c r="A18" s="857" t="s">
        <v>1004</v>
      </c>
      <c r="B18" s="849">
        <v>3722</v>
      </c>
      <c r="C18" s="849">
        <v>3447</v>
      </c>
      <c r="D18" s="849">
        <v>1619</v>
      </c>
      <c r="E18" s="889">
        <v>4860437.99</v>
      </c>
      <c r="F18" s="889">
        <v>4682326.34</v>
      </c>
      <c r="G18" s="890">
        <v>1766532.66</v>
      </c>
    </row>
    <row r="19" spans="1:7" ht="14.4" customHeight="1" x14ac:dyDescent="0.3">
      <c r="A19" s="857" t="s">
        <v>1838</v>
      </c>
      <c r="B19" s="849">
        <v>820</v>
      </c>
      <c r="C19" s="849">
        <v>677</v>
      </c>
      <c r="D19" s="849">
        <v>644</v>
      </c>
      <c r="E19" s="889">
        <v>11831133</v>
      </c>
      <c r="F19" s="889">
        <v>9794479</v>
      </c>
      <c r="G19" s="890">
        <v>9343694</v>
      </c>
    </row>
    <row r="20" spans="1:7" ht="14.4" customHeight="1" x14ac:dyDescent="0.3">
      <c r="A20" s="857" t="s">
        <v>1839</v>
      </c>
      <c r="B20" s="849">
        <v>1</v>
      </c>
      <c r="C20" s="849">
        <v>1</v>
      </c>
      <c r="D20" s="849"/>
      <c r="E20" s="889">
        <v>14506</v>
      </c>
      <c r="F20" s="889">
        <v>14507</v>
      </c>
      <c r="G20" s="890"/>
    </row>
    <row r="21" spans="1:7" ht="14.4" customHeight="1" x14ac:dyDescent="0.3">
      <c r="A21" s="857" t="s">
        <v>1005</v>
      </c>
      <c r="B21" s="849"/>
      <c r="C21" s="849">
        <v>1399</v>
      </c>
      <c r="D21" s="849">
        <v>1556</v>
      </c>
      <c r="E21" s="889"/>
      <c r="F21" s="889">
        <v>5175508</v>
      </c>
      <c r="G21" s="890">
        <v>4585466</v>
      </c>
    </row>
    <row r="22" spans="1:7" ht="14.4" customHeight="1" x14ac:dyDescent="0.3">
      <c r="A22" s="857" t="s">
        <v>1006</v>
      </c>
      <c r="B22" s="849">
        <v>948</v>
      </c>
      <c r="C22" s="849">
        <v>1177</v>
      </c>
      <c r="D22" s="849">
        <v>1671</v>
      </c>
      <c r="E22" s="889">
        <v>1578900.66</v>
      </c>
      <c r="F22" s="889">
        <v>2215422</v>
      </c>
      <c r="G22" s="890">
        <v>2721336.34</v>
      </c>
    </row>
    <row r="23" spans="1:7" ht="14.4" customHeight="1" thickBot="1" x14ac:dyDescent="0.35">
      <c r="A23" s="893" t="s">
        <v>1007</v>
      </c>
      <c r="B23" s="851">
        <v>1996</v>
      </c>
      <c r="C23" s="851">
        <v>3051</v>
      </c>
      <c r="D23" s="851">
        <v>2333</v>
      </c>
      <c r="E23" s="891">
        <v>3680483.99</v>
      </c>
      <c r="F23" s="891">
        <v>4679900.01</v>
      </c>
      <c r="G23" s="892">
        <v>3775219.33</v>
      </c>
    </row>
    <row r="24" spans="1:7" ht="14.4" customHeight="1" x14ac:dyDescent="0.3">
      <c r="A24" s="804" t="s">
        <v>301</v>
      </c>
    </row>
    <row r="25" spans="1:7" ht="14.4" customHeight="1" x14ac:dyDescent="0.3">
      <c r="A25" s="805" t="s">
        <v>995</v>
      </c>
    </row>
    <row r="26" spans="1:7" ht="14.4" customHeight="1" x14ac:dyDescent="0.3">
      <c r="A26" s="804" t="s">
        <v>1832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2043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3009665.4200000004</v>
      </c>
      <c r="H3" s="208">
        <f t="shared" si="0"/>
        <v>117946617.46000001</v>
      </c>
      <c r="I3" s="78"/>
      <c r="J3" s="78"/>
      <c r="K3" s="208">
        <f t="shared" si="0"/>
        <v>3003091.69</v>
      </c>
      <c r="L3" s="208">
        <f t="shared" si="0"/>
        <v>117375024.61999999</v>
      </c>
      <c r="M3" s="78"/>
      <c r="N3" s="78"/>
      <c r="O3" s="208">
        <f t="shared" si="0"/>
        <v>2930572.8200000003</v>
      </c>
      <c r="P3" s="208">
        <f t="shared" si="0"/>
        <v>117591157.55999997</v>
      </c>
      <c r="Q3" s="79">
        <f>IF(L3=0,0,P3/L3)</f>
        <v>1.0018413878139725</v>
      </c>
      <c r="R3" s="209">
        <f>IF(O3=0,0,P3/O3)</f>
        <v>40.125656239451494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1841</v>
      </c>
      <c r="B6" s="825" t="s">
        <v>1842</v>
      </c>
      <c r="C6" s="825" t="s">
        <v>571</v>
      </c>
      <c r="D6" s="825" t="s">
        <v>1843</v>
      </c>
      <c r="E6" s="825" t="s">
        <v>1844</v>
      </c>
      <c r="F6" s="825" t="s">
        <v>1845</v>
      </c>
      <c r="G6" s="225">
        <v>3119</v>
      </c>
      <c r="H6" s="225">
        <v>60620.849999999991</v>
      </c>
      <c r="I6" s="825">
        <v>1.134465599712551</v>
      </c>
      <c r="J6" s="825">
        <v>19.435989099070213</v>
      </c>
      <c r="K6" s="225">
        <v>2330</v>
      </c>
      <c r="L6" s="225">
        <v>53435.6</v>
      </c>
      <c r="M6" s="825">
        <v>1</v>
      </c>
      <c r="N6" s="825">
        <v>22.933733905579398</v>
      </c>
      <c r="O6" s="225">
        <v>3204</v>
      </c>
      <c r="P6" s="225">
        <v>76458</v>
      </c>
      <c r="Q6" s="830">
        <v>1.430843856904386</v>
      </c>
      <c r="R6" s="848">
        <v>23.863295880149813</v>
      </c>
    </row>
    <row r="7" spans="1:18" ht="14.4" customHeight="1" x14ac:dyDescent="0.3">
      <c r="A7" s="831" t="s">
        <v>1841</v>
      </c>
      <c r="B7" s="832" t="s">
        <v>1842</v>
      </c>
      <c r="C7" s="832" t="s">
        <v>571</v>
      </c>
      <c r="D7" s="832" t="s">
        <v>1843</v>
      </c>
      <c r="E7" s="832" t="s">
        <v>1846</v>
      </c>
      <c r="F7" s="832" t="s">
        <v>1847</v>
      </c>
      <c r="G7" s="849">
        <v>21596</v>
      </c>
      <c r="H7" s="849">
        <v>56370.919999999991</v>
      </c>
      <c r="I7" s="832">
        <v>0.94733988713109274</v>
      </c>
      <c r="J7" s="832">
        <v>2.61024819411002</v>
      </c>
      <c r="K7" s="849">
        <v>23016</v>
      </c>
      <c r="L7" s="849">
        <v>59504.429999999978</v>
      </c>
      <c r="M7" s="832">
        <v>1</v>
      </c>
      <c r="N7" s="832">
        <v>2.5853506256517198</v>
      </c>
      <c r="O7" s="849">
        <v>22507</v>
      </c>
      <c r="P7" s="849">
        <v>58462.540000000023</v>
      </c>
      <c r="Q7" s="837">
        <v>0.98249054734244234</v>
      </c>
      <c r="R7" s="850">
        <v>2.5975269916026136</v>
      </c>
    </row>
    <row r="8" spans="1:18" ht="14.4" customHeight="1" x14ac:dyDescent="0.3">
      <c r="A8" s="831" t="s">
        <v>1841</v>
      </c>
      <c r="B8" s="832" t="s">
        <v>1842</v>
      </c>
      <c r="C8" s="832" t="s">
        <v>571</v>
      </c>
      <c r="D8" s="832" t="s">
        <v>1843</v>
      </c>
      <c r="E8" s="832" t="s">
        <v>1848</v>
      </c>
      <c r="F8" s="832" t="s">
        <v>1849</v>
      </c>
      <c r="G8" s="849">
        <v>61164</v>
      </c>
      <c r="H8" s="849">
        <v>328391.7</v>
      </c>
      <c r="I8" s="832">
        <v>0.79173779990177862</v>
      </c>
      <c r="J8" s="832">
        <v>5.3690357072787913</v>
      </c>
      <c r="K8" s="849">
        <v>58878</v>
      </c>
      <c r="L8" s="849">
        <v>414773.29999999952</v>
      </c>
      <c r="M8" s="832">
        <v>1</v>
      </c>
      <c r="N8" s="832">
        <v>7.0446227793063541</v>
      </c>
      <c r="O8" s="849">
        <v>58644</v>
      </c>
      <c r="P8" s="849">
        <v>422694.36000000092</v>
      </c>
      <c r="Q8" s="837">
        <v>1.0190973237669865</v>
      </c>
      <c r="R8" s="850">
        <v>7.2078023327194751</v>
      </c>
    </row>
    <row r="9" spans="1:18" ht="14.4" customHeight="1" x14ac:dyDescent="0.3">
      <c r="A9" s="831" t="s">
        <v>1841</v>
      </c>
      <c r="B9" s="832" t="s">
        <v>1842</v>
      </c>
      <c r="C9" s="832" t="s">
        <v>571</v>
      </c>
      <c r="D9" s="832" t="s">
        <v>1843</v>
      </c>
      <c r="E9" s="832" t="s">
        <v>1850</v>
      </c>
      <c r="F9" s="832" t="s">
        <v>1851</v>
      </c>
      <c r="G9" s="849">
        <v>620</v>
      </c>
      <c r="H9" s="849">
        <v>6274.4</v>
      </c>
      <c r="I9" s="832">
        <v>615.13725490196077</v>
      </c>
      <c r="J9" s="832">
        <v>10.119999999999999</v>
      </c>
      <c r="K9" s="849">
        <v>1</v>
      </c>
      <c r="L9" s="849">
        <v>10.199999999999999</v>
      </c>
      <c r="M9" s="832">
        <v>1</v>
      </c>
      <c r="N9" s="832">
        <v>10.199999999999999</v>
      </c>
      <c r="O9" s="849">
        <v>201</v>
      </c>
      <c r="P9" s="849">
        <v>2024.06</v>
      </c>
      <c r="Q9" s="837">
        <v>198.43725490196078</v>
      </c>
      <c r="R9" s="850">
        <v>10.069950248756218</v>
      </c>
    </row>
    <row r="10" spans="1:18" ht="14.4" customHeight="1" x14ac:dyDescent="0.3">
      <c r="A10" s="831" t="s">
        <v>1841</v>
      </c>
      <c r="B10" s="832" t="s">
        <v>1842</v>
      </c>
      <c r="C10" s="832" t="s">
        <v>571</v>
      </c>
      <c r="D10" s="832" t="s">
        <v>1843</v>
      </c>
      <c r="E10" s="832" t="s">
        <v>1852</v>
      </c>
      <c r="F10" s="832"/>
      <c r="G10" s="849">
        <v>125</v>
      </c>
      <c r="H10" s="849">
        <v>1005</v>
      </c>
      <c r="I10" s="832"/>
      <c r="J10" s="832">
        <v>8.0399999999999991</v>
      </c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1841</v>
      </c>
      <c r="B11" s="832" t="s">
        <v>1842</v>
      </c>
      <c r="C11" s="832" t="s">
        <v>571</v>
      </c>
      <c r="D11" s="832" t="s">
        <v>1843</v>
      </c>
      <c r="E11" s="832" t="s">
        <v>1853</v>
      </c>
      <c r="F11" s="832" t="s">
        <v>1854</v>
      </c>
      <c r="G11" s="849">
        <v>2950</v>
      </c>
      <c r="H11" s="849">
        <v>19735.5</v>
      </c>
      <c r="I11" s="832">
        <v>1.7821473722232255</v>
      </c>
      <c r="J11" s="832">
        <v>6.69</v>
      </c>
      <c r="K11" s="849">
        <v>1400</v>
      </c>
      <c r="L11" s="849">
        <v>11074</v>
      </c>
      <c r="M11" s="832">
        <v>1</v>
      </c>
      <c r="N11" s="832">
        <v>7.91</v>
      </c>
      <c r="O11" s="849"/>
      <c r="P11" s="849"/>
      <c r="Q11" s="837"/>
      <c r="R11" s="850"/>
    </row>
    <row r="12" spans="1:18" ht="14.4" customHeight="1" x14ac:dyDescent="0.3">
      <c r="A12" s="831" t="s">
        <v>1841</v>
      </c>
      <c r="B12" s="832" t="s">
        <v>1842</v>
      </c>
      <c r="C12" s="832" t="s">
        <v>571</v>
      </c>
      <c r="D12" s="832" t="s">
        <v>1843</v>
      </c>
      <c r="E12" s="832" t="s">
        <v>1855</v>
      </c>
      <c r="F12" s="832" t="s">
        <v>1856</v>
      </c>
      <c r="G12" s="849">
        <v>699074</v>
      </c>
      <c r="H12" s="849">
        <v>4241998.9100000039</v>
      </c>
      <c r="I12" s="832">
        <v>1.1190011495616248</v>
      </c>
      <c r="J12" s="832">
        <v>6.0680255738305302</v>
      </c>
      <c r="K12" s="849">
        <v>715717</v>
      </c>
      <c r="L12" s="849">
        <v>3790879.8500000038</v>
      </c>
      <c r="M12" s="832">
        <v>1</v>
      </c>
      <c r="N12" s="832">
        <v>5.2966184259979903</v>
      </c>
      <c r="O12" s="849">
        <v>715895</v>
      </c>
      <c r="P12" s="849">
        <v>3820972.1500000032</v>
      </c>
      <c r="Q12" s="837">
        <v>1.0079380780163738</v>
      </c>
      <c r="R12" s="850">
        <v>5.3373359920100061</v>
      </c>
    </row>
    <row r="13" spans="1:18" ht="14.4" customHeight="1" x14ac:dyDescent="0.3">
      <c r="A13" s="831" t="s">
        <v>1841</v>
      </c>
      <c r="B13" s="832" t="s">
        <v>1842</v>
      </c>
      <c r="C13" s="832" t="s">
        <v>571</v>
      </c>
      <c r="D13" s="832" t="s">
        <v>1843</v>
      </c>
      <c r="E13" s="832" t="s">
        <v>1857</v>
      </c>
      <c r="F13" s="832" t="s">
        <v>1858</v>
      </c>
      <c r="G13" s="849">
        <v>11007.4</v>
      </c>
      <c r="H13" s="849">
        <v>99741.290000000023</v>
      </c>
      <c r="I13" s="832">
        <v>1.3686962602580566</v>
      </c>
      <c r="J13" s="832">
        <v>9.061294220251833</v>
      </c>
      <c r="K13" s="849">
        <v>7973</v>
      </c>
      <c r="L13" s="849">
        <v>72873.210000000006</v>
      </c>
      <c r="M13" s="832">
        <v>1</v>
      </c>
      <c r="N13" s="832">
        <v>9.1399987457669649</v>
      </c>
      <c r="O13" s="849">
        <v>7344.4</v>
      </c>
      <c r="P13" s="849">
        <v>67496.53</v>
      </c>
      <c r="Q13" s="837">
        <v>0.92621870231872583</v>
      </c>
      <c r="R13" s="850">
        <v>9.1902034202930132</v>
      </c>
    </row>
    <row r="14" spans="1:18" ht="14.4" customHeight="1" x14ac:dyDescent="0.3">
      <c r="A14" s="831" t="s">
        <v>1841</v>
      </c>
      <c r="B14" s="832" t="s">
        <v>1842</v>
      </c>
      <c r="C14" s="832" t="s">
        <v>571</v>
      </c>
      <c r="D14" s="832" t="s">
        <v>1843</v>
      </c>
      <c r="E14" s="832" t="s">
        <v>1859</v>
      </c>
      <c r="F14" s="832" t="s">
        <v>1860</v>
      </c>
      <c r="G14" s="849">
        <v>3758</v>
      </c>
      <c r="H14" s="849">
        <v>34301.449999999997</v>
      </c>
      <c r="I14" s="832">
        <v>0.34953614540088984</v>
      </c>
      <c r="J14" s="832">
        <v>9.1275811601915908</v>
      </c>
      <c r="K14" s="849">
        <v>10690</v>
      </c>
      <c r="L14" s="849">
        <v>98134.199999999983</v>
      </c>
      <c r="M14" s="832">
        <v>1</v>
      </c>
      <c r="N14" s="832">
        <v>9.1799999999999979</v>
      </c>
      <c r="O14" s="849">
        <v>6147</v>
      </c>
      <c r="P14" s="849">
        <v>56507.12</v>
      </c>
      <c r="Q14" s="837">
        <v>0.57581475163602514</v>
      </c>
      <c r="R14" s="850">
        <v>9.1926338051081835</v>
      </c>
    </row>
    <row r="15" spans="1:18" ht="14.4" customHeight="1" x14ac:dyDescent="0.3">
      <c r="A15" s="831" t="s">
        <v>1841</v>
      </c>
      <c r="B15" s="832" t="s">
        <v>1842</v>
      </c>
      <c r="C15" s="832" t="s">
        <v>571</v>
      </c>
      <c r="D15" s="832" t="s">
        <v>1843</v>
      </c>
      <c r="E15" s="832" t="s">
        <v>1861</v>
      </c>
      <c r="F15" s="832" t="s">
        <v>1862</v>
      </c>
      <c r="G15" s="849">
        <v>13510.4</v>
      </c>
      <c r="H15" s="849">
        <v>138150.42000000004</v>
      </c>
      <c r="I15" s="832">
        <v>0.80678760053862775</v>
      </c>
      <c r="J15" s="832">
        <v>10.225487032212225</v>
      </c>
      <c r="K15" s="849">
        <v>16845.099999999999</v>
      </c>
      <c r="L15" s="849">
        <v>171235.18000000002</v>
      </c>
      <c r="M15" s="832">
        <v>1</v>
      </c>
      <c r="N15" s="832">
        <v>10.165281298419128</v>
      </c>
      <c r="O15" s="849">
        <v>15502.5</v>
      </c>
      <c r="P15" s="849">
        <v>157221.57999999996</v>
      </c>
      <c r="Q15" s="837">
        <v>0.91816167682365235</v>
      </c>
      <c r="R15" s="850">
        <v>10.14169198516368</v>
      </c>
    </row>
    <row r="16" spans="1:18" ht="14.4" customHeight="1" x14ac:dyDescent="0.3">
      <c r="A16" s="831" t="s">
        <v>1841</v>
      </c>
      <c r="B16" s="832" t="s">
        <v>1842</v>
      </c>
      <c r="C16" s="832" t="s">
        <v>571</v>
      </c>
      <c r="D16" s="832" t="s">
        <v>1843</v>
      </c>
      <c r="E16" s="832" t="s">
        <v>1863</v>
      </c>
      <c r="F16" s="832" t="s">
        <v>1864</v>
      </c>
      <c r="G16" s="849">
        <v>6950</v>
      </c>
      <c r="H16" s="849">
        <v>136359</v>
      </c>
      <c r="I16" s="832">
        <v>3.7175299890948748</v>
      </c>
      <c r="J16" s="832">
        <v>19.62</v>
      </c>
      <c r="K16" s="849">
        <v>1400</v>
      </c>
      <c r="L16" s="849">
        <v>36680</v>
      </c>
      <c r="M16" s="832">
        <v>1</v>
      </c>
      <c r="N16" s="832">
        <v>26.2</v>
      </c>
      <c r="O16" s="849"/>
      <c r="P16" s="849"/>
      <c r="Q16" s="837"/>
      <c r="R16" s="850"/>
    </row>
    <row r="17" spans="1:18" ht="14.4" customHeight="1" x14ac:dyDescent="0.3">
      <c r="A17" s="831" t="s">
        <v>1841</v>
      </c>
      <c r="B17" s="832" t="s">
        <v>1842</v>
      </c>
      <c r="C17" s="832" t="s">
        <v>571</v>
      </c>
      <c r="D17" s="832" t="s">
        <v>1843</v>
      </c>
      <c r="E17" s="832" t="s">
        <v>1865</v>
      </c>
      <c r="F17" s="832" t="s">
        <v>1866</v>
      </c>
      <c r="G17" s="849">
        <v>150.57000000000002</v>
      </c>
      <c r="H17" s="849">
        <v>6740.4199999999992</v>
      </c>
      <c r="I17" s="832">
        <v>12.953876311642386</v>
      </c>
      <c r="J17" s="832">
        <v>44.766022448030803</v>
      </c>
      <c r="K17" s="849">
        <v>13.350000000000001</v>
      </c>
      <c r="L17" s="849">
        <v>520.34</v>
      </c>
      <c r="M17" s="832">
        <v>1</v>
      </c>
      <c r="N17" s="832">
        <v>38.97677902621723</v>
      </c>
      <c r="O17" s="849">
        <v>10.399999999999999</v>
      </c>
      <c r="P17" s="849">
        <v>386.24000000000007</v>
      </c>
      <c r="Q17" s="837">
        <v>0.74228389130184114</v>
      </c>
      <c r="R17" s="850">
        <v>37.138461538461549</v>
      </c>
    </row>
    <row r="18" spans="1:18" ht="14.4" customHeight="1" x14ac:dyDescent="0.3">
      <c r="A18" s="831" t="s">
        <v>1841</v>
      </c>
      <c r="B18" s="832" t="s">
        <v>1842</v>
      </c>
      <c r="C18" s="832" t="s">
        <v>571</v>
      </c>
      <c r="D18" s="832" t="s">
        <v>1843</v>
      </c>
      <c r="E18" s="832" t="s">
        <v>1867</v>
      </c>
      <c r="F18" s="832" t="s">
        <v>1868</v>
      </c>
      <c r="G18" s="849">
        <v>900</v>
      </c>
      <c r="H18" s="849">
        <v>6579</v>
      </c>
      <c r="I18" s="832">
        <v>1.2111561119293077</v>
      </c>
      <c r="J18" s="832">
        <v>7.31</v>
      </c>
      <c r="K18" s="849">
        <v>700</v>
      </c>
      <c r="L18" s="849">
        <v>5432</v>
      </c>
      <c r="M18" s="832">
        <v>1</v>
      </c>
      <c r="N18" s="832">
        <v>7.76</v>
      </c>
      <c r="O18" s="849">
        <v>1081</v>
      </c>
      <c r="P18" s="849">
        <v>8388.56</v>
      </c>
      <c r="Q18" s="837">
        <v>1.5442857142857143</v>
      </c>
      <c r="R18" s="850">
        <v>7.76</v>
      </c>
    </row>
    <row r="19" spans="1:18" ht="14.4" customHeight="1" x14ac:dyDescent="0.3">
      <c r="A19" s="831" t="s">
        <v>1841</v>
      </c>
      <c r="B19" s="832" t="s">
        <v>1842</v>
      </c>
      <c r="C19" s="832" t="s">
        <v>571</v>
      </c>
      <c r="D19" s="832" t="s">
        <v>1843</v>
      </c>
      <c r="E19" s="832" t="s">
        <v>1869</v>
      </c>
      <c r="F19" s="832" t="s">
        <v>1870</v>
      </c>
      <c r="G19" s="849">
        <v>56184</v>
      </c>
      <c r="H19" s="849">
        <v>1140317.2900000003</v>
      </c>
      <c r="I19" s="832">
        <v>5.3741406006183832</v>
      </c>
      <c r="J19" s="832">
        <v>20.29612149366368</v>
      </c>
      <c r="K19" s="849">
        <v>10386</v>
      </c>
      <c r="L19" s="849">
        <v>212185.98</v>
      </c>
      <c r="M19" s="832">
        <v>1</v>
      </c>
      <c r="N19" s="832">
        <v>20.43</v>
      </c>
      <c r="O19" s="849">
        <v>41849</v>
      </c>
      <c r="P19" s="849">
        <v>853253.85</v>
      </c>
      <c r="Q19" s="837">
        <v>4.0212546088106293</v>
      </c>
      <c r="R19" s="850">
        <v>20.388870701808884</v>
      </c>
    </row>
    <row r="20" spans="1:18" ht="14.4" customHeight="1" x14ac:dyDescent="0.3">
      <c r="A20" s="831" t="s">
        <v>1841</v>
      </c>
      <c r="B20" s="832" t="s">
        <v>1842</v>
      </c>
      <c r="C20" s="832" t="s">
        <v>571</v>
      </c>
      <c r="D20" s="832" t="s">
        <v>1843</v>
      </c>
      <c r="E20" s="832" t="s">
        <v>1871</v>
      </c>
      <c r="F20" s="832" t="s">
        <v>1872</v>
      </c>
      <c r="G20" s="849">
        <v>14</v>
      </c>
      <c r="H20" s="849">
        <v>19132.66</v>
      </c>
      <c r="I20" s="832">
        <v>2.2473107670333747</v>
      </c>
      <c r="J20" s="832">
        <v>1366.6185714285714</v>
      </c>
      <c r="K20" s="849">
        <v>5.7</v>
      </c>
      <c r="L20" s="849">
        <v>8513.58</v>
      </c>
      <c r="M20" s="832">
        <v>1</v>
      </c>
      <c r="N20" s="832">
        <v>1493.6105263157895</v>
      </c>
      <c r="O20" s="849">
        <v>14.42</v>
      </c>
      <c r="P20" s="849">
        <v>23370.61</v>
      </c>
      <c r="Q20" s="837">
        <v>2.7450978319343919</v>
      </c>
      <c r="R20" s="850">
        <v>1620.7080443828017</v>
      </c>
    </row>
    <row r="21" spans="1:18" ht="14.4" customHeight="1" x14ac:dyDescent="0.3">
      <c r="A21" s="831" t="s">
        <v>1841</v>
      </c>
      <c r="B21" s="832" t="s">
        <v>1842</v>
      </c>
      <c r="C21" s="832" t="s">
        <v>571</v>
      </c>
      <c r="D21" s="832" t="s">
        <v>1843</v>
      </c>
      <c r="E21" s="832" t="s">
        <v>1873</v>
      </c>
      <c r="F21" s="832" t="s">
        <v>1874</v>
      </c>
      <c r="G21" s="849">
        <v>15.5</v>
      </c>
      <c r="H21" s="849">
        <v>61769.05</v>
      </c>
      <c r="I21" s="832"/>
      <c r="J21" s="832">
        <v>3985.1000000000004</v>
      </c>
      <c r="K21" s="849"/>
      <c r="L21" s="849"/>
      <c r="M21" s="832"/>
      <c r="N21" s="832"/>
      <c r="O21" s="849">
        <v>4.4000000000000004</v>
      </c>
      <c r="P21" s="849">
        <v>22613.58</v>
      </c>
      <c r="Q21" s="837"/>
      <c r="R21" s="850">
        <v>5139.45</v>
      </c>
    </row>
    <row r="22" spans="1:18" ht="14.4" customHeight="1" x14ac:dyDescent="0.3">
      <c r="A22" s="831" t="s">
        <v>1841</v>
      </c>
      <c r="B22" s="832" t="s">
        <v>1842</v>
      </c>
      <c r="C22" s="832" t="s">
        <v>571</v>
      </c>
      <c r="D22" s="832" t="s">
        <v>1843</v>
      </c>
      <c r="E22" s="832" t="s">
        <v>1875</v>
      </c>
      <c r="F22" s="832" t="s">
        <v>1876</v>
      </c>
      <c r="G22" s="849">
        <v>203</v>
      </c>
      <c r="H22" s="849">
        <v>439264.03999999969</v>
      </c>
      <c r="I22" s="832">
        <v>1.1403627294174843</v>
      </c>
      <c r="J22" s="832">
        <v>2163.8622660098508</v>
      </c>
      <c r="K22" s="849">
        <v>193</v>
      </c>
      <c r="L22" s="849">
        <v>385196.77000000066</v>
      </c>
      <c r="M22" s="832">
        <v>1</v>
      </c>
      <c r="N22" s="832">
        <v>1995.8381865285007</v>
      </c>
      <c r="O22" s="849">
        <v>201</v>
      </c>
      <c r="P22" s="849">
        <v>391218.09000000055</v>
      </c>
      <c r="Q22" s="837">
        <v>1.015631802935419</v>
      </c>
      <c r="R22" s="850">
        <v>1946.3586567164207</v>
      </c>
    </row>
    <row r="23" spans="1:18" ht="14.4" customHeight="1" x14ac:dyDescent="0.3">
      <c r="A23" s="831" t="s">
        <v>1841</v>
      </c>
      <c r="B23" s="832" t="s">
        <v>1842</v>
      </c>
      <c r="C23" s="832" t="s">
        <v>571</v>
      </c>
      <c r="D23" s="832" t="s">
        <v>1843</v>
      </c>
      <c r="E23" s="832" t="s">
        <v>1877</v>
      </c>
      <c r="F23" s="832" t="s">
        <v>1878</v>
      </c>
      <c r="G23" s="849">
        <v>2262</v>
      </c>
      <c r="H23" s="849">
        <v>556664.16</v>
      </c>
      <c r="I23" s="832">
        <v>2.4021837242976876</v>
      </c>
      <c r="J23" s="832">
        <v>246.09379310344829</v>
      </c>
      <c r="K23" s="849">
        <v>935</v>
      </c>
      <c r="L23" s="849">
        <v>231732.55</v>
      </c>
      <c r="M23" s="832">
        <v>1</v>
      </c>
      <c r="N23" s="832">
        <v>247.84229946524064</v>
      </c>
      <c r="O23" s="849">
        <v>3414</v>
      </c>
      <c r="P23" s="849">
        <v>672859.22000000009</v>
      </c>
      <c r="Q23" s="837">
        <v>2.90360253663113</v>
      </c>
      <c r="R23" s="850">
        <v>197.08823081429412</v>
      </c>
    </row>
    <row r="24" spans="1:18" ht="14.4" customHeight="1" x14ac:dyDescent="0.3">
      <c r="A24" s="831" t="s">
        <v>1841</v>
      </c>
      <c r="B24" s="832" t="s">
        <v>1842</v>
      </c>
      <c r="C24" s="832" t="s">
        <v>571</v>
      </c>
      <c r="D24" s="832" t="s">
        <v>1843</v>
      </c>
      <c r="E24" s="832" t="s">
        <v>1879</v>
      </c>
      <c r="F24" s="832" t="s">
        <v>1880</v>
      </c>
      <c r="G24" s="849">
        <v>1123113</v>
      </c>
      <c r="H24" s="849">
        <v>4596066.2200000035</v>
      </c>
      <c r="I24" s="832">
        <v>1.1144859789741923</v>
      </c>
      <c r="J24" s="832">
        <v>4.0922562734114942</v>
      </c>
      <c r="K24" s="849">
        <v>1096602</v>
      </c>
      <c r="L24" s="849">
        <v>4123933.6399999987</v>
      </c>
      <c r="M24" s="832">
        <v>1</v>
      </c>
      <c r="N24" s="832">
        <v>3.7606475640204913</v>
      </c>
      <c r="O24" s="849">
        <v>1012489</v>
      </c>
      <c r="P24" s="849">
        <v>3815515.27</v>
      </c>
      <c r="Q24" s="837">
        <v>0.92521257689296887</v>
      </c>
      <c r="R24" s="850">
        <v>3.7684510844068431</v>
      </c>
    </row>
    <row r="25" spans="1:18" ht="14.4" customHeight="1" x14ac:dyDescent="0.3">
      <c r="A25" s="831" t="s">
        <v>1841</v>
      </c>
      <c r="B25" s="832" t="s">
        <v>1842</v>
      </c>
      <c r="C25" s="832" t="s">
        <v>571</v>
      </c>
      <c r="D25" s="832" t="s">
        <v>1843</v>
      </c>
      <c r="E25" s="832" t="s">
        <v>1881</v>
      </c>
      <c r="F25" s="832" t="s">
        <v>1882</v>
      </c>
      <c r="G25" s="849"/>
      <c r="H25" s="849"/>
      <c r="I25" s="832"/>
      <c r="J25" s="832"/>
      <c r="K25" s="849">
        <v>11288</v>
      </c>
      <c r="L25" s="849">
        <v>70098.48</v>
      </c>
      <c r="M25" s="832">
        <v>1</v>
      </c>
      <c r="N25" s="832">
        <v>6.21</v>
      </c>
      <c r="O25" s="849"/>
      <c r="P25" s="849"/>
      <c r="Q25" s="837"/>
      <c r="R25" s="850"/>
    </row>
    <row r="26" spans="1:18" ht="14.4" customHeight="1" x14ac:dyDescent="0.3">
      <c r="A26" s="831" t="s">
        <v>1841</v>
      </c>
      <c r="B26" s="832" t="s">
        <v>1842</v>
      </c>
      <c r="C26" s="832" t="s">
        <v>571</v>
      </c>
      <c r="D26" s="832" t="s">
        <v>1843</v>
      </c>
      <c r="E26" s="832" t="s">
        <v>1883</v>
      </c>
      <c r="F26" s="832" t="s">
        <v>1884</v>
      </c>
      <c r="G26" s="849">
        <v>700</v>
      </c>
      <c r="H26" s="849">
        <v>5369</v>
      </c>
      <c r="I26" s="832">
        <v>0.99739921976592982</v>
      </c>
      <c r="J26" s="832">
        <v>7.67</v>
      </c>
      <c r="K26" s="849">
        <v>700</v>
      </c>
      <c r="L26" s="849">
        <v>5383</v>
      </c>
      <c r="M26" s="832">
        <v>1</v>
      </c>
      <c r="N26" s="832">
        <v>7.69</v>
      </c>
      <c r="O26" s="849"/>
      <c r="P26" s="849"/>
      <c r="Q26" s="837"/>
      <c r="R26" s="850"/>
    </row>
    <row r="27" spans="1:18" ht="14.4" customHeight="1" x14ac:dyDescent="0.3">
      <c r="A27" s="831" t="s">
        <v>1841</v>
      </c>
      <c r="B27" s="832" t="s">
        <v>1842</v>
      </c>
      <c r="C27" s="832" t="s">
        <v>571</v>
      </c>
      <c r="D27" s="832" t="s">
        <v>1843</v>
      </c>
      <c r="E27" s="832" t="s">
        <v>1885</v>
      </c>
      <c r="F27" s="832" t="s">
        <v>1886</v>
      </c>
      <c r="G27" s="849">
        <v>3258</v>
      </c>
      <c r="H27" s="849">
        <v>524362.92000000004</v>
      </c>
      <c r="I27" s="832">
        <v>1.0481777269030479</v>
      </c>
      <c r="J27" s="832">
        <v>160.94626151012892</v>
      </c>
      <c r="K27" s="849">
        <v>3147</v>
      </c>
      <c r="L27" s="849">
        <v>500261.46</v>
      </c>
      <c r="M27" s="832">
        <v>1</v>
      </c>
      <c r="N27" s="832">
        <v>158.96455672068637</v>
      </c>
      <c r="O27" s="849">
        <v>3367</v>
      </c>
      <c r="P27" s="849">
        <v>521120.38</v>
      </c>
      <c r="Q27" s="837">
        <v>1.0416960363086933</v>
      </c>
      <c r="R27" s="850">
        <v>154.77290763290765</v>
      </c>
    </row>
    <row r="28" spans="1:18" ht="14.4" customHeight="1" x14ac:dyDescent="0.3">
      <c r="A28" s="831" t="s">
        <v>1841</v>
      </c>
      <c r="B28" s="832" t="s">
        <v>1842</v>
      </c>
      <c r="C28" s="832" t="s">
        <v>571</v>
      </c>
      <c r="D28" s="832" t="s">
        <v>1843</v>
      </c>
      <c r="E28" s="832" t="s">
        <v>1887</v>
      </c>
      <c r="F28" s="832" t="s">
        <v>1888</v>
      </c>
      <c r="G28" s="849">
        <v>40180</v>
      </c>
      <c r="H28" s="849">
        <v>807717.4</v>
      </c>
      <c r="I28" s="832">
        <v>0.69369326257568276</v>
      </c>
      <c r="J28" s="832">
        <v>20.102473867595819</v>
      </c>
      <c r="K28" s="849">
        <v>57318</v>
      </c>
      <c r="L28" s="849">
        <v>1164372.56</v>
      </c>
      <c r="M28" s="832">
        <v>1</v>
      </c>
      <c r="N28" s="832">
        <v>20.314256603510241</v>
      </c>
      <c r="O28" s="849">
        <v>50986</v>
      </c>
      <c r="P28" s="849">
        <v>1048264.7500000001</v>
      </c>
      <c r="Q28" s="837">
        <v>0.90028293864980813</v>
      </c>
      <c r="R28" s="850">
        <v>20.559854665986744</v>
      </c>
    </row>
    <row r="29" spans="1:18" ht="14.4" customHeight="1" x14ac:dyDescent="0.3">
      <c r="A29" s="831" t="s">
        <v>1841</v>
      </c>
      <c r="B29" s="832" t="s">
        <v>1842</v>
      </c>
      <c r="C29" s="832" t="s">
        <v>571</v>
      </c>
      <c r="D29" s="832" t="s">
        <v>1843</v>
      </c>
      <c r="E29" s="832" t="s">
        <v>1889</v>
      </c>
      <c r="F29" s="832"/>
      <c r="G29" s="849">
        <v>5607.5</v>
      </c>
      <c r="H29" s="849">
        <v>165342.13999999998</v>
      </c>
      <c r="I29" s="832"/>
      <c r="J29" s="832">
        <v>29.485892108782878</v>
      </c>
      <c r="K29" s="849"/>
      <c r="L29" s="849"/>
      <c r="M29" s="832"/>
      <c r="N29" s="832"/>
      <c r="O29" s="849"/>
      <c r="P29" s="849"/>
      <c r="Q29" s="837"/>
      <c r="R29" s="850"/>
    </row>
    <row r="30" spans="1:18" ht="14.4" customHeight="1" x14ac:dyDescent="0.3">
      <c r="A30" s="831" t="s">
        <v>1841</v>
      </c>
      <c r="B30" s="832" t="s">
        <v>1842</v>
      </c>
      <c r="C30" s="832" t="s">
        <v>571</v>
      </c>
      <c r="D30" s="832" t="s">
        <v>1843</v>
      </c>
      <c r="E30" s="832" t="s">
        <v>1890</v>
      </c>
      <c r="F30" s="832" t="s">
        <v>1891</v>
      </c>
      <c r="G30" s="849">
        <v>5</v>
      </c>
      <c r="H30" s="849">
        <v>286.89999999999998</v>
      </c>
      <c r="I30" s="832">
        <v>0.83790887850467277</v>
      </c>
      <c r="J30" s="832">
        <v>57.379999999999995</v>
      </c>
      <c r="K30" s="849">
        <v>5</v>
      </c>
      <c r="L30" s="849">
        <v>342.40000000000003</v>
      </c>
      <c r="M30" s="832">
        <v>1</v>
      </c>
      <c r="N30" s="832">
        <v>68.48</v>
      </c>
      <c r="O30" s="849"/>
      <c r="P30" s="849"/>
      <c r="Q30" s="837"/>
      <c r="R30" s="850"/>
    </row>
    <row r="31" spans="1:18" ht="14.4" customHeight="1" x14ac:dyDescent="0.3">
      <c r="A31" s="831" t="s">
        <v>1841</v>
      </c>
      <c r="B31" s="832" t="s">
        <v>1842</v>
      </c>
      <c r="C31" s="832" t="s">
        <v>571</v>
      </c>
      <c r="D31" s="832" t="s">
        <v>1843</v>
      </c>
      <c r="E31" s="832" t="s">
        <v>1892</v>
      </c>
      <c r="F31" s="832"/>
      <c r="G31" s="849">
        <v>11</v>
      </c>
      <c r="H31" s="849">
        <v>136466.07</v>
      </c>
      <c r="I31" s="832"/>
      <c r="J31" s="832">
        <v>12406.006363636365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1841</v>
      </c>
      <c r="B32" s="832" t="s">
        <v>1842</v>
      </c>
      <c r="C32" s="832" t="s">
        <v>571</v>
      </c>
      <c r="D32" s="832" t="s">
        <v>1843</v>
      </c>
      <c r="E32" s="832" t="s">
        <v>1893</v>
      </c>
      <c r="F32" s="832" t="s">
        <v>1894</v>
      </c>
      <c r="G32" s="849">
        <v>10</v>
      </c>
      <c r="H32" s="849">
        <v>1085621.9999999998</v>
      </c>
      <c r="I32" s="832">
        <v>0.83333333333333337</v>
      </c>
      <c r="J32" s="832">
        <v>108562.19999999998</v>
      </c>
      <c r="K32" s="849">
        <v>12</v>
      </c>
      <c r="L32" s="849">
        <v>1302746.3999999997</v>
      </c>
      <c r="M32" s="832">
        <v>1</v>
      </c>
      <c r="N32" s="832">
        <v>108562.19999999997</v>
      </c>
      <c r="O32" s="849">
        <v>24</v>
      </c>
      <c r="P32" s="849">
        <v>2605492.8000000003</v>
      </c>
      <c r="Q32" s="837">
        <v>2.0000000000000009</v>
      </c>
      <c r="R32" s="850">
        <v>108562.20000000001</v>
      </c>
    </row>
    <row r="33" spans="1:18" ht="14.4" customHeight="1" x14ac:dyDescent="0.3">
      <c r="A33" s="831" t="s">
        <v>1841</v>
      </c>
      <c r="B33" s="832" t="s">
        <v>1842</v>
      </c>
      <c r="C33" s="832" t="s">
        <v>571</v>
      </c>
      <c r="D33" s="832" t="s">
        <v>1843</v>
      </c>
      <c r="E33" s="832" t="s">
        <v>1895</v>
      </c>
      <c r="F33" s="832" t="s">
        <v>1896</v>
      </c>
      <c r="G33" s="849"/>
      <c r="H33" s="849"/>
      <c r="I33" s="832"/>
      <c r="J33" s="832"/>
      <c r="K33" s="849">
        <v>39771</v>
      </c>
      <c r="L33" s="849">
        <v>789471.84000000008</v>
      </c>
      <c r="M33" s="832">
        <v>1</v>
      </c>
      <c r="N33" s="832">
        <v>19.850439767669911</v>
      </c>
      <c r="O33" s="849">
        <v>59338</v>
      </c>
      <c r="P33" s="849">
        <v>1155764.4799999997</v>
      </c>
      <c r="Q33" s="837">
        <v>1.463971761171367</v>
      </c>
      <c r="R33" s="850">
        <v>19.477644679631936</v>
      </c>
    </row>
    <row r="34" spans="1:18" ht="14.4" customHeight="1" x14ac:dyDescent="0.3">
      <c r="A34" s="831" t="s">
        <v>1841</v>
      </c>
      <c r="B34" s="832" t="s">
        <v>1842</v>
      </c>
      <c r="C34" s="832" t="s">
        <v>571</v>
      </c>
      <c r="D34" s="832" t="s">
        <v>1843</v>
      </c>
      <c r="E34" s="832" t="s">
        <v>1897</v>
      </c>
      <c r="F34" s="832" t="s">
        <v>1898</v>
      </c>
      <c r="G34" s="849"/>
      <c r="H34" s="849"/>
      <c r="I34" s="832"/>
      <c r="J34" s="832"/>
      <c r="K34" s="849">
        <v>2100</v>
      </c>
      <c r="L34" s="849">
        <v>42693</v>
      </c>
      <c r="M34" s="832">
        <v>1</v>
      </c>
      <c r="N34" s="832">
        <v>20.329999999999998</v>
      </c>
      <c r="O34" s="849"/>
      <c r="P34" s="849"/>
      <c r="Q34" s="837"/>
      <c r="R34" s="850"/>
    </row>
    <row r="35" spans="1:18" ht="14.4" customHeight="1" x14ac:dyDescent="0.3">
      <c r="A35" s="831" t="s">
        <v>1841</v>
      </c>
      <c r="B35" s="832" t="s">
        <v>1842</v>
      </c>
      <c r="C35" s="832" t="s">
        <v>571</v>
      </c>
      <c r="D35" s="832" t="s">
        <v>1843</v>
      </c>
      <c r="E35" s="832" t="s">
        <v>1899</v>
      </c>
      <c r="F35" s="832" t="s">
        <v>1900</v>
      </c>
      <c r="G35" s="849"/>
      <c r="H35" s="849"/>
      <c r="I35" s="832"/>
      <c r="J35" s="832"/>
      <c r="K35" s="849"/>
      <c r="L35" s="849"/>
      <c r="M35" s="832"/>
      <c r="N35" s="832"/>
      <c r="O35" s="849">
        <v>316</v>
      </c>
      <c r="P35" s="849">
        <v>2716.9</v>
      </c>
      <c r="Q35" s="837"/>
      <c r="R35" s="850">
        <v>8.5977848101265817</v>
      </c>
    </row>
    <row r="36" spans="1:18" ht="14.4" customHeight="1" x14ac:dyDescent="0.3">
      <c r="A36" s="831" t="s">
        <v>1841</v>
      </c>
      <c r="B36" s="832" t="s">
        <v>1842</v>
      </c>
      <c r="C36" s="832" t="s">
        <v>571</v>
      </c>
      <c r="D36" s="832" t="s">
        <v>1843</v>
      </c>
      <c r="E36" s="832" t="s">
        <v>1901</v>
      </c>
      <c r="F36" s="832" t="s">
        <v>1902</v>
      </c>
      <c r="G36" s="849"/>
      <c r="H36" s="849"/>
      <c r="I36" s="832"/>
      <c r="J36" s="832"/>
      <c r="K36" s="849"/>
      <c r="L36" s="849"/>
      <c r="M36" s="832"/>
      <c r="N36" s="832"/>
      <c r="O36" s="849">
        <v>148</v>
      </c>
      <c r="P36" s="849">
        <v>1219.52</v>
      </c>
      <c r="Q36" s="837"/>
      <c r="R36" s="850">
        <v>8.24</v>
      </c>
    </row>
    <row r="37" spans="1:18" ht="14.4" customHeight="1" x14ac:dyDescent="0.3">
      <c r="A37" s="831" t="s">
        <v>1841</v>
      </c>
      <c r="B37" s="832" t="s">
        <v>1842</v>
      </c>
      <c r="C37" s="832" t="s">
        <v>571</v>
      </c>
      <c r="D37" s="832" t="s">
        <v>1843</v>
      </c>
      <c r="E37" s="832" t="s">
        <v>1903</v>
      </c>
      <c r="F37" s="832" t="s">
        <v>1904</v>
      </c>
      <c r="G37" s="849"/>
      <c r="H37" s="849"/>
      <c r="I37" s="832"/>
      <c r="J37" s="832"/>
      <c r="K37" s="849"/>
      <c r="L37" s="849"/>
      <c r="M37" s="832"/>
      <c r="N37" s="832"/>
      <c r="O37" s="849">
        <v>170</v>
      </c>
      <c r="P37" s="849">
        <v>12110.8</v>
      </c>
      <c r="Q37" s="837"/>
      <c r="R37" s="850">
        <v>71.239999999999995</v>
      </c>
    </row>
    <row r="38" spans="1:18" ht="14.4" customHeight="1" x14ac:dyDescent="0.3">
      <c r="A38" s="831" t="s">
        <v>1841</v>
      </c>
      <c r="B38" s="832" t="s">
        <v>1842</v>
      </c>
      <c r="C38" s="832" t="s">
        <v>571</v>
      </c>
      <c r="D38" s="832" t="s">
        <v>904</v>
      </c>
      <c r="E38" s="832" t="s">
        <v>1905</v>
      </c>
      <c r="F38" s="832" t="s">
        <v>1906</v>
      </c>
      <c r="G38" s="849">
        <v>341</v>
      </c>
      <c r="H38" s="849">
        <v>12617</v>
      </c>
      <c r="I38" s="832">
        <v>1.3372549019607842</v>
      </c>
      <c r="J38" s="832">
        <v>37</v>
      </c>
      <c r="K38" s="849">
        <v>255</v>
      </c>
      <c r="L38" s="849">
        <v>9435</v>
      </c>
      <c r="M38" s="832">
        <v>1</v>
      </c>
      <c r="N38" s="832">
        <v>37</v>
      </c>
      <c r="O38" s="849">
        <v>329</v>
      </c>
      <c r="P38" s="849">
        <v>12173</v>
      </c>
      <c r="Q38" s="837">
        <v>1.2901960784313726</v>
      </c>
      <c r="R38" s="850">
        <v>37</v>
      </c>
    </row>
    <row r="39" spans="1:18" ht="14.4" customHeight="1" x14ac:dyDescent="0.3">
      <c r="A39" s="831" t="s">
        <v>1841</v>
      </c>
      <c r="B39" s="832" t="s">
        <v>1842</v>
      </c>
      <c r="C39" s="832" t="s">
        <v>571</v>
      </c>
      <c r="D39" s="832" t="s">
        <v>904</v>
      </c>
      <c r="E39" s="832" t="s">
        <v>1905</v>
      </c>
      <c r="F39" s="832" t="s">
        <v>1907</v>
      </c>
      <c r="G39" s="849">
        <v>49</v>
      </c>
      <c r="H39" s="849">
        <v>1813</v>
      </c>
      <c r="I39" s="832">
        <v>1.8846153846153846</v>
      </c>
      <c r="J39" s="832">
        <v>37</v>
      </c>
      <c r="K39" s="849">
        <v>26</v>
      </c>
      <c r="L39" s="849">
        <v>962</v>
      </c>
      <c r="M39" s="832">
        <v>1</v>
      </c>
      <c r="N39" s="832">
        <v>37</v>
      </c>
      <c r="O39" s="849">
        <v>19</v>
      </c>
      <c r="P39" s="849">
        <v>703</v>
      </c>
      <c r="Q39" s="837">
        <v>0.73076923076923073</v>
      </c>
      <c r="R39" s="850">
        <v>37</v>
      </c>
    </row>
    <row r="40" spans="1:18" ht="14.4" customHeight="1" x14ac:dyDescent="0.3">
      <c r="A40" s="831" t="s">
        <v>1841</v>
      </c>
      <c r="B40" s="832" t="s">
        <v>1842</v>
      </c>
      <c r="C40" s="832" t="s">
        <v>571</v>
      </c>
      <c r="D40" s="832" t="s">
        <v>904</v>
      </c>
      <c r="E40" s="832" t="s">
        <v>1908</v>
      </c>
      <c r="F40" s="832" t="s">
        <v>1909</v>
      </c>
      <c r="G40" s="849">
        <v>223</v>
      </c>
      <c r="H40" s="849">
        <v>98789</v>
      </c>
      <c r="I40" s="832">
        <v>0.86913182713963966</v>
      </c>
      <c r="J40" s="832">
        <v>443</v>
      </c>
      <c r="K40" s="849">
        <v>256</v>
      </c>
      <c r="L40" s="849">
        <v>113664</v>
      </c>
      <c r="M40" s="832">
        <v>1</v>
      </c>
      <c r="N40" s="832">
        <v>444</v>
      </c>
      <c r="O40" s="849">
        <v>254</v>
      </c>
      <c r="P40" s="849">
        <v>112776</v>
      </c>
      <c r="Q40" s="837">
        <v>0.9921875</v>
      </c>
      <c r="R40" s="850">
        <v>444</v>
      </c>
    </row>
    <row r="41" spans="1:18" ht="14.4" customHeight="1" x14ac:dyDescent="0.3">
      <c r="A41" s="831" t="s">
        <v>1841</v>
      </c>
      <c r="B41" s="832" t="s">
        <v>1842</v>
      </c>
      <c r="C41" s="832" t="s">
        <v>571</v>
      </c>
      <c r="D41" s="832" t="s">
        <v>904</v>
      </c>
      <c r="E41" s="832" t="s">
        <v>1910</v>
      </c>
      <c r="F41" s="832" t="s">
        <v>1911</v>
      </c>
      <c r="G41" s="849">
        <v>1907</v>
      </c>
      <c r="H41" s="849">
        <v>337539</v>
      </c>
      <c r="I41" s="832">
        <v>0.98808290155440415</v>
      </c>
      <c r="J41" s="832">
        <v>177</v>
      </c>
      <c r="K41" s="849">
        <v>1930</v>
      </c>
      <c r="L41" s="849">
        <v>341610</v>
      </c>
      <c r="M41" s="832">
        <v>1</v>
      </c>
      <c r="N41" s="832">
        <v>177</v>
      </c>
      <c r="O41" s="849">
        <v>1970</v>
      </c>
      <c r="P41" s="849">
        <v>350660</v>
      </c>
      <c r="Q41" s="837">
        <v>1.0264921987061268</v>
      </c>
      <c r="R41" s="850">
        <v>178</v>
      </c>
    </row>
    <row r="42" spans="1:18" ht="14.4" customHeight="1" x14ac:dyDescent="0.3">
      <c r="A42" s="831" t="s">
        <v>1841</v>
      </c>
      <c r="B42" s="832" t="s">
        <v>1842</v>
      </c>
      <c r="C42" s="832" t="s">
        <v>571</v>
      </c>
      <c r="D42" s="832" t="s">
        <v>904</v>
      </c>
      <c r="E42" s="832" t="s">
        <v>1912</v>
      </c>
      <c r="F42" s="832" t="s">
        <v>1913</v>
      </c>
      <c r="G42" s="849"/>
      <c r="H42" s="849"/>
      <c r="I42" s="832"/>
      <c r="J42" s="832"/>
      <c r="K42" s="849">
        <v>4</v>
      </c>
      <c r="L42" s="849">
        <v>1408</v>
      </c>
      <c r="M42" s="832">
        <v>1</v>
      </c>
      <c r="N42" s="832">
        <v>352</v>
      </c>
      <c r="O42" s="849">
        <v>16</v>
      </c>
      <c r="P42" s="849">
        <v>5632</v>
      </c>
      <c r="Q42" s="837">
        <v>4</v>
      </c>
      <c r="R42" s="850">
        <v>352</v>
      </c>
    </row>
    <row r="43" spans="1:18" ht="14.4" customHeight="1" x14ac:dyDescent="0.3">
      <c r="A43" s="831" t="s">
        <v>1841</v>
      </c>
      <c r="B43" s="832" t="s">
        <v>1842</v>
      </c>
      <c r="C43" s="832" t="s">
        <v>571</v>
      </c>
      <c r="D43" s="832" t="s">
        <v>904</v>
      </c>
      <c r="E43" s="832" t="s">
        <v>1912</v>
      </c>
      <c r="F43" s="832" t="s">
        <v>1914</v>
      </c>
      <c r="G43" s="849">
        <v>10</v>
      </c>
      <c r="H43" s="849">
        <v>3510</v>
      </c>
      <c r="I43" s="832">
        <v>0.99715909090909094</v>
      </c>
      <c r="J43" s="832">
        <v>351</v>
      </c>
      <c r="K43" s="849">
        <v>10</v>
      </c>
      <c r="L43" s="849">
        <v>3520</v>
      </c>
      <c r="M43" s="832">
        <v>1</v>
      </c>
      <c r="N43" s="832">
        <v>352</v>
      </c>
      <c r="O43" s="849">
        <v>8</v>
      </c>
      <c r="P43" s="849">
        <v>2816</v>
      </c>
      <c r="Q43" s="837">
        <v>0.8</v>
      </c>
      <c r="R43" s="850">
        <v>352</v>
      </c>
    </row>
    <row r="44" spans="1:18" ht="14.4" customHeight="1" x14ac:dyDescent="0.3">
      <c r="A44" s="831" t="s">
        <v>1841</v>
      </c>
      <c r="B44" s="832" t="s">
        <v>1842</v>
      </c>
      <c r="C44" s="832" t="s">
        <v>571</v>
      </c>
      <c r="D44" s="832" t="s">
        <v>904</v>
      </c>
      <c r="E44" s="832" t="s">
        <v>1915</v>
      </c>
      <c r="F44" s="832" t="s">
        <v>1916</v>
      </c>
      <c r="G44" s="849">
        <v>11</v>
      </c>
      <c r="H44" s="849">
        <v>3498</v>
      </c>
      <c r="I44" s="832">
        <v>1.2222222222222223</v>
      </c>
      <c r="J44" s="832">
        <v>318</v>
      </c>
      <c r="K44" s="849">
        <v>9</v>
      </c>
      <c r="L44" s="849">
        <v>2862</v>
      </c>
      <c r="M44" s="832">
        <v>1</v>
      </c>
      <c r="N44" s="832">
        <v>318</v>
      </c>
      <c r="O44" s="849">
        <v>8</v>
      </c>
      <c r="P44" s="849">
        <v>2544</v>
      </c>
      <c r="Q44" s="837">
        <v>0.88888888888888884</v>
      </c>
      <c r="R44" s="850">
        <v>318</v>
      </c>
    </row>
    <row r="45" spans="1:18" ht="14.4" customHeight="1" x14ac:dyDescent="0.3">
      <c r="A45" s="831" t="s">
        <v>1841</v>
      </c>
      <c r="B45" s="832" t="s">
        <v>1842</v>
      </c>
      <c r="C45" s="832" t="s">
        <v>571</v>
      </c>
      <c r="D45" s="832" t="s">
        <v>904</v>
      </c>
      <c r="E45" s="832" t="s">
        <v>1915</v>
      </c>
      <c r="F45" s="832" t="s">
        <v>1917</v>
      </c>
      <c r="G45" s="849">
        <v>11</v>
      </c>
      <c r="H45" s="849">
        <v>3498</v>
      </c>
      <c r="I45" s="832">
        <v>1.375</v>
      </c>
      <c r="J45" s="832">
        <v>318</v>
      </c>
      <c r="K45" s="849">
        <v>8</v>
      </c>
      <c r="L45" s="849">
        <v>2544</v>
      </c>
      <c r="M45" s="832">
        <v>1</v>
      </c>
      <c r="N45" s="832">
        <v>318</v>
      </c>
      <c r="O45" s="849">
        <v>9</v>
      </c>
      <c r="P45" s="849">
        <v>2862</v>
      </c>
      <c r="Q45" s="837">
        <v>1.125</v>
      </c>
      <c r="R45" s="850">
        <v>318</v>
      </c>
    </row>
    <row r="46" spans="1:18" ht="14.4" customHeight="1" x14ac:dyDescent="0.3">
      <c r="A46" s="831" t="s">
        <v>1841</v>
      </c>
      <c r="B46" s="832" t="s">
        <v>1842</v>
      </c>
      <c r="C46" s="832" t="s">
        <v>571</v>
      </c>
      <c r="D46" s="832" t="s">
        <v>904</v>
      </c>
      <c r="E46" s="832" t="s">
        <v>1918</v>
      </c>
      <c r="F46" s="832" t="s">
        <v>1919</v>
      </c>
      <c r="G46" s="849"/>
      <c r="H46" s="849"/>
      <c r="I46" s="832"/>
      <c r="J46" s="832"/>
      <c r="K46" s="849">
        <v>1</v>
      </c>
      <c r="L46" s="849">
        <v>1422</v>
      </c>
      <c r="M46" s="832">
        <v>1</v>
      </c>
      <c r="N46" s="832">
        <v>1422</v>
      </c>
      <c r="O46" s="849"/>
      <c r="P46" s="849"/>
      <c r="Q46" s="837"/>
      <c r="R46" s="850"/>
    </row>
    <row r="47" spans="1:18" ht="14.4" customHeight="1" x14ac:dyDescent="0.3">
      <c r="A47" s="831" t="s">
        <v>1841</v>
      </c>
      <c r="B47" s="832" t="s">
        <v>1842</v>
      </c>
      <c r="C47" s="832" t="s">
        <v>571</v>
      </c>
      <c r="D47" s="832" t="s">
        <v>904</v>
      </c>
      <c r="E47" s="832" t="s">
        <v>1918</v>
      </c>
      <c r="F47" s="832" t="s">
        <v>1920</v>
      </c>
      <c r="G47" s="849"/>
      <c r="H47" s="849"/>
      <c r="I47" s="832"/>
      <c r="J47" s="832"/>
      <c r="K47" s="849">
        <v>3</v>
      </c>
      <c r="L47" s="849">
        <v>4266</v>
      </c>
      <c r="M47" s="832">
        <v>1</v>
      </c>
      <c r="N47" s="832">
        <v>1422</v>
      </c>
      <c r="O47" s="849"/>
      <c r="P47" s="849"/>
      <c r="Q47" s="837"/>
      <c r="R47" s="850"/>
    </row>
    <row r="48" spans="1:18" ht="14.4" customHeight="1" x14ac:dyDescent="0.3">
      <c r="A48" s="831" t="s">
        <v>1841</v>
      </c>
      <c r="B48" s="832" t="s">
        <v>1842</v>
      </c>
      <c r="C48" s="832" t="s">
        <v>571</v>
      </c>
      <c r="D48" s="832" t="s">
        <v>904</v>
      </c>
      <c r="E48" s="832" t="s">
        <v>1454</v>
      </c>
      <c r="F48" s="832" t="s">
        <v>1921</v>
      </c>
      <c r="G48" s="849">
        <v>1</v>
      </c>
      <c r="H48" s="849">
        <v>1735</v>
      </c>
      <c r="I48" s="832"/>
      <c r="J48" s="832">
        <v>1735</v>
      </c>
      <c r="K48" s="849"/>
      <c r="L48" s="849"/>
      <c r="M48" s="832"/>
      <c r="N48" s="832"/>
      <c r="O48" s="849">
        <v>1</v>
      </c>
      <c r="P48" s="849">
        <v>1736</v>
      </c>
      <c r="Q48" s="837"/>
      <c r="R48" s="850">
        <v>1736</v>
      </c>
    </row>
    <row r="49" spans="1:18" ht="14.4" customHeight="1" x14ac:dyDescent="0.3">
      <c r="A49" s="831" t="s">
        <v>1841</v>
      </c>
      <c r="B49" s="832" t="s">
        <v>1842</v>
      </c>
      <c r="C49" s="832" t="s">
        <v>571</v>
      </c>
      <c r="D49" s="832" t="s">
        <v>904</v>
      </c>
      <c r="E49" s="832" t="s">
        <v>1922</v>
      </c>
      <c r="F49" s="832" t="s">
        <v>1923</v>
      </c>
      <c r="G49" s="849">
        <v>40</v>
      </c>
      <c r="H49" s="849">
        <v>81520</v>
      </c>
      <c r="I49" s="832">
        <v>0.76885351039348093</v>
      </c>
      <c r="J49" s="832">
        <v>2038</v>
      </c>
      <c r="K49" s="849">
        <v>52</v>
      </c>
      <c r="L49" s="849">
        <v>106028</v>
      </c>
      <c r="M49" s="832">
        <v>1</v>
      </c>
      <c r="N49" s="832">
        <v>2039</v>
      </c>
      <c r="O49" s="849">
        <v>55</v>
      </c>
      <c r="P49" s="849">
        <v>112200</v>
      </c>
      <c r="Q49" s="837">
        <v>1.058211038593579</v>
      </c>
      <c r="R49" s="850">
        <v>2040</v>
      </c>
    </row>
    <row r="50" spans="1:18" ht="14.4" customHeight="1" x14ac:dyDescent="0.3">
      <c r="A50" s="831" t="s">
        <v>1841</v>
      </c>
      <c r="B50" s="832" t="s">
        <v>1842</v>
      </c>
      <c r="C50" s="832" t="s">
        <v>571</v>
      </c>
      <c r="D50" s="832" t="s">
        <v>904</v>
      </c>
      <c r="E50" s="832" t="s">
        <v>1922</v>
      </c>
      <c r="F50" s="832" t="s">
        <v>1924</v>
      </c>
      <c r="G50" s="849">
        <v>34</v>
      </c>
      <c r="H50" s="849">
        <v>69292</v>
      </c>
      <c r="I50" s="832">
        <v>0.82886158925345998</v>
      </c>
      <c r="J50" s="832">
        <v>2038</v>
      </c>
      <c r="K50" s="849">
        <v>41</v>
      </c>
      <c r="L50" s="849">
        <v>83599</v>
      </c>
      <c r="M50" s="832">
        <v>1</v>
      </c>
      <c r="N50" s="832">
        <v>2039</v>
      </c>
      <c r="O50" s="849">
        <v>45</v>
      </c>
      <c r="P50" s="849">
        <v>91800</v>
      </c>
      <c r="Q50" s="837">
        <v>1.098099259560521</v>
      </c>
      <c r="R50" s="850">
        <v>2040</v>
      </c>
    </row>
    <row r="51" spans="1:18" ht="14.4" customHeight="1" x14ac:dyDescent="0.3">
      <c r="A51" s="831" t="s">
        <v>1841</v>
      </c>
      <c r="B51" s="832" t="s">
        <v>1842</v>
      </c>
      <c r="C51" s="832" t="s">
        <v>571</v>
      </c>
      <c r="D51" s="832" t="s">
        <v>904</v>
      </c>
      <c r="E51" s="832" t="s">
        <v>1925</v>
      </c>
      <c r="F51" s="832" t="s">
        <v>1926</v>
      </c>
      <c r="G51" s="849">
        <v>1</v>
      </c>
      <c r="H51" s="849">
        <v>3058</v>
      </c>
      <c r="I51" s="832">
        <v>0.49983654789146781</v>
      </c>
      <c r="J51" s="832">
        <v>3058</v>
      </c>
      <c r="K51" s="849">
        <v>2</v>
      </c>
      <c r="L51" s="849">
        <v>6118</v>
      </c>
      <c r="M51" s="832">
        <v>1</v>
      </c>
      <c r="N51" s="832">
        <v>3059</v>
      </c>
      <c r="O51" s="849">
        <v>1</v>
      </c>
      <c r="P51" s="849">
        <v>3062</v>
      </c>
      <c r="Q51" s="837">
        <v>0.50049035632559657</v>
      </c>
      <c r="R51" s="850">
        <v>3062</v>
      </c>
    </row>
    <row r="52" spans="1:18" ht="14.4" customHeight="1" x14ac:dyDescent="0.3">
      <c r="A52" s="831" t="s">
        <v>1841</v>
      </c>
      <c r="B52" s="832" t="s">
        <v>1842</v>
      </c>
      <c r="C52" s="832" t="s">
        <v>571</v>
      </c>
      <c r="D52" s="832" t="s">
        <v>904</v>
      </c>
      <c r="E52" s="832" t="s">
        <v>1925</v>
      </c>
      <c r="F52" s="832" t="s">
        <v>1927</v>
      </c>
      <c r="G52" s="849">
        <v>2</v>
      </c>
      <c r="H52" s="849">
        <v>6116</v>
      </c>
      <c r="I52" s="832">
        <v>0.99967309578293562</v>
      </c>
      <c r="J52" s="832">
        <v>3058</v>
      </c>
      <c r="K52" s="849">
        <v>2</v>
      </c>
      <c r="L52" s="849">
        <v>6118</v>
      </c>
      <c r="M52" s="832">
        <v>1</v>
      </c>
      <c r="N52" s="832">
        <v>3059</v>
      </c>
      <c r="O52" s="849">
        <v>1</v>
      </c>
      <c r="P52" s="849">
        <v>3061</v>
      </c>
      <c r="Q52" s="837">
        <v>0.50032690421706438</v>
      </c>
      <c r="R52" s="850">
        <v>3061</v>
      </c>
    </row>
    <row r="53" spans="1:18" ht="14.4" customHeight="1" x14ac:dyDescent="0.3">
      <c r="A53" s="831" t="s">
        <v>1841</v>
      </c>
      <c r="B53" s="832" t="s">
        <v>1842</v>
      </c>
      <c r="C53" s="832" t="s">
        <v>571</v>
      </c>
      <c r="D53" s="832" t="s">
        <v>904</v>
      </c>
      <c r="E53" s="832" t="s">
        <v>1928</v>
      </c>
      <c r="F53" s="832" t="s">
        <v>1929</v>
      </c>
      <c r="G53" s="849"/>
      <c r="H53" s="849"/>
      <c r="I53" s="832"/>
      <c r="J53" s="832"/>
      <c r="K53" s="849">
        <v>1</v>
      </c>
      <c r="L53" s="849">
        <v>667</v>
      </c>
      <c r="M53" s="832">
        <v>1</v>
      </c>
      <c r="N53" s="832">
        <v>667</v>
      </c>
      <c r="O53" s="849">
        <v>1</v>
      </c>
      <c r="P53" s="849">
        <v>667</v>
      </c>
      <c r="Q53" s="837">
        <v>1</v>
      </c>
      <c r="R53" s="850">
        <v>667</v>
      </c>
    </row>
    <row r="54" spans="1:18" ht="14.4" customHeight="1" x14ac:dyDescent="0.3">
      <c r="A54" s="831" t="s">
        <v>1841</v>
      </c>
      <c r="B54" s="832" t="s">
        <v>1842</v>
      </c>
      <c r="C54" s="832" t="s">
        <v>571</v>
      </c>
      <c r="D54" s="832" t="s">
        <v>904</v>
      </c>
      <c r="E54" s="832" t="s">
        <v>1928</v>
      </c>
      <c r="F54" s="832" t="s">
        <v>1930</v>
      </c>
      <c r="G54" s="849">
        <v>1</v>
      </c>
      <c r="H54" s="849">
        <v>666</v>
      </c>
      <c r="I54" s="832">
        <v>0.33283358320839579</v>
      </c>
      <c r="J54" s="832">
        <v>666</v>
      </c>
      <c r="K54" s="849">
        <v>3</v>
      </c>
      <c r="L54" s="849">
        <v>2001</v>
      </c>
      <c r="M54" s="832">
        <v>1</v>
      </c>
      <c r="N54" s="832">
        <v>667</v>
      </c>
      <c r="O54" s="849">
        <v>2</v>
      </c>
      <c r="P54" s="849">
        <v>1335</v>
      </c>
      <c r="Q54" s="837">
        <v>0.66716641679160416</v>
      </c>
      <c r="R54" s="850">
        <v>667.5</v>
      </c>
    </row>
    <row r="55" spans="1:18" ht="14.4" customHeight="1" x14ac:dyDescent="0.3">
      <c r="A55" s="831" t="s">
        <v>1841</v>
      </c>
      <c r="B55" s="832" t="s">
        <v>1842</v>
      </c>
      <c r="C55" s="832" t="s">
        <v>571</v>
      </c>
      <c r="D55" s="832" t="s">
        <v>904</v>
      </c>
      <c r="E55" s="832" t="s">
        <v>1931</v>
      </c>
      <c r="F55" s="832" t="s">
        <v>1932</v>
      </c>
      <c r="G55" s="849">
        <v>3</v>
      </c>
      <c r="H55" s="849">
        <v>4044</v>
      </c>
      <c r="I55" s="832">
        <v>0.74944403261675319</v>
      </c>
      <c r="J55" s="832">
        <v>1348</v>
      </c>
      <c r="K55" s="849">
        <v>4</v>
      </c>
      <c r="L55" s="849">
        <v>5396</v>
      </c>
      <c r="M55" s="832">
        <v>1</v>
      </c>
      <c r="N55" s="832">
        <v>1349</v>
      </c>
      <c r="O55" s="849">
        <v>3</v>
      </c>
      <c r="P55" s="849">
        <v>4050</v>
      </c>
      <c r="Q55" s="837">
        <v>0.75055596738324681</v>
      </c>
      <c r="R55" s="850">
        <v>1350</v>
      </c>
    </row>
    <row r="56" spans="1:18" ht="14.4" customHeight="1" x14ac:dyDescent="0.3">
      <c r="A56" s="831" t="s">
        <v>1841</v>
      </c>
      <c r="B56" s="832" t="s">
        <v>1842</v>
      </c>
      <c r="C56" s="832" t="s">
        <v>571</v>
      </c>
      <c r="D56" s="832" t="s">
        <v>904</v>
      </c>
      <c r="E56" s="832" t="s">
        <v>1933</v>
      </c>
      <c r="F56" s="832" t="s">
        <v>1934</v>
      </c>
      <c r="G56" s="849">
        <v>62</v>
      </c>
      <c r="H56" s="849">
        <v>88722</v>
      </c>
      <c r="I56" s="832">
        <v>1.0689655172413792</v>
      </c>
      <c r="J56" s="832">
        <v>1431</v>
      </c>
      <c r="K56" s="849">
        <v>58</v>
      </c>
      <c r="L56" s="849">
        <v>82998</v>
      </c>
      <c r="M56" s="832">
        <v>1</v>
      </c>
      <c r="N56" s="832">
        <v>1431</v>
      </c>
      <c r="O56" s="849">
        <v>63</v>
      </c>
      <c r="P56" s="849">
        <v>90216</v>
      </c>
      <c r="Q56" s="837">
        <v>1.0869659509867708</v>
      </c>
      <c r="R56" s="850">
        <v>1432</v>
      </c>
    </row>
    <row r="57" spans="1:18" ht="14.4" customHeight="1" x14ac:dyDescent="0.3">
      <c r="A57" s="831" t="s">
        <v>1841</v>
      </c>
      <c r="B57" s="832" t="s">
        <v>1842</v>
      </c>
      <c r="C57" s="832" t="s">
        <v>571</v>
      </c>
      <c r="D57" s="832" t="s">
        <v>904</v>
      </c>
      <c r="E57" s="832" t="s">
        <v>1933</v>
      </c>
      <c r="F57" s="832" t="s">
        <v>1935</v>
      </c>
      <c r="G57" s="849">
        <v>40</v>
      </c>
      <c r="H57" s="849">
        <v>57240</v>
      </c>
      <c r="I57" s="832">
        <v>0.95238095238095233</v>
      </c>
      <c r="J57" s="832">
        <v>1431</v>
      </c>
      <c r="K57" s="849">
        <v>42</v>
      </c>
      <c r="L57" s="849">
        <v>60102</v>
      </c>
      <c r="M57" s="832">
        <v>1</v>
      </c>
      <c r="N57" s="832">
        <v>1431</v>
      </c>
      <c r="O57" s="849">
        <v>47</v>
      </c>
      <c r="P57" s="849">
        <v>67304</v>
      </c>
      <c r="Q57" s="837">
        <v>1.119829622974277</v>
      </c>
      <c r="R57" s="850">
        <v>1432</v>
      </c>
    </row>
    <row r="58" spans="1:18" ht="14.4" customHeight="1" x14ac:dyDescent="0.3">
      <c r="A58" s="831" t="s">
        <v>1841</v>
      </c>
      <c r="B58" s="832" t="s">
        <v>1842</v>
      </c>
      <c r="C58" s="832" t="s">
        <v>571</v>
      </c>
      <c r="D58" s="832" t="s">
        <v>904</v>
      </c>
      <c r="E58" s="832" t="s">
        <v>1936</v>
      </c>
      <c r="F58" s="832" t="s">
        <v>1937</v>
      </c>
      <c r="G58" s="849">
        <v>179</v>
      </c>
      <c r="H58" s="849">
        <v>342248</v>
      </c>
      <c r="I58" s="832">
        <v>0.97814207650273222</v>
      </c>
      <c r="J58" s="832">
        <v>1912</v>
      </c>
      <c r="K58" s="849">
        <v>183</v>
      </c>
      <c r="L58" s="849">
        <v>349896</v>
      </c>
      <c r="M58" s="832">
        <v>1</v>
      </c>
      <c r="N58" s="832">
        <v>1912</v>
      </c>
      <c r="O58" s="849">
        <v>210</v>
      </c>
      <c r="P58" s="849">
        <v>402004</v>
      </c>
      <c r="Q58" s="837">
        <v>1.148924251777671</v>
      </c>
      <c r="R58" s="850">
        <v>1914.304761904762</v>
      </c>
    </row>
    <row r="59" spans="1:18" ht="14.4" customHeight="1" x14ac:dyDescent="0.3">
      <c r="A59" s="831" t="s">
        <v>1841</v>
      </c>
      <c r="B59" s="832" t="s">
        <v>1842</v>
      </c>
      <c r="C59" s="832" t="s">
        <v>571</v>
      </c>
      <c r="D59" s="832" t="s">
        <v>904</v>
      </c>
      <c r="E59" s="832" t="s">
        <v>1938</v>
      </c>
      <c r="F59" s="832" t="s">
        <v>1939</v>
      </c>
      <c r="G59" s="849">
        <v>3</v>
      </c>
      <c r="H59" s="849">
        <v>3837</v>
      </c>
      <c r="I59" s="832"/>
      <c r="J59" s="832">
        <v>1279</v>
      </c>
      <c r="K59" s="849"/>
      <c r="L59" s="849"/>
      <c r="M59" s="832"/>
      <c r="N59" s="832"/>
      <c r="O59" s="849">
        <v>1</v>
      </c>
      <c r="P59" s="849">
        <v>1282</v>
      </c>
      <c r="Q59" s="837"/>
      <c r="R59" s="850">
        <v>1282</v>
      </c>
    </row>
    <row r="60" spans="1:18" ht="14.4" customHeight="1" x14ac:dyDescent="0.3">
      <c r="A60" s="831" t="s">
        <v>1841</v>
      </c>
      <c r="B60" s="832" t="s">
        <v>1842</v>
      </c>
      <c r="C60" s="832" t="s">
        <v>571</v>
      </c>
      <c r="D60" s="832" t="s">
        <v>904</v>
      </c>
      <c r="E60" s="832" t="s">
        <v>1940</v>
      </c>
      <c r="F60" s="832" t="s">
        <v>1941</v>
      </c>
      <c r="G60" s="849">
        <v>68</v>
      </c>
      <c r="H60" s="849">
        <v>82484</v>
      </c>
      <c r="I60" s="832">
        <v>1.4166666666666667</v>
      </c>
      <c r="J60" s="832">
        <v>1213</v>
      </c>
      <c r="K60" s="849">
        <v>48</v>
      </c>
      <c r="L60" s="849">
        <v>58224</v>
      </c>
      <c r="M60" s="832">
        <v>1</v>
      </c>
      <c r="N60" s="832">
        <v>1213</v>
      </c>
      <c r="O60" s="849">
        <v>75</v>
      </c>
      <c r="P60" s="849">
        <v>91050</v>
      </c>
      <c r="Q60" s="837">
        <v>1.5637881286067601</v>
      </c>
      <c r="R60" s="850">
        <v>1214</v>
      </c>
    </row>
    <row r="61" spans="1:18" ht="14.4" customHeight="1" x14ac:dyDescent="0.3">
      <c r="A61" s="831" t="s">
        <v>1841</v>
      </c>
      <c r="B61" s="832" t="s">
        <v>1842</v>
      </c>
      <c r="C61" s="832" t="s">
        <v>571</v>
      </c>
      <c r="D61" s="832" t="s">
        <v>904</v>
      </c>
      <c r="E61" s="832" t="s">
        <v>1940</v>
      </c>
      <c r="F61" s="832" t="s">
        <v>1942</v>
      </c>
      <c r="G61" s="849">
        <v>80</v>
      </c>
      <c r="H61" s="849">
        <v>97040</v>
      </c>
      <c r="I61" s="832">
        <v>1.0126582278481013</v>
      </c>
      <c r="J61" s="832">
        <v>1213</v>
      </c>
      <c r="K61" s="849">
        <v>79</v>
      </c>
      <c r="L61" s="849">
        <v>95827</v>
      </c>
      <c r="M61" s="832">
        <v>1</v>
      </c>
      <c r="N61" s="832">
        <v>1213</v>
      </c>
      <c r="O61" s="849">
        <v>68</v>
      </c>
      <c r="P61" s="849">
        <v>82552</v>
      </c>
      <c r="Q61" s="837">
        <v>0.86146910578438229</v>
      </c>
      <c r="R61" s="850">
        <v>1214</v>
      </c>
    </row>
    <row r="62" spans="1:18" ht="14.4" customHeight="1" x14ac:dyDescent="0.3">
      <c r="A62" s="831" t="s">
        <v>1841</v>
      </c>
      <c r="B62" s="832" t="s">
        <v>1842</v>
      </c>
      <c r="C62" s="832" t="s">
        <v>571</v>
      </c>
      <c r="D62" s="832" t="s">
        <v>904</v>
      </c>
      <c r="E62" s="832" t="s">
        <v>1943</v>
      </c>
      <c r="F62" s="832" t="s">
        <v>1944</v>
      </c>
      <c r="G62" s="849">
        <v>5</v>
      </c>
      <c r="H62" s="849">
        <v>8045</v>
      </c>
      <c r="I62" s="832">
        <v>1.6666666666666667</v>
      </c>
      <c r="J62" s="832">
        <v>1609</v>
      </c>
      <c r="K62" s="849">
        <v>3</v>
      </c>
      <c r="L62" s="849">
        <v>4827</v>
      </c>
      <c r="M62" s="832">
        <v>1</v>
      </c>
      <c r="N62" s="832">
        <v>1609</v>
      </c>
      <c r="O62" s="849"/>
      <c r="P62" s="849"/>
      <c r="Q62" s="837"/>
      <c r="R62" s="850"/>
    </row>
    <row r="63" spans="1:18" ht="14.4" customHeight="1" x14ac:dyDescent="0.3">
      <c r="A63" s="831" t="s">
        <v>1841</v>
      </c>
      <c r="B63" s="832" t="s">
        <v>1842</v>
      </c>
      <c r="C63" s="832" t="s">
        <v>571</v>
      </c>
      <c r="D63" s="832" t="s">
        <v>904</v>
      </c>
      <c r="E63" s="832" t="s">
        <v>1945</v>
      </c>
      <c r="F63" s="832" t="s">
        <v>1946</v>
      </c>
      <c r="G63" s="849">
        <v>95</v>
      </c>
      <c r="H63" s="849">
        <v>64695</v>
      </c>
      <c r="I63" s="832">
        <v>0.97794540012697639</v>
      </c>
      <c r="J63" s="832">
        <v>681</v>
      </c>
      <c r="K63" s="849">
        <v>97</v>
      </c>
      <c r="L63" s="849">
        <v>66154</v>
      </c>
      <c r="M63" s="832">
        <v>1</v>
      </c>
      <c r="N63" s="832">
        <v>682</v>
      </c>
      <c r="O63" s="849">
        <v>92</v>
      </c>
      <c r="P63" s="849">
        <v>62744</v>
      </c>
      <c r="Q63" s="837">
        <v>0.94845360824742264</v>
      </c>
      <c r="R63" s="850">
        <v>682</v>
      </c>
    </row>
    <row r="64" spans="1:18" ht="14.4" customHeight="1" x14ac:dyDescent="0.3">
      <c r="A64" s="831" t="s">
        <v>1841</v>
      </c>
      <c r="B64" s="832" t="s">
        <v>1842</v>
      </c>
      <c r="C64" s="832" t="s">
        <v>571</v>
      </c>
      <c r="D64" s="832" t="s">
        <v>904</v>
      </c>
      <c r="E64" s="832" t="s">
        <v>1945</v>
      </c>
      <c r="F64" s="832" t="s">
        <v>1947</v>
      </c>
      <c r="G64" s="849">
        <v>103</v>
      </c>
      <c r="H64" s="849">
        <v>70143</v>
      </c>
      <c r="I64" s="832">
        <v>1.0713434750733137</v>
      </c>
      <c r="J64" s="832">
        <v>681</v>
      </c>
      <c r="K64" s="849">
        <v>96</v>
      </c>
      <c r="L64" s="849">
        <v>65472</v>
      </c>
      <c r="M64" s="832">
        <v>1</v>
      </c>
      <c r="N64" s="832">
        <v>682</v>
      </c>
      <c r="O64" s="849">
        <v>111</v>
      </c>
      <c r="P64" s="849">
        <v>75702</v>
      </c>
      <c r="Q64" s="837">
        <v>1.15625</v>
      </c>
      <c r="R64" s="850">
        <v>682</v>
      </c>
    </row>
    <row r="65" spans="1:18" ht="14.4" customHeight="1" x14ac:dyDescent="0.3">
      <c r="A65" s="831" t="s">
        <v>1841</v>
      </c>
      <c r="B65" s="832" t="s">
        <v>1842</v>
      </c>
      <c r="C65" s="832" t="s">
        <v>571</v>
      </c>
      <c r="D65" s="832" t="s">
        <v>904</v>
      </c>
      <c r="E65" s="832" t="s">
        <v>1948</v>
      </c>
      <c r="F65" s="832" t="s">
        <v>1949</v>
      </c>
      <c r="G65" s="849">
        <v>55</v>
      </c>
      <c r="H65" s="849">
        <v>39380</v>
      </c>
      <c r="I65" s="832">
        <v>0.8197506192884948</v>
      </c>
      <c r="J65" s="832">
        <v>716</v>
      </c>
      <c r="K65" s="849">
        <v>67</v>
      </c>
      <c r="L65" s="849">
        <v>48039</v>
      </c>
      <c r="M65" s="832">
        <v>1</v>
      </c>
      <c r="N65" s="832">
        <v>717</v>
      </c>
      <c r="O65" s="849">
        <v>60</v>
      </c>
      <c r="P65" s="849">
        <v>43020</v>
      </c>
      <c r="Q65" s="837">
        <v>0.89552238805970152</v>
      </c>
      <c r="R65" s="850">
        <v>717</v>
      </c>
    </row>
    <row r="66" spans="1:18" ht="14.4" customHeight="1" x14ac:dyDescent="0.3">
      <c r="A66" s="831" t="s">
        <v>1841</v>
      </c>
      <c r="B66" s="832" t="s">
        <v>1842</v>
      </c>
      <c r="C66" s="832" t="s">
        <v>571</v>
      </c>
      <c r="D66" s="832" t="s">
        <v>904</v>
      </c>
      <c r="E66" s="832" t="s">
        <v>1948</v>
      </c>
      <c r="F66" s="832" t="s">
        <v>1950</v>
      </c>
      <c r="G66" s="849">
        <v>59</v>
      </c>
      <c r="H66" s="849">
        <v>42244</v>
      </c>
      <c r="I66" s="832">
        <v>0.60739909991516772</v>
      </c>
      <c r="J66" s="832">
        <v>716</v>
      </c>
      <c r="K66" s="849">
        <v>97</v>
      </c>
      <c r="L66" s="849">
        <v>69549</v>
      </c>
      <c r="M66" s="832">
        <v>1</v>
      </c>
      <c r="N66" s="832">
        <v>717</v>
      </c>
      <c r="O66" s="849">
        <v>71</v>
      </c>
      <c r="P66" s="849">
        <v>50907</v>
      </c>
      <c r="Q66" s="837">
        <v>0.73195876288659789</v>
      </c>
      <c r="R66" s="850">
        <v>717</v>
      </c>
    </row>
    <row r="67" spans="1:18" ht="14.4" customHeight="1" x14ac:dyDescent="0.3">
      <c r="A67" s="831" t="s">
        <v>1841</v>
      </c>
      <c r="B67" s="832" t="s">
        <v>1842</v>
      </c>
      <c r="C67" s="832" t="s">
        <v>571</v>
      </c>
      <c r="D67" s="832" t="s">
        <v>904</v>
      </c>
      <c r="E67" s="832" t="s">
        <v>1951</v>
      </c>
      <c r="F67" s="832" t="s">
        <v>1952</v>
      </c>
      <c r="G67" s="849">
        <v>5</v>
      </c>
      <c r="H67" s="849">
        <v>13185</v>
      </c>
      <c r="I67" s="832">
        <v>7.0395839784728076E-2</v>
      </c>
      <c r="J67" s="832">
        <v>2637</v>
      </c>
      <c r="K67" s="849">
        <v>71</v>
      </c>
      <c r="L67" s="849">
        <v>187298</v>
      </c>
      <c r="M67" s="832">
        <v>1</v>
      </c>
      <c r="N67" s="832">
        <v>2638</v>
      </c>
      <c r="O67" s="849">
        <v>3</v>
      </c>
      <c r="P67" s="849">
        <v>7923</v>
      </c>
      <c r="Q67" s="837">
        <v>4.2301572894531708E-2</v>
      </c>
      <c r="R67" s="850">
        <v>2641</v>
      </c>
    </row>
    <row r="68" spans="1:18" ht="14.4" customHeight="1" x14ac:dyDescent="0.3">
      <c r="A68" s="831" t="s">
        <v>1841</v>
      </c>
      <c r="B68" s="832" t="s">
        <v>1842</v>
      </c>
      <c r="C68" s="832" t="s">
        <v>571</v>
      </c>
      <c r="D68" s="832" t="s">
        <v>904</v>
      </c>
      <c r="E68" s="832" t="s">
        <v>1951</v>
      </c>
      <c r="F68" s="832" t="s">
        <v>1953</v>
      </c>
      <c r="G68" s="849">
        <v>4</v>
      </c>
      <c r="H68" s="849">
        <v>10548</v>
      </c>
      <c r="I68" s="832">
        <v>0.39984836997725548</v>
      </c>
      <c r="J68" s="832">
        <v>2637</v>
      </c>
      <c r="K68" s="849">
        <v>10</v>
      </c>
      <c r="L68" s="849">
        <v>26380</v>
      </c>
      <c r="M68" s="832">
        <v>1</v>
      </c>
      <c r="N68" s="832">
        <v>2638</v>
      </c>
      <c r="O68" s="849">
        <v>1</v>
      </c>
      <c r="P68" s="849">
        <v>2641</v>
      </c>
      <c r="Q68" s="837">
        <v>0.10011372251705838</v>
      </c>
      <c r="R68" s="850">
        <v>2641</v>
      </c>
    </row>
    <row r="69" spans="1:18" ht="14.4" customHeight="1" x14ac:dyDescent="0.3">
      <c r="A69" s="831" t="s">
        <v>1841</v>
      </c>
      <c r="B69" s="832" t="s">
        <v>1842</v>
      </c>
      <c r="C69" s="832" t="s">
        <v>571</v>
      </c>
      <c r="D69" s="832" t="s">
        <v>904</v>
      </c>
      <c r="E69" s="832" t="s">
        <v>1954</v>
      </c>
      <c r="F69" s="832" t="s">
        <v>1955</v>
      </c>
      <c r="G69" s="849">
        <v>4681</v>
      </c>
      <c r="H69" s="849">
        <v>8542825</v>
      </c>
      <c r="I69" s="832">
        <v>1.0619328493647913</v>
      </c>
      <c r="J69" s="832">
        <v>1825</v>
      </c>
      <c r="K69" s="849">
        <v>4408</v>
      </c>
      <c r="L69" s="849">
        <v>8044600</v>
      </c>
      <c r="M69" s="832">
        <v>1</v>
      </c>
      <c r="N69" s="832">
        <v>1825</v>
      </c>
      <c r="O69" s="849">
        <v>4170</v>
      </c>
      <c r="P69" s="849">
        <v>7614420</v>
      </c>
      <c r="Q69" s="837">
        <v>0.94652561967033788</v>
      </c>
      <c r="R69" s="850">
        <v>1826</v>
      </c>
    </row>
    <row r="70" spans="1:18" ht="14.4" customHeight="1" x14ac:dyDescent="0.3">
      <c r="A70" s="831" t="s">
        <v>1841</v>
      </c>
      <c r="B70" s="832" t="s">
        <v>1842</v>
      </c>
      <c r="C70" s="832" t="s">
        <v>571</v>
      </c>
      <c r="D70" s="832" t="s">
        <v>904</v>
      </c>
      <c r="E70" s="832" t="s">
        <v>1954</v>
      </c>
      <c r="F70" s="832" t="s">
        <v>1956</v>
      </c>
      <c r="G70" s="849">
        <v>1105</v>
      </c>
      <c r="H70" s="849">
        <v>2016625</v>
      </c>
      <c r="I70" s="832">
        <v>0.85130970724191068</v>
      </c>
      <c r="J70" s="832">
        <v>1825</v>
      </c>
      <c r="K70" s="849">
        <v>1298</v>
      </c>
      <c r="L70" s="849">
        <v>2368850</v>
      </c>
      <c r="M70" s="832">
        <v>1</v>
      </c>
      <c r="N70" s="832">
        <v>1825</v>
      </c>
      <c r="O70" s="849">
        <v>1220</v>
      </c>
      <c r="P70" s="849">
        <v>2227720</v>
      </c>
      <c r="Q70" s="837">
        <v>0.94042256791270029</v>
      </c>
      <c r="R70" s="850">
        <v>1826</v>
      </c>
    </row>
    <row r="71" spans="1:18" ht="14.4" customHeight="1" x14ac:dyDescent="0.3">
      <c r="A71" s="831" t="s">
        <v>1841</v>
      </c>
      <c r="B71" s="832" t="s">
        <v>1842</v>
      </c>
      <c r="C71" s="832" t="s">
        <v>571</v>
      </c>
      <c r="D71" s="832" t="s">
        <v>904</v>
      </c>
      <c r="E71" s="832" t="s">
        <v>1957</v>
      </c>
      <c r="F71" s="832" t="s">
        <v>1958</v>
      </c>
      <c r="G71" s="849">
        <v>1720</v>
      </c>
      <c r="H71" s="849">
        <v>737880</v>
      </c>
      <c r="I71" s="832">
        <v>0.9817351598173516</v>
      </c>
      <c r="J71" s="832">
        <v>429</v>
      </c>
      <c r="K71" s="849">
        <v>1752</v>
      </c>
      <c r="L71" s="849">
        <v>751608</v>
      </c>
      <c r="M71" s="832">
        <v>1</v>
      </c>
      <c r="N71" s="832">
        <v>429</v>
      </c>
      <c r="O71" s="849">
        <v>1705</v>
      </c>
      <c r="P71" s="849">
        <v>733150</v>
      </c>
      <c r="Q71" s="837">
        <v>0.9754419857159583</v>
      </c>
      <c r="R71" s="850">
        <v>430</v>
      </c>
    </row>
    <row r="72" spans="1:18" ht="14.4" customHeight="1" x14ac:dyDescent="0.3">
      <c r="A72" s="831" t="s">
        <v>1841</v>
      </c>
      <c r="B72" s="832" t="s">
        <v>1842</v>
      </c>
      <c r="C72" s="832" t="s">
        <v>571</v>
      </c>
      <c r="D72" s="832" t="s">
        <v>904</v>
      </c>
      <c r="E72" s="832" t="s">
        <v>1959</v>
      </c>
      <c r="F72" s="832" t="s">
        <v>1960</v>
      </c>
      <c r="G72" s="849">
        <v>156</v>
      </c>
      <c r="H72" s="849">
        <v>548808</v>
      </c>
      <c r="I72" s="832">
        <v>0.85197466467958272</v>
      </c>
      <c r="J72" s="832">
        <v>3518</v>
      </c>
      <c r="K72" s="849">
        <v>183</v>
      </c>
      <c r="L72" s="849">
        <v>644160</v>
      </c>
      <c r="M72" s="832">
        <v>1</v>
      </c>
      <c r="N72" s="832">
        <v>3520</v>
      </c>
      <c r="O72" s="849">
        <v>224</v>
      </c>
      <c r="P72" s="849">
        <v>788928</v>
      </c>
      <c r="Q72" s="837">
        <v>1.2247391952309985</v>
      </c>
      <c r="R72" s="850">
        <v>3522</v>
      </c>
    </row>
    <row r="73" spans="1:18" ht="14.4" customHeight="1" x14ac:dyDescent="0.3">
      <c r="A73" s="831" t="s">
        <v>1841</v>
      </c>
      <c r="B73" s="832" t="s">
        <v>1842</v>
      </c>
      <c r="C73" s="832" t="s">
        <v>571</v>
      </c>
      <c r="D73" s="832" t="s">
        <v>904</v>
      </c>
      <c r="E73" s="832" t="s">
        <v>1959</v>
      </c>
      <c r="F73" s="832" t="s">
        <v>1961</v>
      </c>
      <c r="G73" s="849">
        <v>34</v>
      </c>
      <c r="H73" s="849">
        <v>119612</v>
      </c>
      <c r="I73" s="832">
        <v>0.43564976689976692</v>
      </c>
      <c r="J73" s="832">
        <v>3518</v>
      </c>
      <c r="K73" s="849">
        <v>78</v>
      </c>
      <c r="L73" s="849">
        <v>274560</v>
      </c>
      <c r="M73" s="832">
        <v>1</v>
      </c>
      <c r="N73" s="832">
        <v>3520</v>
      </c>
      <c r="O73" s="849">
        <v>28</v>
      </c>
      <c r="P73" s="849">
        <v>98616</v>
      </c>
      <c r="Q73" s="837">
        <v>0.3591783216783217</v>
      </c>
      <c r="R73" s="850">
        <v>3522</v>
      </c>
    </row>
    <row r="74" spans="1:18" ht="14.4" customHeight="1" x14ac:dyDescent="0.3">
      <c r="A74" s="831" t="s">
        <v>1841</v>
      </c>
      <c r="B74" s="832" t="s">
        <v>1842</v>
      </c>
      <c r="C74" s="832" t="s">
        <v>571</v>
      </c>
      <c r="D74" s="832" t="s">
        <v>904</v>
      </c>
      <c r="E74" s="832" t="s">
        <v>1962</v>
      </c>
      <c r="F74" s="832" t="s">
        <v>1963</v>
      </c>
      <c r="G74" s="849">
        <v>1</v>
      </c>
      <c r="H74" s="849">
        <v>0</v>
      </c>
      <c r="I74" s="832"/>
      <c r="J74" s="832">
        <v>0</v>
      </c>
      <c r="K74" s="849">
        <v>4</v>
      </c>
      <c r="L74" s="849">
        <v>0</v>
      </c>
      <c r="M74" s="832"/>
      <c r="N74" s="832">
        <v>0</v>
      </c>
      <c r="O74" s="849">
        <v>14</v>
      </c>
      <c r="P74" s="849">
        <v>0</v>
      </c>
      <c r="Q74" s="837"/>
      <c r="R74" s="850">
        <v>0</v>
      </c>
    </row>
    <row r="75" spans="1:18" ht="14.4" customHeight="1" x14ac:dyDescent="0.3">
      <c r="A75" s="831" t="s">
        <v>1841</v>
      </c>
      <c r="B75" s="832" t="s">
        <v>1842</v>
      </c>
      <c r="C75" s="832" t="s">
        <v>571</v>
      </c>
      <c r="D75" s="832" t="s">
        <v>904</v>
      </c>
      <c r="E75" s="832" t="s">
        <v>1964</v>
      </c>
      <c r="F75" s="832" t="s">
        <v>1965</v>
      </c>
      <c r="G75" s="849">
        <v>450</v>
      </c>
      <c r="H75" s="849">
        <v>14999.98</v>
      </c>
      <c r="I75" s="832">
        <v>4.0178338489560312</v>
      </c>
      <c r="J75" s="832">
        <v>33.333288888888887</v>
      </c>
      <c r="K75" s="849">
        <v>112</v>
      </c>
      <c r="L75" s="849">
        <v>3733.3500000000004</v>
      </c>
      <c r="M75" s="832">
        <v>1</v>
      </c>
      <c r="N75" s="832">
        <v>33.333482142857143</v>
      </c>
      <c r="O75" s="849">
        <v>2</v>
      </c>
      <c r="P75" s="849">
        <v>66.66</v>
      </c>
      <c r="Q75" s="837">
        <v>1.7855277431797177E-2</v>
      </c>
      <c r="R75" s="850">
        <v>33.33</v>
      </c>
    </row>
    <row r="76" spans="1:18" ht="14.4" customHeight="1" x14ac:dyDescent="0.3">
      <c r="A76" s="831" t="s">
        <v>1841</v>
      </c>
      <c r="B76" s="832" t="s">
        <v>1842</v>
      </c>
      <c r="C76" s="832" t="s">
        <v>571</v>
      </c>
      <c r="D76" s="832" t="s">
        <v>904</v>
      </c>
      <c r="E76" s="832" t="s">
        <v>1964</v>
      </c>
      <c r="F76" s="832" t="s">
        <v>1966</v>
      </c>
      <c r="G76" s="849">
        <v>1483</v>
      </c>
      <c r="H76" s="849">
        <v>49433.34</v>
      </c>
      <c r="I76" s="832">
        <v>0.83267791539701563</v>
      </c>
      <c r="J76" s="832">
        <v>33.333337828725554</v>
      </c>
      <c r="K76" s="849">
        <v>1781</v>
      </c>
      <c r="L76" s="849">
        <v>59366.69999999999</v>
      </c>
      <c r="M76" s="832">
        <v>1</v>
      </c>
      <c r="N76" s="832">
        <v>33.333352049410436</v>
      </c>
      <c r="O76" s="849">
        <v>1572</v>
      </c>
      <c r="P76" s="849">
        <v>52400.01</v>
      </c>
      <c r="Q76" s="837">
        <v>0.88264986937121337</v>
      </c>
      <c r="R76" s="850">
        <v>33.333339694656487</v>
      </c>
    </row>
    <row r="77" spans="1:18" ht="14.4" customHeight="1" x14ac:dyDescent="0.3">
      <c r="A77" s="831" t="s">
        <v>1841</v>
      </c>
      <c r="B77" s="832" t="s">
        <v>1842</v>
      </c>
      <c r="C77" s="832" t="s">
        <v>571</v>
      </c>
      <c r="D77" s="832" t="s">
        <v>904</v>
      </c>
      <c r="E77" s="832" t="s">
        <v>1967</v>
      </c>
      <c r="F77" s="832" t="s">
        <v>1968</v>
      </c>
      <c r="G77" s="849">
        <v>1890</v>
      </c>
      <c r="H77" s="849">
        <v>69930</v>
      </c>
      <c r="I77" s="832">
        <v>0.9859154929577465</v>
      </c>
      <c r="J77" s="832">
        <v>37</v>
      </c>
      <c r="K77" s="849">
        <v>1917</v>
      </c>
      <c r="L77" s="849">
        <v>70929</v>
      </c>
      <c r="M77" s="832">
        <v>1</v>
      </c>
      <c r="N77" s="832">
        <v>37</v>
      </c>
      <c r="O77" s="849">
        <v>1956</v>
      </c>
      <c r="P77" s="849">
        <v>72372</v>
      </c>
      <c r="Q77" s="837">
        <v>1.0203442879499218</v>
      </c>
      <c r="R77" s="850">
        <v>37</v>
      </c>
    </row>
    <row r="78" spans="1:18" ht="14.4" customHeight="1" x14ac:dyDescent="0.3">
      <c r="A78" s="831" t="s">
        <v>1841</v>
      </c>
      <c r="B78" s="832" t="s">
        <v>1842</v>
      </c>
      <c r="C78" s="832" t="s">
        <v>571</v>
      </c>
      <c r="D78" s="832" t="s">
        <v>904</v>
      </c>
      <c r="E78" s="832" t="s">
        <v>1969</v>
      </c>
      <c r="F78" s="832" t="s">
        <v>1970</v>
      </c>
      <c r="G78" s="849">
        <v>518</v>
      </c>
      <c r="H78" s="849">
        <v>315462</v>
      </c>
      <c r="I78" s="832">
        <v>1.0841736261470254</v>
      </c>
      <c r="J78" s="832">
        <v>609</v>
      </c>
      <c r="K78" s="849">
        <v>477</v>
      </c>
      <c r="L78" s="849">
        <v>290970</v>
      </c>
      <c r="M78" s="832">
        <v>1</v>
      </c>
      <c r="N78" s="832">
        <v>610</v>
      </c>
      <c r="O78" s="849">
        <v>471</v>
      </c>
      <c r="P78" s="849">
        <v>287781</v>
      </c>
      <c r="Q78" s="837">
        <v>0.9890401072275492</v>
      </c>
      <c r="R78" s="850">
        <v>611</v>
      </c>
    </row>
    <row r="79" spans="1:18" ht="14.4" customHeight="1" x14ac:dyDescent="0.3">
      <c r="A79" s="831" t="s">
        <v>1841</v>
      </c>
      <c r="B79" s="832" t="s">
        <v>1842</v>
      </c>
      <c r="C79" s="832" t="s">
        <v>571</v>
      </c>
      <c r="D79" s="832" t="s">
        <v>904</v>
      </c>
      <c r="E79" s="832" t="s">
        <v>1969</v>
      </c>
      <c r="F79" s="832" t="s">
        <v>1971</v>
      </c>
      <c r="G79" s="849">
        <v>243</v>
      </c>
      <c r="H79" s="849">
        <v>147987</v>
      </c>
      <c r="I79" s="832">
        <v>0.95889976025400114</v>
      </c>
      <c r="J79" s="832">
        <v>609</v>
      </c>
      <c r="K79" s="849">
        <v>253</v>
      </c>
      <c r="L79" s="849">
        <v>154330</v>
      </c>
      <c r="M79" s="832">
        <v>1</v>
      </c>
      <c r="N79" s="832">
        <v>610</v>
      </c>
      <c r="O79" s="849">
        <v>217</v>
      </c>
      <c r="P79" s="849">
        <v>132587</v>
      </c>
      <c r="Q79" s="837">
        <v>0.8591135877664744</v>
      </c>
      <c r="R79" s="850">
        <v>611</v>
      </c>
    </row>
    <row r="80" spans="1:18" ht="14.4" customHeight="1" x14ac:dyDescent="0.3">
      <c r="A80" s="831" t="s">
        <v>1841</v>
      </c>
      <c r="B80" s="832" t="s">
        <v>1842</v>
      </c>
      <c r="C80" s="832" t="s">
        <v>571</v>
      </c>
      <c r="D80" s="832" t="s">
        <v>904</v>
      </c>
      <c r="E80" s="832" t="s">
        <v>1972</v>
      </c>
      <c r="F80" s="832" t="s">
        <v>1973</v>
      </c>
      <c r="G80" s="849">
        <v>2</v>
      </c>
      <c r="H80" s="849">
        <v>4026</v>
      </c>
      <c r="I80" s="832"/>
      <c r="J80" s="832">
        <v>2013</v>
      </c>
      <c r="K80" s="849"/>
      <c r="L80" s="849"/>
      <c r="M80" s="832"/>
      <c r="N80" s="832"/>
      <c r="O80" s="849"/>
      <c r="P80" s="849"/>
      <c r="Q80" s="837"/>
      <c r="R80" s="850"/>
    </row>
    <row r="81" spans="1:18" ht="14.4" customHeight="1" x14ac:dyDescent="0.3">
      <c r="A81" s="831" t="s">
        <v>1841</v>
      </c>
      <c r="B81" s="832" t="s">
        <v>1842</v>
      </c>
      <c r="C81" s="832" t="s">
        <v>571</v>
      </c>
      <c r="D81" s="832" t="s">
        <v>904</v>
      </c>
      <c r="E81" s="832" t="s">
        <v>1974</v>
      </c>
      <c r="F81" s="832" t="s">
        <v>1975</v>
      </c>
      <c r="G81" s="849">
        <v>28</v>
      </c>
      <c r="H81" s="849">
        <v>12236</v>
      </c>
      <c r="I81" s="832">
        <v>0.90322580645161288</v>
      </c>
      <c r="J81" s="832">
        <v>437</v>
      </c>
      <c r="K81" s="849">
        <v>31</v>
      </c>
      <c r="L81" s="849">
        <v>13547</v>
      </c>
      <c r="M81" s="832">
        <v>1</v>
      </c>
      <c r="N81" s="832">
        <v>437</v>
      </c>
      <c r="O81" s="849">
        <v>26</v>
      </c>
      <c r="P81" s="849">
        <v>11386</v>
      </c>
      <c r="Q81" s="837">
        <v>0.84048128736989736</v>
      </c>
      <c r="R81" s="850">
        <v>437.92307692307691</v>
      </c>
    </row>
    <row r="82" spans="1:18" ht="14.4" customHeight="1" x14ac:dyDescent="0.3">
      <c r="A82" s="831" t="s">
        <v>1841</v>
      </c>
      <c r="B82" s="832" t="s">
        <v>1842</v>
      </c>
      <c r="C82" s="832" t="s">
        <v>571</v>
      </c>
      <c r="D82" s="832" t="s">
        <v>904</v>
      </c>
      <c r="E82" s="832" t="s">
        <v>1974</v>
      </c>
      <c r="F82" s="832" t="s">
        <v>1976</v>
      </c>
      <c r="G82" s="849">
        <v>44</v>
      </c>
      <c r="H82" s="849">
        <v>19228</v>
      </c>
      <c r="I82" s="832">
        <v>1.1282051282051282</v>
      </c>
      <c r="J82" s="832">
        <v>437</v>
      </c>
      <c r="K82" s="849">
        <v>39</v>
      </c>
      <c r="L82" s="849">
        <v>17043</v>
      </c>
      <c r="M82" s="832">
        <v>1</v>
      </c>
      <c r="N82" s="832">
        <v>437</v>
      </c>
      <c r="O82" s="849">
        <v>37</v>
      </c>
      <c r="P82" s="849">
        <v>16183</v>
      </c>
      <c r="Q82" s="837">
        <v>0.9495394003403157</v>
      </c>
      <c r="R82" s="850">
        <v>437.37837837837839</v>
      </c>
    </row>
    <row r="83" spans="1:18" ht="14.4" customHeight="1" x14ac:dyDescent="0.3">
      <c r="A83" s="831" t="s">
        <v>1841</v>
      </c>
      <c r="B83" s="832" t="s">
        <v>1842</v>
      </c>
      <c r="C83" s="832" t="s">
        <v>571</v>
      </c>
      <c r="D83" s="832" t="s">
        <v>904</v>
      </c>
      <c r="E83" s="832" t="s">
        <v>1977</v>
      </c>
      <c r="F83" s="832" t="s">
        <v>1978</v>
      </c>
      <c r="G83" s="849">
        <v>1402</v>
      </c>
      <c r="H83" s="849">
        <v>1881484</v>
      </c>
      <c r="I83" s="832">
        <v>1.1030684500393391</v>
      </c>
      <c r="J83" s="832">
        <v>1342</v>
      </c>
      <c r="K83" s="849">
        <v>1271</v>
      </c>
      <c r="L83" s="849">
        <v>1705682</v>
      </c>
      <c r="M83" s="832">
        <v>1</v>
      </c>
      <c r="N83" s="832">
        <v>1342</v>
      </c>
      <c r="O83" s="849">
        <v>1113</v>
      </c>
      <c r="P83" s="849">
        <v>1494532</v>
      </c>
      <c r="Q83" s="837">
        <v>0.87620787462141247</v>
      </c>
      <c r="R83" s="850">
        <v>1342.7960467205751</v>
      </c>
    </row>
    <row r="84" spans="1:18" ht="14.4" customHeight="1" x14ac:dyDescent="0.3">
      <c r="A84" s="831" t="s">
        <v>1841</v>
      </c>
      <c r="B84" s="832" t="s">
        <v>1842</v>
      </c>
      <c r="C84" s="832" t="s">
        <v>571</v>
      </c>
      <c r="D84" s="832" t="s">
        <v>904</v>
      </c>
      <c r="E84" s="832" t="s">
        <v>1977</v>
      </c>
      <c r="F84" s="832" t="s">
        <v>1979</v>
      </c>
      <c r="G84" s="849">
        <v>208</v>
      </c>
      <c r="H84" s="849">
        <v>279136</v>
      </c>
      <c r="I84" s="832">
        <v>0.78787878787878785</v>
      </c>
      <c r="J84" s="832">
        <v>1342</v>
      </c>
      <c r="K84" s="849">
        <v>264</v>
      </c>
      <c r="L84" s="849">
        <v>354288</v>
      </c>
      <c r="M84" s="832">
        <v>1</v>
      </c>
      <c r="N84" s="832">
        <v>1342</v>
      </c>
      <c r="O84" s="849">
        <v>290</v>
      </c>
      <c r="P84" s="849">
        <v>389340</v>
      </c>
      <c r="Q84" s="837">
        <v>1.0989364584744614</v>
      </c>
      <c r="R84" s="850">
        <v>1342.5517241379309</v>
      </c>
    </row>
    <row r="85" spans="1:18" ht="14.4" customHeight="1" x14ac:dyDescent="0.3">
      <c r="A85" s="831" t="s">
        <v>1841</v>
      </c>
      <c r="B85" s="832" t="s">
        <v>1842</v>
      </c>
      <c r="C85" s="832" t="s">
        <v>571</v>
      </c>
      <c r="D85" s="832" t="s">
        <v>904</v>
      </c>
      <c r="E85" s="832" t="s">
        <v>1980</v>
      </c>
      <c r="F85" s="832" t="s">
        <v>1981</v>
      </c>
      <c r="G85" s="849">
        <v>159</v>
      </c>
      <c r="H85" s="849">
        <v>80931</v>
      </c>
      <c r="I85" s="832">
        <v>1.1357142857142857</v>
      </c>
      <c r="J85" s="832">
        <v>509</v>
      </c>
      <c r="K85" s="849">
        <v>140</v>
      </c>
      <c r="L85" s="849">
        <v>71260</v>
      </c>
      <c r="M85" s="832">
        <v>1</v>
      </c>
      <c r="N85" s="832">
        <v>509</v>
      </c>
      <c r="O85" s="849">
        <v>144</v>
      </c>
      <c r="P85" s="849">
        <v>73494</v>
      </c>
      <c r="Q85" s="837">
        <v>1.0313499859668818</v>
      </c>
      <c r="R85" s="850">
        <v>510.375</v>
      </c>
    </row>
    <row r="86" spans="1:18" ht="14.4" customHeight="1" x14ac:dyDescent="0.3">
      <c r="A86" s="831" t="s">
        <v>1841</v>
      </c>
      <c r="B86" s="832" t="s">
        <v>1842</v>
      </c>
      <c r="C86" s="832" t="s">
        <v>571</v>
      </c>
      <c r="D86" s="832" t="s">
        <v>904</v>
      </c>
      <c r="E86" s="832" t="s">
        <v>1980</v>
      </c>
      <c r="F86" s="832" t="s">
        <v>1982</v>
      </c>
      <c r="G86" s="849">
        <v>188</v>
      </c>
      <c r="H86" s="849">
        <v>95692</v>
      </c>
      <c r="I86" s="832">
        <v>1.0444444444444445</v>
      </c>
      <c r="J86" s="832">
        <v>509</v>
      </c>
      <c r="K86" s="849">
        <v>180</v>
      </c>
      <c r="L86" s="849">
        <v>91620</v>
      </c>
      <c r="M86" s="832">
        <v>1</v>
      </c>
      <c r="N86" s="832">
        <v>509</v>
      </c>
      <c r="O86" s="849">
        <v>176</v>
      </c>
      <c r="P86" s="849">
        <v>89772</v>
      </c>
      <c r="Q86" s="837">
        <v>0.97982973149967256</v>
      </c>
      <c r="R86" s="850">
        <v>510.06818181818181</v>
      </c>
    </row>
    <row r="87" spans="1:18" ht="14.4" customHeight="1" x14ac:dyDescent="0.3">
      <c r="A87" s="831" t="s">
        <v>1841</v>
      </c>
      <c r="B87" s="832" t="s">
        <v>1842</v>
      </c>
      <c r="C87" s="832" t="s">
        <v>571</v>
      </c>
      <c r="D87" s="832" t="s">
        <v>904</v>
      </c>
      <c r="E87" s="832" t="s">
        <v>1983</v>
      </c>
      <c r="F87" s="832" t="s">
        <v>1984</v>
      </c>
      <c r="G87" s="849">
        <v>101</v>
      </c>
      <c r="H87" s="849">
        <v>235229</v>
      </c>
      <c r="I87" s="832">
        <v>4.8074596362150013</v>
      </c>
      <c r="J87" s="832">
        <v>2329</v>
      </c>
      <c r="K87" s="849">
        <v>21</v>
      </c>
      <c r="L87" s="849">
        <v>48930</v>
      </c>
      <c r="M87" s="832">
        <v>1</v>
      </c>
      <c r="N87" s="832">
        <v>2330</v>
      </c>
      <c r="O87" s="849">
        <v>81</v>
      </c>
      <c r="P87" s="849">
        <v>188973</v>
      </c>
      <c r="Q87" s="837">
        <v>3.8621091354996935</v>
      </c>
      <c r="R87" s="850">
        <v>2333</v>
      </c>
    </row>
    <row r="88" spans="1:18" ht="14.4" customHeight="1" x14ac:dyDescent="0.3">
      <c r="A88" s="831" t="s">
        <v>1841</v>
      </c>
      <c r="B88" s="832" t="s">
        <v>1842</v>
      </c>
      <c r="C88" s="832" t="s">
        <v>571</v>
      </c>
      <c r="D88" s="832" t="s">
        <v>904</v>
      </c>
      <c r="E88" s="832" t="s">
        <v>1985</v>
      </c>
      <c r="F88" s="832" t="s">
        <v>1986</v>
      </c>
      <c r="G88" s="849">
        <v>31</v>
      </c>
      <c r="H88" s="849">
        <v>81995</v>
      </c>
      <c r="I88" s="832">
        <v>1.3473167044595615</v>
      </c>
      <c r="J88" s="832">
        <v>2645</v>
      </c>
      <c r="K88" s="849">
        <v>23</v>
      </c>
      <c r="L88" s="849">
        <v>60858</v>
      </c>
      <c r="M88" s="832">
        <v>1</v>
      </c>
      <c r="N88" s="832">
        <v>2646</v>
      </c>
      <c r="O88" s="849">
        <v>43</v>
      </c>
      <c r="P88" s="849">
        <v>113907</v>
      </c>
      <c r="Q88" s="837">
        <v>1.8716849058463965</v>
      </c>
      <c r="R88" s="850">
        <v>2649</v>
      </c>
    </row>
    <row r="89" spans="1:18" ht="14.4" customHeight="1" x14ac:dyDescent="0.3">
      <c r="A89" s="831" t="s">
        <v>1841</v>
      </c>
      <c r="B89" s="832" t="s">
        <v>1842</v>
      </c>
      <c r="C89" s="832" t="s">
        <v>571</v>
      </c>
      <c r="D89" s="832" t="s">
        <v>904</v>
      </c>
      <c r="E89" s="832" t="s">
        <v>1985</v>
      </c>
      <c r="F89" s="832" t="s">
        <v>1987</v>
      </c>
      <c r="G89" s="849">
        <v>41</v>
      </c>
      <c r="H89" s="849">
        <v>108445</v>
      </c>
      <c r="I89" s="832">
        <v>0.80361774339365377</v>
      </c>
      <c r="J89" s="832">
        <v>2645</v>
      </c>
      <c r="K89" s="849">
        <v>51</v>
      </c>
      <c r="L89" s="849">
        <v>134946</v>
      </c>
      <c r="M89" s="832">
        <v>1</v>
      </c>
      <c r="N89" s="832">
        <v>2646</v>
      </c>
      <c r="O89" s="849">
        <v>50</v>
      </c>
      <c r="P89" s="849">
        <v>132450</v>
      </c>
      <c r="Q89" s="837">
        <v>0.98150371259614955</v>
      </c>
      <c r="R89" s="850">
        <v>2649</v>
      </c>
    </row>
    <row r="90" spans="1:18" ht="14.4" customHeight="1" x14ac:dyDescent="0.3">
      <c r="A90" s="831" t="s">
        <v>1841</v>
      </c>
      <c r="B90" s="832" t="s">
        <v>1842</v>
      </c>
      <c r="C90" s="832" t="s">
        <v>571</v>
      </c>
      <c r="D90" s="832" t="s">
        <v>904</v>
      </c>
      <c r="E90" s="832" t="s">
        <v>1988</v>
      </c>
      <c r="F90" s="832" t="s">
        <v>1989</v>
      </c>
      <c r="G90" s="849">
        <v>67</v>
      </c>
      <c r="H90" s="849">
        <v>23718</v>
      </c>
      <c r="I90" s="832">
        <v>1.2147503201024328</v>
      </c>
      <c r="J90" s="832">
        <v>354</v>
      </c>
      <c r="K90" s="849">
        <v>55</v>
      </c>
      <c r="L90" s="849">
        <v>19525</v>
      </c>
      <c r="M90" s="832">
        <v>1</v>
      </c>
      <c r="N90" s="832">
        <v>355</v>
      </c>
      <c r="O90" s="849">
        <v>5</v>
      </c>
      <c r="P90" s="849">
        <v>1775</v>
      </c>
      <c r="Q90" s="837">
        <v>9.0909090909090912E-2</v>
      </c>
      <c r="R90" s="850">
        <v>355</v>
      </c>
    </row>
    <row r="91" spans="1:18" ht="14.4" customHeight="1" x14ac:dyDescent="0.3">
      <c r="A91" s="831" t="s">
        <v>1841</v>
      </c>
      <c r="B91" s="832" t="s">
        <v>1842</v>
      </c>
      <c r="C91" s="832" t="s">
        <v>571</v>
      </c>
      <c r="D91" s="832" t="s">
        <v>904</v>
      </c>
      <c r="E91" s="832" t="s">
        <v>1990</v>
      </c>
      <c r="F91" s="832" t="s">
        <v>1991</v>
      </c>
      <c r="G91" s="849"/>
      <c r="H91" s="849"/>
      <c r="I91" s="832"/>
      <c r="J91" s="832"/>
      <c r="K91" s="849"/>
      <c r="L91" s="849"/>
      <c r="M91" s="832"/>
      <c r="N91" s="832"/>
      <c r="O91" s="849">
        <v>2</v>
      </c>
      <c r="P91" s="849">
        <v>1404</v>
      </c>
      <c r="Q91" s="837"/>
      <c r="R91" s="850">
        <v>702</v>
      </c>
    </row>
    <row r="92" spans="1:18" ht="14.4" customHeight="1" x14ac:dyDescent="0.3">
      <c r="A92" s="831" t="s">
        <v>1841</v>
      </c>
      <c r="B92" s="832" t="s">
        <v>1842</v>
      </c>
      <c r="C92" s="832" t="s">
        <v>571</v>
      </c>
      <c r="D92" s="832" t="s">
        <v>904</v>
      </c>
      <c r="E92" s="832" t="s">
        <v>1992</v>
      </c>
      <c r="F92" s="832" t="s">
        <v>1993</v>
      </c>
      <c r="G92" s="849">
        <v>2</v>
      </c>
      <c r="H92" s="849">
        <v>390</v>
      </c>
      <c r="I92" s="832">
        <v>1</v>
      </c>
      <c r="J92" s="832">
        <v>195</v>
      </c>
      <c r="K92" s="849">
        <v>2</v>
      </c>
      <c r="L92" s="849">
        <v>390</v>
      </c>
      <c r="M92" s="832">
        <v>1</v>
      </c>
      <c r="N92" s="832">
        <v>195</v>
      </c>
      <c r="O92" s="849">
        <v>5</v>
      </c>
      <c r="P92" s="849">
        <v>979</v>
      </c>
      <c r="Q92" s="837">
        <v>2.5102564102564102</v>
      </c>
      <c r="R92" s="850">
        <v>195.8</v>
      </c>
    </row>
    <row r="93" spans="1:18" ht="14.4" customHeight="1" x14ac:dyDescent="0.3">
      <c r="A93" s="831" t="s">
        <v>1841</v>
      </c>
      <c r="B93" s="832" t="s">
        <v>1842</v>
      </c>
      <c r="C93" s="832" t="s">
        <v>571</v>
      </c>
      <c r="D93" s="832" t="s">
        <v>904</v>
      </c>
      <c r="E93" s="832" t="s">
        <v>1994</v>
      </c>
      <c r="F93" s="832" t="s">
        <v>1995</v>
      </c>
      <c r="G93" s="849">
        <v>4</v>
      </c>
      <c r="H93" s="849">
        <v>4136</v>
      </c>
      <c r="I93" s="832">
        <v>0.57032542746828463</v>
      </c>
      <c r="J93" s="832">
        <v>1034</v>
      </c>
      <c r="K93" s="849">
        <v>7</v>
      </c>
      <c r="L93" s="849">
        <v>7252</v>
      </c>
      <c r="M93" s="832">
        <v>1</v>
      </c>
      <c r="N93" s="832">
        <v>1036</v>
      </c>
      <c r="O93" s="849">
        <v>12</v>
      </c>
      <c r="P93" s="849">
        <v>12480</v>
      </c>
      <c r="Q93" s="837">
        <v>1.7209045780474352</v>
      </c>
      <c r="R93" s="850">
        <v>1040</v>
      </c>
    </row>
    <row r="94" spans="1:18" ht="14.4" customHeight="1" x14ac:dyDescent="0.3">
      <c r="A94" s="831" t="s">
        <v>1841</v>
      </c>
      <c r="B94" s="832" t="s">
        <v>1842</v>
      </c>
      <c r="C94" s="832" t="s">
        <v>571</v>
      </c>
      <c r="D94" s="832" t="s">
        <v>904</v>
      </c>
      <c r="E94" s="832" t="s">
        <v>1996</v>
      </c>
      <c r="F94" s="832" t="s">
        <v>1997</v>
      </c>
      <c r="G94" s="849">
        <v>10</v>
      </c>
      <c r="H94" s="849">
        <v>5250</v>
      </c>
      <c r="I94" s="832">
        <v>2</v>
      </c>
      <c r="J94" s="832">
        <v>525</v>
      </c>
      <c r="K94" s="849">
        <v>5</v>
      </c>
      <c r="L94" s="849">
        <v>2625</v>
      </c>
      <c r="M94" s="832">
        <v>1</v>
      </c>
      <c r="N94" s="832">
        <v>525</v>
      </c>
      <c r="O94" s="849">
        <v>3</v>
      </c>
      <c r="P94" s="849">
        <v>1578</v>
      </c>
      <c r="Q94" s="837">
        <v>0.60114285714285709</v>
      </c>
      <c r="R94" s="850">
        <v>526</v>
      </c>
    </row>
    <row r="95" spans="1:18" ht="14.4" customHeight="1" x14ac:dyDescent="0.3">
      <c r="A95" s="831" t="s">
        <v>1841</v>
      </c>
      <c r="B95" s="832" t="s">
        <v>1842</v>
      </c>
      <c r="C95" s="832" t="s">
        <v>571</v>
      </c>
      <c r="D95" s="832" t="s">
        <v>904</v>
      </c>
      <c r="E95" s="832" t="s">
        <v>1996</v>
      </c>
      <c r="F95" s="832" t="s">
        <v>1998</v>
      </c>
      <c r="G95" s="849">
        <v>3</v>
      </c>
      <c r="H95" s="849">
        <v>1575</v>
      </c>
      <c r="I95" s="832">
        <v>1</v>
      </c>
      <c r="J95" s="832">
        <v>525</v>
      </c>
      <c r="K95" s="849">
        <v>3</v>
      </c>
      <c r="L95" s="849">
        <v>1575</v>
      </c>
      <c r="M95" s="832">
        <v>1</v>
      </c>
      <c r="N95" s="832">
        <v>525</v>
      </c>
      <c r="O95" s="849">
        <v>8</v>
      </c>
      <c r="P95" s="849">
        <v>4208</v>
      </c>
      <c r="Q95" s="837">
        <v>2.6717460317460318</v>
      </c>
      <c r="R95" s="850">
        <v>526</v>
      </c>
    </row>
    <row r="96" spans="1:18" ht="14.4" customHeight="1" x14ac:dyDescent="0.3">
      <c r="A96" s="831" t="s">
        <v>1841</v>
      </c>
      <c r="B96" s="832" t="s">
        <v>1842</v>
      </c>
      <c r="C96" s="832" t="s">
        <v>571</v>
      </c>
      <c r="D96" s="832" t="s">
        <v>904</v>
      </c>
      <c r="E96" s="832" t="s">
        <v>1999</v>
      </c>
      <c r="F96" s="832" t="s">
        <v>2000</v>
      </c>
      <c r="G96" s="849">
        <v>3</v>
      </c>
      <c r="H96" s="849">
        <v>426</v>
      </c>
      <c r="I96" s="832">
        <v>1.5</v>
      </c>
      <c r="J96" s="832">
        <v>142</v>
      </c>
      <c r="K96" s="849">
        <v>2</v>
      </c>
      <c r="L96" s="849">
        <v>284</v>
      </c>
      <c r="M96" s="832">
        <v>1</v>
      </c>
      <c r="N96" s="832">
        <v>142</v>
      </c>
      <c r="O96" s="849">
        <v>4</v>
      </c>
      <c r="P96" s="849">
        <v>568</v>
      </c>
      <c r="Q96" s="837">
        <v>2</v>
      </c>
      <c r="R96" s="850">
        <v>142</v>
      </c>
    </row>
    <row r="97" spans="1:18" ht="14.4" customHeight="1" x14ac:dyDescent="0.3">
      <c r="A97" s="831" t="s">
        <v>1841</v>
      </c>
      <c r="B97" s="832" t="s">
        <v>1842</v>
      </c>
      <c r="C97" s="832" t="s">
        <v>571</v>
      </c>
      <c r="D97" s="832" t="s">
        <v>904</v>
      </c>
      <c r="E97" s="832" t="s">
        <v>2001</v>
      </c>
      <c r="F97" s="832" t="s">
        <v>2002</v>
      </c>
      <c r="G97" s="849"/>
      <c r="H97" s="849"/>
      <c r="I97" s="832"/>
      <c r="J97" s="832"/>
      <c r="K97" s="849"/>
      <c r="L97" s="849"/>
      <c r="M97" s="832"/>
      <c r="N97" s="832"/>
      <c r="O97" s="849">
        <v>2</v>
      </c>
      <c r="P97" s="849">
        <v>5056</v>
      </c>
      <c r="Q97" s="837"/>
      <c r="R97" s="850">
        <v>2528</v>
      </c>
    </row>
    <row r="98" spans="1:18" ht="14.4" customHeight="1" x14ac:dyDescent="0.3">
      <c r="A98" s="831" t="s">
        <v>1841</v>
      </c>
      <c r="B98" s="832" t="s">
        <v>1842</v>
      </c>
      <c r="C98" s="832" t="s">
        <v>571</v>
      </c>
      <c r="D98" s="832" t="s">
        <v>904</v>
      </c>
      <c r="E98" s="832" t="s">
        <v>2003</v>
      </c>
      <c r="F98" s="832" t="s">
        <v>2004</v>
      </c>
      <c r="G98" s="849"/>
      <c r="H98" s="849"/>
      <c r="I98" s="832"/>
      <c r="J98" s="832"/>
      <c r="K98" s="849"/>
      <c r="L98" s="849"/>
      <c r="M98" s="832"/>
      <c r="N98" s="832"/>
      <c r="O98" s="849">
        <v>1</v>
      </c>
      <c r="P98" s="849">
        <v>1693</v>
      </c>
      <c r="Q98" s="837"/>
      <c r="R98" s="850">
        <v>1693</v>
      </c>
    </row>
    <row r="99" spans="1:18" ht="14.4" customHeight="1" x14ac:dyDescent="0.3">
      <c r="A99" s="831" t="s">
        <v>1841</v>
      </c>
      <c r="B99" s="832" t="s">
        <v>1842</v>
      </c>
      <c r="C99" s="832" t="s">
        <v>571</v>
      </c>
      <c r="D99" s="832" t="s">
        <v>904</v>
      </c>
      <c r="E99" s="832" t="s">
        <v>2003</v>
      </c>
      <c r="F99" s="832" t="s">
        <v>2005</v>
      </c>
      <c r="G99" s="849">
        <v>1</v>
      </c>
      <c r="H99" s="849">
        <v>1690</v>
      </c>
      <c r="I99" s="832">
        <v>0.9994086339444116</v>
      </c>
      <c r="J99" s="832">
        <v>1690</v>
      </c>
      <c r="K99" s="849">
        <v>1</v>
      </c>
      <c r="L99" s="849">
        <v>1691</v>
      </c>
      <c r="M99" s="832">
        <v>1</v>
      </c>
      <c r="N99" s="832">
        <v>1691</v>
      </c>
      <c r="O99" s="849">
        <v>1</v>
      </c>
      <c r="P99" s="849">
        <v>1693</v>
      </c>
      <c r="Q99" s="837">
        <v>1.0011827321111768</v>
      </c>
      <c r="R99" s="850">
        <v>1693</v>
      </c>
    </row>
    <row r="100" spans="1:18" ht="14.4" customHeight="1" x14ac:dyDescent="0.3">
      <c r="A100" s="831" t="s">
        <v>1841</v>
      </c>
      <c r="B100" s="832" t="s">
        <v>1842</v>
      </c>
      <c r="C100" s="832" t="s">
        <v>571</v>
      </c>
      <c r="D100" s="832" t="s">
        <v>904</v>
      </c>
      <c r="E100" s="832" t="s">
        <v>2006</v>
      </c>
      <c r="F100" s="832" t="s">
        <v>2007</v>
      </c>
      <c r="G100" s="849">
        <v>60</v>
      </c>
      <c r="H100" s="849">
        <v>43080</v>
      </c>
      <c r="I100" s="832">
        <v>1.7622514930868036</v>
      </c>
      <c r="J100" s="832">
        <v>718</v>
      </c>
      <c r="K100" s="849">
        <v>34</v>
      </c>
      <c r="L100" s="849">
        <v>24446</v>
      </c>
      <c r="M100" s="832">
        <v>1</v>
      </c>
      <c r="N100" s="832">
        <v>719</v>
      </c>
      <c r="O100" s="849">
        <v>34</v>
      </c>
      <c r="P100" s="849">
        <v>24446</v>
      </c>
      <c r="Q100" s="837">
        <v>1</v>
      </c>
      <c r="R100" s="850">
        <v>719</v>
      </c>
    </row>
    <row r="101" spans="1:18" ht="14.4" customHeight="1" x14ac:dyDescent="0.3">
      <c r="A101" s="831" t="s">
        <v>1841</v>
      </c>
      <c r="B101" s="832" t="s">
        <v>1842</v>
      </c>
      <c r="C101" s="832" t="s">
        <v>571</v>
      </c>
      <c r="D101" s="832" t="s">
        <v>904</v>
      </c>
      <c r="E101" s="832" t="s">
        <v>2006</v>
      </c>
      <c r="F101" s="832" t="s">
        <v>2008</v>
      </c>
      <c r="G101" s="849">
        <v>41</v>
      </c>
      <c r="H101" s="849">
        <v>29438</v>
      </c>
      <c r="I101" s="832">
        <v>0.64988851358809629</v>
      </c>
      <c r="J101" s="832">
        <v>718</v>
      </c>
      <c r="K101" s="849">
        <v>63</v>
      </c>
      <c r="L101" s="849">
        <v>45297</v>
      </c>
      <c r="M101" s="832">
        <v>1</v>
      </c>
      <c r="N101" s="832">
        <v>719</v>
      </c>
      <c r="O101" s="849">
        <v>50</v>
      </c>
      <c r="P101" s="849">
        <v>35950</v>
      </c>
      <c r="Q101" s="837">
        <v>0.79365079365079361</v>
      </c>
      <c r="R101" s="850">
        <v>719</v>
      </c>
    </row>
    <row r="102" spans="1:18" ht="14.4" customHeight="1" x14ac:dyDescent="0.3">
      <c r="A102" s="831" t="s">
        <v>1841</v>
      </c>
      <c r="B102" s="832" t="s">
        <v>1842</v>
      </c>
      <c r="C102" s="832" t="s">
        <v>571</v>
      </c>
      <c r="D102" s="832" t="s">
        <v>904</v>
      </c>
      <c r="E102" s="832" t="s">
        <v>2009</v>
      </c>
      <c r="F102" s="832" t="s">
        <v>2010</v>
      </c>
      <c r="G102" s="849"/>
      <c r="H102" s="849"/>
      <c r="I102" s="832"/>
      <c r="J102" s="832"/>
      <c r="K102" s="849">
        <v>2</v>
      </c>
      <c r="L102" s="849">
        <v>3470</v>
      </c>
      <c r="M102" s="832">
        <v>1</v>
      </c>
      <c r="N102" s="832">
        <v>1735</v>
      </c>
      <c r="O102" s="849">
        <v>1</v>
      </c>
      <c r="P102" s="849">
        <v>1736</v>
      </c>
      <c r="Q102" s="837">
        <v>0.50028818443804035</v>
      </c>
      <c r="R102" s="850">
        <v>1736</v>
      </c>
    </row>
    <row r="103" spans="1:18" ht="14.4" customHeight="1" x14ac:dyDescent="0.3">
      <c r="A103" s="831" t="s">
        <v>1841</v>
      </c>
      <c r="B103" s="832" t="s">
        <v>1842</v>
      </c>
      <c r="C103" s="832" t="s">
        <v>571</v>
      </c>
      <c r="D103" s="832" t="s">
        <v>904</v>
      </c>
      <c r="E103" s="832" t="s">
        <v>2009</v>
      </c>
      <c r="F103" s="832" t="s">
        <v>2011</v>
      </c>
      <c r="G103" s="849"/>
      <c r="H103" s="849"/>
      <c r="I103" s="832"/>
      <c r="J103" s="832"/>
      <c r="K103" s="849"/>
      <c r="L103" s="849"/>
      <c r="M103" s="832"/>
      <c r="N103" s="832"/>
      <c r="O103" s="849">
        <v>2</v>
      </c>
      <c r="P103" s="849">
        <v>3472</v>
      </c>
      <c r="Q103" s="837"/>
      <c r="R103" s="850">
        <v>1736</v>
      </c>
    </row>
    <row r="104" spans="1:18" ht="14.4" customHeight="1" x14ac:dyDescent="0.3">
      <c r="A104" s="831" t="s">
        <v>1841</v>
      </c>
      <c r="B104" s="832" t="s">
        <v>1842</v>
      </c>
      <c r="C104" s="832" t="s">
        <v>571</v>
      </c>
      <c r="D104" s="832" t="s">
        <v>904</v>
      </c>
      <c r="E104" s="832" t="s">
        <v>2012</v>
      </c>
      <c r="F104" s="832" t="s">
        <v>2013</v>
      </c>
      <c r="G104" s="849"/>
      <c r="H104" s="849"/>
      <c r="I104" s="832"/>
      <c r="J104" s="832"/>
      <c r="K104" s="849"/>
      <c r="L104" s="849"/>
      <c r="M104" s="832"/>
      <c r="N104" s="832"/>
      <c r="O104" s="849">
        <v>1</v>
      </c>
      <c r="P104" s="849">
        <v>628</v>
      </c>
      <c r="Q104" s="837"/>
      <c r="R104" s="850">
        <v>628</v>
      </c>
    </row>
    <row r="105" spans="1:18" ht="14.4" customHeight="1" x14ac:dyDescent="0.3">
      <c r="A105" s="831" t="s">
        <v>1841</v>
      </c>
      <c r="B105" s="832" t="s">
        <v>1842</v>
      </c>
      <c r="C105" s="832" t="s">
        <v>571</v>
      </c>
      <c r="D105" s="832" t="s">
        <v>904</v>
      </c>
      <c r="E105" s="832" t="s">
        <v>2014</v>
      </c>
      <c r="F105" s="832" t="s">
        <v>2015</v>
      </c>
      <c r="G105" s="849"/>
      <c r="H105" s="849"/>
      <c r="I105" s="832"/>
      <c r="J105" s="832"/>
      <c r="K105" s="849">
        <v>1</v>
      </c>
      <c r="L105" s="849">
        <v>671</v>
      </c>
      <c r="M105" s="832">
        <v>1</v>
      </c>
      <c r="N105" s="832">
        <v>671</v>
      </c>
      <c r="O105" s="849">
        <v>2</v>
      </c>
      <c r="P105" s="849">
        <v>1342</v>
      </c>
      <c r="Q105" s="837">
        <v>2</v>
      </c>
      <c r="R105" s="850">
        <v>671</v>
      </c>
    </row>
    <row r="106" spans="1:18" ht="14.4" customHeight="1" x14ac:dyDescent="0.3">
      <c r="A106" s="831" t="s">
        <v>1841</v>
      </c>
      <c r="B106" s="832" t="s">
        <v>1842</v>
      </c>
      <c r="C106" s="832" t="s">
        <v>577</v>
      </c>
      <c r="D106" s="832" t="s">
        <v>2016</v>
      </c>
      <c r="E106" s="832" t="s">
        <v>2017</v>
      </c>
      <c r="F106" s="832" t="s">
        <v>2018</v>
      </c>
      <c r="G106" s="849">
        <v>60.870000000000012</v>
      </c>
      <c r="H106" s="849">
        <v>121808.71</v>
      </c>
      <c r="I106" s="832">
        <v>0.63395199952535108</v>
      </c>
      <c r="J106" s="832">
        <v>2001.1287990800063</v>
      </c>
      <c r="K106" s="849">
        <v>95.630000000000038</v>
      </c>
      <c r="L106" s="849">
        <v>192141.84999999989</v>
      </c>
      <c r="M106" s="832">
        <v>1</v>
      </c>
      <c r="N106" s="832">
        <v>2009.2214786154952</v>
      </c>
      <c r="O106" s="849">
        <v>5.55</v>
      </c>
      <c r="P106" s="849">
        <v>11153.509999999998</v>
      </c>
      <c r="Q106" s="837">
        <v>5.8048311703046501E-2</v>
      </c>
      <c r="R106" s="850">
        <v>2009.6414414414412</v>
      </c>
    </row>
    <row r="107" spans="1:18" ht="14.4" customHeight="1" x14ac:dyDescent="0.3">
      <c r="A107" s="831" t="s">
        <v>1841</v>
      </c>
      <c r="B107" s="832" t="s">
        <v>1842</v>
      </c>
      <c r="C107" s="832" t="s">
        <v>577</v>
      </c>
      <c r="D107" s="832" t="s">
        <v>2016</v>
      </c>
      <c r="E107" s="832" t="s">
        <v>2019</v>
      </c>
      <c r="F107" s="832" t="s">
        <v>2020</v>
      </c>
      <c r="G107" s="849">
        <v>0.08</v>
      </c>
      <c r="H107" s="849">
        <v>791</v>
      </c>
      <c r="I107" s="832"/>
      <c r="J107" s="832">
        <v>9887.5</v>
      </c>
      <c r="K107" s="849"/>
      <c r="L107" s="849"/>
      <c r="M107" s="832"/>
      <c r="N107" s="832"/>
      <c r="O107" s="849"/>
      <c r="P107" s="849"/>
      <c r="Q107" s="837"/>
      <c r="R107" s="850"/>
    </row>
    <row r="108" spans="1:18" ht="14.4" customHeight="1" x14ac:dyDescent="0.3">
      <c r="A108" s="831" t="s">
        <v>1841</v>
      </c>
      <c r="B108" s="832" t="s">
        <v>1842</v>
      </c>
      <c r="C108" s="832" t="s">
        <v>577</v>
      </c>
      <c r="D108" s="832" t="s">
        <v>2016</v>
      </c>
      <c r="E108" s="832" t="s">
        <v>2019</v>
      </c>
      <c r="F108" s="832" t="s">
        <v>2021</v>
      </c>
      <c r="G108" s="849">
        <v>0.04</v>
      </c>
      <c r="H108" s="849">
        <v>395.5</v>
      </c>
      <c r="I108" s="832"/>
      <c r="J108" s="832">
        <v>9887.5</v>
      </c>
      <c r="K108" s="849"/>
      <c r="L108" s="849"/>
      <c r="M108" s="832"/>
      <c r="N108" s="832"/>
      <c r="O108" s="849"/>
      <c r="P108" s="849"/>
      <c r="Q108" s="837"/>
      <c r="R108" s="850"/>
    </row>
    <row r="109" spans="1:18" ht="14.4" customHeight="1" x14ac:dyDescent="0.3">
      <c r="A109" s="831" t="s">
        <v>1841</v>
      </c>
      <c r="B109" s="832" t="s">
        <v>1842</v>
      </c>
      <c r="C109" s="832" t="s">
        <v>577</v>
      </c>
      <c r="D109" s="832" t="s">
        <v>2016</v>
      </c>
      <c r="E109" s="832" t="s">
        <v>2022</v>
      </c>
      <c r="F109" s="832" t="s">
        <v>974</v>
      </c>
      <c r="G109" s="849">
        <v>5.8399999999999865</v>
      </c>
      <c r="H109" s="849">
        <v>52204.900000000125</v>
      </c>
      <c r="I109" s="832">
        <v>5.5191418011434914</v>
      </c>
      <c r="J109" s="832">
        <v>8939.1952054794947</v>
      </c>
      <c r="K109" s="849">
        <v>1.04</v>
      </c>
      <c r="L109" s="849">
        <v>9458.8799999999956</v>
      </c>
      <c r="M109" s="832">
        <v>1</v>
      </c>
      <c r="N109" s="832">
        <v>9095.0769230769183</v>
      </c>
      <c r="O109" s="849"/>
      <c r="P109" s="849"/>
      <c r="Q109" s="837"/>
      <c r="R109" s="850"/>
    </row>
    <row r="110" spans="1:18" ht="14.4" customHeight="1" x14ac:dyDescent="0.3">
      <c r="A110" s="831" t="s">
        <v>1841</v>
      </c>
      <c r="B110" s="832" t="s">
        <v>1842</v>
      </c>
      <c r="C110" s="832" t="s">
        <v>577</v>
      </c>
      <c r="D110" s="832" t="s">
        <v>2016</v>
      </c>
      <c r="E110" s="832" t="s">
        <v>2023</v>
      </c>
      <c r="F110" s="832" t="s">
        <v>974</v>
      </c>
      <c r="G110" s="849">
        <v>1549.9600000000039</v>
      </c>
      <c r="H110" s="849">
        <v>2771611.2299999897</v>
      </c>
      <c r="I110" s="832">
        <v>1.0048930107624769</v>
      </c>
      <c r="J110" s="832">
        <v>1788.1824240625454</v>
      </c>
      <c r="K110" s="849">
        <v>1516.3100000000013</v>
      </c>
      <c r="L110" s="849">
        <v>2758115.7400000128</v>
      </c>
      <c r="M110" s="832">
        <v>1</v>
      </c>
      <c r="N110" s="832">
        <v>1818.9656072966679</v>
      </c>
      <c r="O110" s="849">
        <v>1607.0500000000025</v>
      </c>
      <c r="P110" s="849">
        <v>1933615.5799999996</v>
      </c>
      <c r="Q110" s="837">
        <v>0.70106397347922411</v>
      </c>
      <c r="R110" s="850">
        <v>1203.2081018014353</v>
      </c>
    </row>
    <row r="111" spans="1:18" ht="14.4" customHeight="1" x14ac:dyDescent="0.3">
      <c r="A111" s="831" t="s">
        <v>1841</v>
      </c>
      <c r="B111" s="832" t="s">
        <v>1842</v>
      </c>
      <c r="C111" s="832" t="s">
        <v>577</v>
      </c>
      <c r="D111" s="832" t="s">
        <v>2016</v>
      </c>
      <c r="E111" s="832" t="s">
        <v>2024</v>
      </c>
      <c r="F111" s="832" t="s">
        <v>2025</v>
      </c>
      <c r="G111" s="849">
        <v>99.259999999999138</v>
      </c>
      <c r="H111" s="849">
        <v>89408.310000000565</v>
      </c>
      <c r="I111" s="832">
        <v>2.0863576095271079</v>
      </c>
      <c r="J111" s="832">
        <v>900.7486399355364</v>
      </c>
      <c r="K111" s="849">
        <v>47.559999999999803</v>
      </c>
      <c r="L111" s="849">
        <v>42853.779999999992</v>
      </c>
      <c r="M111" s="832">
        <v>1</v>
      </c>
      <c r="N111" s="832">
        <v>901.04667788057543</v>
      </c>
      <c r="O111" s="849">
        <v>1.1000000000000001</v>
      </c>
      <c r="P111" s="849">
        <v>874.01</v>
      </c>
      <c r="Q111" s="837">
        <v>2.0395167007437855E-2</v>
      </c>
      <c r="R111" s="850">
        <v>794.5545454545454</v>
      </c>
    </row>
    <row r="112" spans="1:18" ht="14.4" customHeight="1" x14ac:dyDescent="0.3">
      <c r="A112" s="831" t="s">
        <v>1841</v>
      </c>
      <c r="B112" s="832" t="s">
        <v>1842</v>
      </c>
      <c r="C112" s="832" t="s">
        <v>577</v>
      </c>
      <c r="D112" s="832" t="s">
        <v>1843</v>
      </c>
      <c r="E112" s="832" t="s">
        <v>2026</v>
      </c>
      <c r="F112" s="832" t="s">
        <v>2027</v>
      </c>
      <c r="G112" s="849">
        <v>921889</v>
      </c>
      <c r="H112" s="849">
        <v>30434884.690000005</v>
      </c>
      <c r="I112" s="832">
        <v>0.98829418882760445</v>
      </c>
      <c r="J112" s="832">
        <v>33.013610846859009</v>
      </c>
      <c r="K112" s="849">
        <v>910292</v>
      </c>
      <c r="L112" s="849">
        <v>30795369.46999998</v>
      </c>
      <c r="M112" s="832">
        <v>1</v>
      </c>
      <c r="N112" s="832">
        <v>33.830209943622464</v>
      </c>
      <c r="O112" s="849">
        <v>899194</v>
      </c>
      <c r="P112" s="849">
        <v>30659698.639999967</v>
      </c>
      <c r="Q112" s="837">
        <v>0.99559444058197843</v>
      </c>
      <c r="R112" s="850">
        <v>34.0968674613042</v>
      </c>
    </row>
    <row r="113" spans="1:18" ht="14.4" customHeight="1" x14ac:dyDescent="0.3">
      <c r="A113" s="831" t="s">
        <v>1841</v>
      </c>
      <c r="B113" s="832" t="s">
        <v>1842</v>
      </c>
      <c r="C113" s="832" t="s">
        <v>577</v>
      </c>
      <c r="D113" s="832" t="s">
        <v>1843</v>
      </c>
      <c r="E113" s="832" t="s">
        <v>1889</v>
      </c>
      <c r="F113" s="832"/>
      <c r="G113" s="849">
        <v>1</v>
      </c>
      <c r="H113" s="849">
        <v>27046</v>
      </c>
      <c r="I113" s="832"/>
      <c r="J113" s="832">
        <v>27046</v>
      </c>
      <c r="K113" s="849"/>
      <c r="L113" s="849"/>
      <c r="M113" s="832"/>
      <c r="N113" s="832"/>
      <c r="O113" s="849"/>
      <c r="P113" s="849"/>
      <c r="Q113" s="837"/>
      <c r="R113" s="850"/>
    </row>
    <row r="114" spans="1:18" ht="14.4" customHeight="1" x14ac:dyDescent="0.3">
      <c r="A114" s="831" t="s">
        <v>1841</v>
      </c>
      <c r="B114" s="832" t="s">
        <v>1842</v>
      </c>
      <c r="C114" s="832" t="s">
        <v>577</v>
      </c>
      <c r="D114" s="832" t="s">
        <v>1843</v>
      </c>
      <c r="E114" s="832" t="s">
        <v>2028</v>
      </c>
      <c r="F114" s="832" t="s">
        <v>2029</v>
      </c>
      <c r="G114" s="849">
        <v>70</v>
      </c>
      <c r="H114" s="849">
        <v>4207.6099999999979</v>
      </c>
      <c r="I114" s="832">
        <v>0.52534972456537288</v>
      </c>
      <c r="J114" s="832">
        <v>60.108714285714257</v>
      </c>
      <c r="K114" s="849">
        <v>140</v>
      </c>
      <c r="L114" s="849">
        <v>8009.1599999999917</v>
      </c>
      <c r="M114" s="832">
        <v>1</v>
      </c>
      <c r="N114" s="832">
        <v>57.208285714285658</v>
      </c>
      <c r="O114" s="849">
        <v>207</v>
      </c>
      <c r="P114" s="849">
        <v>11203.540000000006</v>
      </c>
      <c r="Q114" s="837">
        <v>1.3988408272527979</v>
      </c>
      <c r="R114" s="850">
        <v>54.123381642512108</v>
      </c>
    </row>
    <row r="115" spans="1:18" ht="14.4" customHeight="1" x14ac:dyDescent="0.3">
      <c r="A115" s="831" t="s">
        <v>1841</v>
      </c>
      <c r="B115" s="832" t="s">
        <v>1842</v>
      </c>
      <c r="C115" s="832" t="s">
        <v>577</v>
      </c>
      <c r="D115" s="832" t="s">
        <v>1843</v>
      </c>
      <c r="E115" s="832" t="s">
        <v>2030</v>
      </c>
      <c r="F115" s="832" t="s">
        <v>2031</v>
      </c>
      <c r="G115" s="849">
        <v>7828</v>
      </c>
      <c r="H115" s="849">
        <v>451727.4800000001</v>
      </c>
      <c r="I115" s="832">
        <v>0.97809842384383128</v>
      </c>
      <c r="J115" s="832">
        <v>57.706627491057752</v>
      </c>
      <c r="K115" s="849">
        <v>8038</v>
      </c>
      <c r="L115" s="849">
        <v>461842.56</v>
      </c>
      <c r="M115" s="832">
        <v>1</v>
      </c>
      <c r="N115" s="832">
        <v>57.457397362527992</v>
      </c>
      <c r="O115" s="849">
        <v>5884</v>
      </c>
      <c r="P115" s="849">
        <v>345803.22000000003</v>
      </c>
      <c r="Q115" s="837">
        <v>0.74874697559272152</v>
      </c>
      <c r="R115" s="850">
        <v>58.770091774303204</v>
      </c>
    </row>
    <row r="116" spans="1:18" ht="14.4" customHeight="1" x14ac:dyDescent="0.3">
      <c r="A116" s="831" t="s">
        <v>1841</v>
      </c>
      <c r="B116" s="832" t="s">
        <v>1842</v>
      </c>
      <c r="C116" s="832" t="s">
        <v>577</v>
      </c>
      <c r="D116" s="832" t="s">
        <v>2032</v>
      </c>
      <c r="E116" s="832" t="s">
        <v>2033</v>
      </c>
      <c r="F116" s="832" t="s">
        <v>2034</v>
      </c>
      <c r="G116" s="849"/>
      <c r="H116" s="849"/>
      <c r="I116" s="832"/>
      <c r="J116" s="832"/>
      <c r="K116" s="849">
        <v>1</v>
      </c>
      <c r="L116" s="849">
        <v>442.16</v>
      </c>
      <c r="M116" s="832">
        <v>1</v>
      </c>
      <c r="N116" s="832">
        <v>442.16</v>
      </c>
      <c r="O116" s="849"/>
      <c r="P116" s="849"/>
      <c r="Q116" s="837"/>
      <c r="R116" s="850"/>
    </row>
    <row r="117" spans="1:18" ht="14.4" customHeight="1" x14ac:dyDescent="0.3">
      <c r="A117" s="831" t="s">
        <v>1841</v>
      </c>
      <c r="B117" s="832" t="s">
        <v>1842</v>
      </c>
      <c r="C117" s="832" t="s">
        <v>577</v>
      </c>
      <c r="D117" s="832" t="s">
        <v>904</v>
      </c>
      <c r="E117" s="832" t="s">
        <v>2035</v>
      </c>
      <c r="F117" s="832" t="s">
        <v>2036</v>
      </c>
      <c r="G117" s="849">
        <v>2</v>
      </c>
      <c r="H117" s="849">
        <v>17190</v>
      </c>
      <c r="I117" s="832">
        <v>2</v>
      </c>
      <c r="J117" s="832">
        <v>8595</v>
      </c>
      <c r="K117" s="849">
        <v>1</v>
      </c>
      <c r="L117" s="849">
        <v>8595</v>
      </c>
      <c r="M117" s="832">
        <v>1</v>
      </c>
      <c r="N117" s="832">
        <v>8595</v>
      </c>
      <c r="O117" s="849">
        <v>1</v>
      </c>
      <c r="P117" s="849">
        <v>8596</v>
      </c>
      <c r="Q117" s="837">
        <v>1.0001163467132053</v>
      </c>
      <c r="R117" s="850">
        <v>8596</v>
      </c>
    </row>
    <row r="118" spans="1:18" ht="14.4" customHeight="1" x14ac:dyDescent="0.3">
      <c r="A118" s="831" t="s">
        <v>1841</v>
      </c>
      <c r="B118" s="832" t="s">
        <v>1842</v>
      </c>
      <c r="C118" s="832" t="s">
        <v>577</v>
      </c>
      <c r="D118" s="832" t="s">
        <v>904</v>
      </c>
      <c r="E118" s="832" t="s">
        <v>2037</v>
      </c>
      <c r="F118" s="832" t="s">
        <v>2038</v>
      </c>
      <c r="G118" s="849">
        <v>3603</v>
      </c>
      <c r="H118" s="849">
        <v>52265118</v>
      </c>
      <c r="I118" s="832">
        <v>0.99606072356668252</v>
      </c>
      <c r="J118" s="832">
        <v>14506</v>
      </c>
      <c r="K118" s="849">
        <v>3617</v>
      </c>
      <c r="L118" s="849">
        <v>52471819</v>
      </c>
      <c r="M118" s="832">
        <v>1</v>
      </c>
      <c r="N118" s="832">
        <v>14507</v>
      </c>
      <c r="O118" s="849">
        <v>3620</v>
      </c>
      <c r="P118" s="849">
        <v>52521574</v>
      </c>
      <c r="Q118" s="837">
        <v>1.0009482232739064</v>
      </c>
      <c r="R118" s="850">
        <v>14508.722099447514</v>
      </c>
    </row>
    <row r="119" spans="1:18" ht="14.4" customHeight="1" x14ac:dyDescent="0.3">
      <c r="A119" s="831" t="s">
        <v>1841</v>
      </c>
      <c r="B119" s="832" t="s">
        <v>1842</v>
      </c>
      <c r="C119" s="832" t="s">
        <v>577</v>
      </c>
      <c r="D119" s="832" t="s">
        <v>904</v>
      </c>
      <c r="E119" s="832" t="s">
        <v>2039</v>
      </c>
      <c r="F119" s="832" t="s">
        <v>2040</v>
      </c>
      <c r="G119" s="849">
        <v>1</v>
      </c>
      <c r="H119" s="849">
        <v>16402</v>
      </c>
      <c r="I119" s="832"/>
      <c r="J119" s="832">
        <v>16402</v>
      </c>
      <c r="K119" s="849"/>
      <c r="L119" s="849"/>
      <c r="M119" s="832"/>
      <c r="N119" s="832"/>
      <c r="O119" s="849"/>
      <c r="P119" s="849"/>
      <c r="Q119" s="837"/>
      <c r="R119" s="850"/>
    </row>
    <row r="120" spans="1:18" ht="14.4" customHeight="1" thickBot="1" x14ac:dyDescent="0.35">
      <c r="A120" s="839" t="s">
        <v>1841</v>
      </c>
      <c r="B120" s="840" t="s">
        <v>1842</v>
      </c>
      <c r="C120" s="840" t="s">
        <v>2041</v>
      </c>
      <c r="D120" s="840" t="s">
        <v>2016</v>
      </c>
      <c r="E120" s="840" t="s">
        <v>1893</v>
      </c>
      <c r="F120" s="840" t="s">
        <v>2042</v>
      </c>
      <c r="G120" s="851">
        <v>0</v>
      </c>
      <c r="H120" s="851">
        <v>-2.9103830456733704E-11</v>
      </c>
      <c r="I120" s="840">
        <v>0.25</v>
      </c>
      <c r="J120" s="840"/>
      <c r="K120" s="851">
        <v>0</v>
      </c>
      <c r="L120" s="851">
        <v>-1.1641532182693481E-10</v>
      </c>
      <c r="M120" s="840">
        <v>1</v>
      </c>
      <c r="N120" s="840"/>
      <c r="O120" s="851">
        <v>0</v>
      </c>
      <c r="P120" s="851">
        <v>-2.3283064365386963E-10</v>
      </c>
      <c r="Q120" s="845">
        <v>2</v>
      </c>
      <c r="R120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4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2044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3009665.4200000004</v>
      </c>
      <c r="I3" s="208">
        <f t="shared" si="0"/>
        <v>117946617.45999998</v>
      </c>
      <c r="J3" s="78"/>
      <c r="K3" s="78"/>
      <c r="L3" s="208">
        <f t="shared" si="0"/>
        <v>3003091.6899999985</v>
      </c>
      <c r="M3" s="208">
        <f t="shared" si="0"/>
        <v>117375024.62000003</v>
      </c>
      <c r="N3" s="78"/>
      <c r="O3" s="78"/>
      <c r="P3" s="208">
        <f t="shared" si="0"/>
        <v>2930572.8200000003</v>
      </c>
      <c r="Q3" s="208">
        <f t="shared" si="0"/>
        <v>117591157.55999999</v>
      </c>
      <c r="R3" s="79">
        <f>IF(M3=0,0,Q3/M3)</f>
        <v>1.0018413878139723</v>
      </c>
      <c r="S3" s="209">
        <f>IF(P3=0,0,Q3/P3)</f>
        <v>40.125656239451502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1841</v>
      </c>
      <c r="B6" s="825" t="s">
        <v>1842</v>
      </c>
      <c r="C6" s="825" t="s">
        <v>571</v>
      </c>
      <c r="D6" s="825" t="s">
        <v>1830</v>
      </c>
      <c r="E6" s="825" t="s">
        <v>1843</v>
      </c>
      <c r="F6" s="825" t="s">
        <v>1855</v>
      </c>
      <c r="G6" s="825" t="s">
        <v>1856</v>
      </c>
      <c r="H6" s="225">
        <v>1820</v>
      </c>
      <c r="I6" s="225">
        <v>11130.369999999999</v>
      </c>
      <c r="J6" s="825"/>
      <c r="K6" s="825">
        <v>6.1155879120879115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1841</v>
      </c>
      <c r="B7" s="832" t="s">
        <v>1842</v>
      </c>
      <c r="C7" s="832" t="s">
        <v>571</v>
      </c>
      <c r="D7" s="832" t="s">
        <v>1830</v>
      </c>
      <c r="E7" s="832" t="s">
        <v>1843</v>
      </c>
      <c r="F7" s="832" t="s">
        <v>1879</v>
      </c>
      <c r="G7" s="832" t="s">
        <v>1880</v>
      </c>
      <c r="H7" s="849">
        <v>649</v>
      </c>
      <c r="I7" s="849">
        <v>2699.84</v>
      </c>
      <c r="J7" s="832"/>
      <c r="K7" s="832">
        <v>4.16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1841</v>
      </c>
      <c r="B8" s="832" t="s">
        <v>1842</v>
      </c>
      <c r="C8" s="832" t="s">
        <v>571</v>
      </c>
      <c r="D8" s="832" t="s">
        <v>1830</v>
      </c>
      <c r="E8" s="832" t="s">
        <v>1843</v>
      </c>
      <c r="F8" s="832" t="s">
        <v>1893</v>
      </c>
      <c r="G8" s="832" t="s">
        <v>1894</v>
      </c>
      <c r="H8" s="849">
        <v>1</v>
      </c>
      <c r="I8" s="849">
        <v>108562.2</v>
      </c>
      <c r="J8" s="832"/>
      <c r="K8" s="832">
        <v>108562.2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1841</v>
      </c>
      <c r="B9" s="832" t="s">
        <v>1842</v>
      </c>
      <c r="C9" s="832" t="s">
        <v>571</v>
      </c>
      <c r="D9" s="832" t="s">
        <v>1830</v>
      </c>
      <c r="E9" s="832" t="s">
        <v>904</v>
      </c>
      <c r="F9" s="832" t="s">
        <v>1905</v>
      </c>
      <c r="G9" s="832" t="s">
        <v>1906</v>
      </c>
      <c r="H9" s="849">
        <v>2</v>
      </c>
      <c r="I9" s="849">
        <v>74</v>
      </c>
      <c r="J9" s="832">
        <v>2</v>
      </c>
      <c r="K9" s="832">
        <v>37</v>
      </c>
      <c r="L9" s="849">
        <v>1</v>
      </c>
      <c r="M9" s="849">
        <v>37</v>
      </c>
      <c r="N9" s="832">
        <v>1</v>
      </c>
      <c r="O9" s="832">
        <v>37</v>
      </c>
      <c r="P9" s="849"/>
      <c r="Q9" s="849"/>
      <c r="R9" s="837"/>
      <c r="S9" s="850"/>
    </row>
    <row r="10" spans="1:19" ht="14.4" customHeight="1" x14ac:dyDescent="0.3">
      <c r="A10" s="831" t="s">
        <v>1841</v>
      </c>
      <c r="B10" s="832" t="s">
        <v>1842</v>
      </c>
      <c r="C10" s="832" t="s">
        <v>571</v>
      </c>
      <c r="D10" s="832" t="s">
        <v>1830</v>
      </c>
      <c r="E10" s="832" t="s">
        <v>904</v>
      </c>
      <c r="F10" s="832" t="s">
        <v>1905</v>
      </c>
      <c r="G10" s="832" t="s">
        <v>1907</v>
      </c>
      <c r="H10" s="849">
        <v>1</v>
      </c>
      <c r="I10" s="849">
        <v>37</v>
      </c>
      <c r="J10" s="832"/>
      <c r="K10" s="832">
        <v>37</v>
      </c>
      <c r="L10" s="849"/>
      <c r="M10" s="849"/>
      <c r="N10" s="832"/>
      <c r="O10" s="832"/>
      <c r="P10" s="849">
        <v>1</v>
      </c>
      <c r="Q10" s="849">
        <v>37</v>
      </c>
      <c r="R10" s="837"/>
      <c r="S10" s="850">
        <v>37</v>
      </c>
    </row>
    <row r="11" spans="1:19" ht="14.4" customHeight="1" x14ac:dyDescent="0.3">
      <c r="A11" s="831" t="s">
        <v>1841</v>
      </c>
      <c r="B11" s="832" t="s">
        <v>1842</v>
      </c>
      <c r="C11" s="832" t="s">
        <v>571</v>
      </c>
      <c r="D11" s="832" t="s">
        <v>1830</v>
      </c>
      <c r="E11" s="832" t="s">
        <v>904</v>
      </c>
      <c r="F11" s="832" t="s">
        <v>1908</v>
      </c>
      <c r="G11" s="832" t="s">
        <v>1909</v>
      </c>
      <c r="H11" s="849">
        <v>2</v>
      </c>
      <c r="I11" s="849">
        <v>886</v>
      </c>
      <c r="J11" s="832">
        <v>0.39909909909909907</v>
      </c>
      <c r="K11" s="832">
        <v>443</v>
      </c>
      <c r="L11" s="849">
        <v>5</v>
      </c>
      <c r="M11" s="849">
        <v>2220</v>
      </c>
      <c r="N11" s="832">
        <v>1</v>
      </c>
      <c r="O11" s="832">
        <v>444</v>
      </c>
      <c r="P11" s="849"/>
      <c r="Q11" s="849"/>
      <c r="R11" s="837"/>
      <c r="S11" s="850"/>
    </row>
    <row r="12" spans="1:19" ht="14.4" customHeight="1" x14ac:dyDescent="0.3">
      <c r="A12" s="831" t="s">
        <v>1841</v>
      </c>
      <c r="B12" s="832" t="s">
        <v>1842</v>
      </c>
      <c r="C12" s="832" t="s">
        <v>571</v>
      </c>
      <c r="D12" s="832" t="s">
        <v>1830</v>
      </c>
      <c r="E12" s="832" t="s">
        <v>904</v>
      </c>
      <c r="F12" s="832" t="s">
        <v>1910</v>
      </c>
      <c r="G12" s="832" t="s">
        <v>1911</v>
      </c>
      <c r="H12" s="849">
        <v>3</v>
      </c>
      <c r="I12" s="849">
        <v>531</v>
      </c>
      <c r="J12" s="832">
        <v>1.5</v>
      </c>
      <c r="K12" s="832">
        <v>177</v>
      </c>
      <c r="L12" s="849">
        <v>2</v>
      </c>
      <c r="M12" s="849">
        <v>354</v>
      </c>
      <c r="N12" s="832">
        <v>1</v>
      </c>
      <c r="O12" s="832">
        <v>177</v>
      </c>
      <c r="P12" s="849">
        <v>3</v>
      </c>
      <c r="Q12" s="849">
        <v>534</v>
      </c>
      <c r="R12" s="837">
        <v>1.5084745762711864</v>
      </c>
      <c r="S12" s="850">
        <v>178</v>
      </c>
    </row>
    <row r="13" spans="1:19" ht="14.4" customHeight="1" x14ac:dyDescent="0.3">
      <c r="A13" s="831" t="s">
        <v>1841</v>
      </c>
      <c r="B13" s="832" t="s">
        <v>1842</v>
      </c>
      <c r="C13" s="832" t="s">
        <v>571</v>
      </c>
      <c r="D13" s="832" t="s">
        <v>1830</v>
      </c>
      <c r="E13" s="832" t="s">
        <v>904</v>
      </c>
      <c r="F13" s="832" t="s">
        <v>1954</v>
      </c>
      <c r="G13" s="832" t="s">
        <v>1955</v>
      </c>
      <c r="H13" s="849">
        <v>2</v>
      </c>
      <c r="I13" s="849">
        <v>3650</v>
      </c>
      <c r="J13" s="832">
        <v>0.5</v>
      </c>
      <c r="K13" s="832">
        <v>1825</v>
      </c>
      <c r="L13" s="849">
        <v>4</v>
      </c>
      <c r="M13" s="849">
        <v>7300</v>
      </c>
      <c r="N13" s="832">
        <v>1</v>
      </c>
      <c r="O13" s="832">
        <v>1825</v>
      </c>
      <c r="P13" s="849">
        <v>8</v>
      </c>
      <c r="Q13" s="849">
        <v>14608</v>
      </c>
      <c r="R13" s="837">
        <v>2.001095890410959</v>
      </c>
      <c r="S13" s="850">
        <v>1826</v>
      </c>
    </row>
    <row r="14" spans="1:19" ht="14.4" customHeight="1" x14ac:dyDescent="0.3">
      <c r="A14" s="831" t="s">
        <v>1841</v>
      </c>
      <c r="B14" s="832" t="s">
        <v>1842</v>
      </c>
      <c r="C14" s="832" t="s">
        <v>571</v>
      </c>
      <c r="D14" s="832" t="s">
        <v>1830</v>
      </c>
      <c r="E14" s="832" t="s">
        <v>904</v>
      </c>
      <c r="F14" s="832" t="s">
        <v>1954</v>
      </c>
      <c r="G14" s="832" t="s">
        <v>1956</v>
      </c>
      <c r="H14" s="849">
        <v>16</v>
      </c>
      <c r="I14" s="849">
        <v>29200</v>
      </c>
      <c r="J14" s="832">
        <v>0.88888888888888884</v>
      </c>
      <c r="K14" s="832">
        <v>1825</v>
      </c>
      <c r="L14" s="849">
        <v>18</v>
      </c>
      <c r="M14" s="849">
        <v>32850</v>
      </c>
      <c r="N14" s="832">
        <v>1</v>
      </c>
      <c r="O14" s="832">
        <v>1825</v>
      </c>
      <c r="P14" s="849">
        <v>17</v>
      </c>
      <c r="Q14" s="849">
        <v>31042</v>
      </c>
      <c r="R14" s="837">
        <v>0.94496194824961943</v>
      </c>
      <c r="S14" s="850">
        <v>1826</v>
      </c>
    </row>
    <row r="15" spans="1:19" ht="14.4" customHeight="1" x14ac:dyDescent="0.3">
      <c r="A15" s="831" t="s">
        <v>1841</v>
      </c>
      <c r="B15" s="832" t="s">
        <v>1842</v>
      </c>
      <c r="C15" s="832" t="s">
        <v>571</v>
      </c>
      <c r="D15" s="832" t="s">
        <v>1830</v>
      </c>
      <c r="E15" s="832" t="s">
        <v>904</v>
      </c>
      <c r="F15" s="832" t="s">
        <v>1957</v>
      </c>
      <c r="G15" s="832" t="s">
        <v>1958</v>
      </c>
      <c r="H15" s="849">
        <v>1</v>
      </c>
      <c r="I15" s="849">
        <v>429</v>
      </c>
      <c r="J15" s="832"/>
      <c r="K15" s="832">
        <v>429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1841</v>
      </c>
      <c r="B16" s="832" t="s">
        <v>1842</v>
      </c>
      <c r="C16" s="832" t="s">
        <v>571</v>
      </c>
      <c r="D16" s="832" t="s">
        <v>1830</v>
      </c>
      <c r="E16" s="832" t="s">
        <v>904</v>
      </c>
      <c r="F16" s="832" t="s">
        <v>1962</v>
      </c>
      <c r="G16" s="832" t="s">
        <v>1963</v>
      </c>
      <c r="H16" s="849">
        <v>1</v>
      </c>
      <c r="I16" s="849">
        <v>0</v>
      </c>
      <c r="J16" s="832"/>
      <c r="K16" s="832">
        <v>0</v>
      </c>
      <c r="L16" s="849">
        <v>4</v>
      </c>
      <c r="M16" s="849">
        <v>0</v>
      </c>
      <c r="N16" s="832"/>
      <c r="O16" s="832">
        <v>0</v>
      </c>
      <c r="P16" s="849">
        <v>14</v>
      </c>
      <c r="Q16" s="849">
        <v>0</v>
      </c>
      <c r="R16" s="837"/>
      <c r="S16" s="850">
        <v>0</v>
      </c>
    </row>
    <row r="17" spans="1:19" ht="14.4" customHeight="1" x14ac:dyDescent="0.3">
      <c r="A17" s="831" t="s">
        <v>1841</v>
      </c>
      <c r="B17" s="832" t="s">
        <v>1842</v>
      </c>
      <c r="C17" s="832" t="s">
        <v>571</v>
      </c>
      <c r="D17" s="832" t="s">
        <v>1830</v>
      </c>
      <c r="E17" s="832" t="s">
        <v>904</v>
      </c>
      <c r="F17" s="832" t="s">
        <v>1964</v>
      </c>
      <c r="G17" s="832" t="s">
        <v>1965</v>
      </c>
      <c r="H17" s="849">
        <v>3</v>
      </c>
      <c r="I17" s="849">
        <v>100</v>
      </c>
      <c r="J17" s="832">
        <v>3.0003000300030003</v>
      </c>
      <c r="K17" s="832">
        <v>33.333333333333336</v>
      </c>
      <c r="L17" s="849">
        <v>1</v>
      </c>
      <c r="M17" s="849">
        <v>33.33</v>
      </c>
      <c r="N17" s="832">
        <v>1</v>
      </c>
      <c r="O17" s="832">
        <v>33.33</v>
      </c>
      <c r="P17" s="849">
        <v>1</v>
      </c>
      <c r="Q17" s="849">
        <v>33.33</v>
      </c>
      <c r="R17" s="837">
        <v>1</v>
      </c>
      <c r="S17" s="850">
        <v>33.33</v>
      </c>
    </row>
    <row r="18" spans="1:19" ht="14.4" customHeight="1" x14ac:dyDescent="0.3">
      <c r="A18" s="831" t="s">
        <v>1841</v>
      </c>
      <c r="B18" s="832" t="s">
        <v>1842</v>
      </c>
      <c r="C18" s="832" t="s">
        <v>571</v>
      </c>
      <c r="D18" s="832" t="s">
        <v>1830</v>
      </c>
      <c r="E18" s="832" t="s">
        <v>904</v>
      </c>
      <c r="F18" s="832" t="s">
        <v>1964</v>
      </c>
      <c r="G18" s="832" t="s">
        <v>1966</v>
      </c>
      <c r="H18" s="849"/>
      <c r="I18" s="849"/>
      <c r="J18" s="832"/>
      <c r="K18" s="832"/>
      <c r="L18" s="849"/>
      <c r="M18" s="849"/>
      <c r="N18" s="832"/>
      <c r="O18" s="832"/>
      <c r="P18" s="849">
        <v>1</v>
      </c>
      <c r="Q18" s="849">
        <v>33.33</v>
      </c>
      <c r="R18" s="837"/>
      <c r="S18" s="850">
        <v>33.33</v>
      </c>
    </row>
    <row r="19" spans="1:19" ht="14.4" customHeight="1" x14ac:dyDescent="0.3">
      <c r="A19" s="831" t="s">
        <v>1841</v>
      </c>
      <c r="B19" s="832" t="s">
        <v>1842</v>
      </c>
      <c r="C19" s="832" t="s">
        <v>571</v>
      </c>
      <c r="D19" s="832" t="s">
        <v>1830</v>
      </c>
      <c r="E19" s="832" t="s">
        <v>904</v>
      </c>
      <c r="F19" s="832" t="s">
        <v>1967</v>
      </c>
      <c r="G19" s="832" t="s">
        <v>1968</v>
      </c>
      <c r="H19" s="849">
        <v>3</v>
      </c>
      <c r="I19" s="849">
        <v>111</v>
      </c>
      <c r="J19" s="832">
        <v>1.5</v>
      </c>
      <c r="K19" s="832">
        <v>37</v>
      </c>
      <c r="L19" s="849">
        <v>2</v>
      </c>
      <c r="M19" s="849">
        <v>74</v>
      </c>
      <c r="N19" s="832">
        <v>1</v>
      </c>
      <c r="O19" s="832">
        <v>37</v>
      </c>
      <c r="P19" s="849">
        <v>3</v>
      </c>
      <c r="Q19" s="849">
        <v>111</v>
      </c>
      <c r="R19" s="837">
        <v>1.5</v>
      </c>
      <c r="S19" s="850">
        <v>37</v>
      </c>
    </row>
    <row r="20" spans="1:19" ht="14.4" customHeight="1" x14ac:dyDescent="0.3">
      <c r="A20" s="831" t="s">
        <v>1841</v>
      </c>
      <c r="B20" s="832" t="s">
        <v>1842</v>
      </c>
      <c r="C20" s="832" t="s">
        <v>571</v>
      </c>
      <c r="D20" s="832" t="s">
        <v>1830</v>
      </c>
      <c r="E20" s="832" t="s">
        <v>904</v>
      </c>
      <c r="F20" s="832" t="s">
        <v>1969</v>
      </c>
      <c r="G20" s="832" t="s">
        <v>1970</v>
      </c>
      <c r="H20" s="849"/>
      <c r="I20" s="849"/>
      <c r="J20" s="832"/>
      <c r="K20" s="832"/>
      <c r="L20" s="849">
        <v>2</v>
      </c>
      <c r="M20" s="849">
        <v>1220</v>
      </c>
      <c r="N20" s="832">
        <v>1</v>
      </c>
      <c r="O20" s="832">
        <v>610</v>
      </c>
      <c r="P20" s="849">
        <v>4</v>
      </c>
      <c r="Q20" s="849">
        <v>2444</v>
      </c>
      <c r="R20" s="837">
        <v>2.0032786885245901</v>
      </c>
      <c r="S20" s="850">
        <v>611</v>
      </c>
    </row>
    <row r="21" spans="1:19" ht="14.4" customHeight="1" x14ac:dyDescent="0.3">
      <c r="A21" s="831" t="s">
        <v>1841</v>
      </c>
      <c r="B21" s="832" t="s">
        <v>1842</v>
      </c>
      <c r="C21" s="832" t="s">
        <v>571</v>
      </c>
      <c r="D21" s="832" t="s">
        <v>1830</v>
      </c>
      <c r="E21" s="832" t="s">
        <v>904</v>
      </c>
      <c r="F21" s="832" t="s">
        <v>1969</v>
      </c>
      <c r="G21" s="832" t="s">
        <v>1971</v>
      </c>
      <c r="H21" s="849">
        <v>5</v>
      </c>
      <c r="I21" s="849">
        <v>3045</v>
      </c>
      <c r="J21" s="832">
        <v>1.2479508196721312</v>
      </c>
      <c r="K21" s="832">
        <v>609</v>
      </c>
      <c r="L21" s="849">
        <v>4</v>
      </c>
      <c r="M21" s="849">
        <v>2440</v>
      </c>
      <c r="N21" s="832">
        <v>1</v>
      </c>
      <c r="O21" s="832">
        <v>610</v>
      </c>
      <c r="P21" s="849">
        <v>2</v>
      </c>
      <c r="Q21" s="849">
        <v>1222</v>
      </c>
      <c r="R21" s="837">
        <v>0.50081967213114753</v>
      </c>
      <c r="S21" s="850">
        <v>611</v>
      </c>
    </row>
    <row r="22" spans="1:19" ht="14.4" customHeight="1" x14ac:dyDescent="0.3">
      <c r="A22" s="831" t="s">
        <v>1841</v>
      </c>
      <c r="B22" s="832" t="s">
        <v>1842</v>
      </c>
      <c r="C22" s="832" t="s">
        <v>571</v>
      </c>
      <c r="D22" s="832" t="s">
        <v>1830</v>
      </c>
      <c r="E22" s="832" t="s">
        <v>904</v>
      </c>
      <c r="F22" s="832" t="s">
        <v>1977</v>
      </c>
      <c r="G22" s="832" t="s">
        <v>1979</v>
      </c>
      <c r="H22" s="849">
        <v>1</v>
      </c>
      <c r="I22" s="849">
        <v>1342</v>
      </c>
      <c r="J22" s="832"/>
      <c r="K22" s="832">
        <v>1342</v>
      </c>
      <c r="L22" s="849"/>
      <c r="M22" s="849"/>
      <c r="N22" s="832"/>
      <c r="O22" s="832"/>
      <c r="P22" s="849"/>
      <c r="Q22" s="849"/>
      <c r="R22" s="837"/>
      <c r="S22" s="850"/>
    </row>
    <row r="23" spans="1:19" ht="14.4" customHeight="1" x14ac:dyDescent="0.3">
      <c r="A23" s="831" t="s">
        <v>1841</v>
      </c>
      <c r="B23" s="832" t="s">
        <v>1842</v>
      </c>
      <c r="C23" s="832" t="s">
        <v>571</v>
      </c>
      <c r="D23" s="832" t="s">
        <v>1830</v>
      </c>
      <c r="E23" s="832" t="s">
        <v>904</v>
      </c>
      <c r="F23" s="832" t="s">
        <v>1983</v>
      </c>
      <c r="G23" s="832" t="s">
        <v>1984</v>
      </c>
      <c r="H23" s="849"/>
      <c r="I23" s="849"/>
      <c r="J23" s="832"/>
      <c r="K23" s="832"/>
      <c r="L23" s="849">
        <v>1</v>
      </c>
      <c r="M23" s="849">
        <v>2330</v>
      </c>
      <c r="N23" s="832">
        <v>1</v>
      </c>
      <c r="O23" s="832">
        <v>2330</v>
      </c>
      <c r="P23" s="849"/>
      <c r="Q23" s="849"/>
      <c r="R23" s="837"/>
      <c r="S23" s="850"/>
    </row>
    <row r="24" spans="1:19" ht="14.4" customHeight="1" x14ac:dyDescent="0.3">
      <c r="A24" s="831" t="s">
        <v>1841</v>
      </c>
      <c r="B24" s="832" t="s">
        <v>1842</v>
      </c>
      <c r="C24" s="832" t="s">
        <v>571</v>
      </c>
      <c r="D24" s="832" t="s">
        <v>1830</v>
      </c>
      <c r="E24" s="832" t="s">
        <v>904</v>
      </c>
      <c r="F24" s="832" t="s">
        <v>1985</v>
      </c>
      <c r="G24" s="832" t="s">
        <v>1987</v>
      </c>
      <c r="H24" s="849">
        <v>1</v>
      </c>
      <c r="I24" s="849">
        <v>2645</v>
      </c>
      <c r="J24" s="832"/>
      <c r="K24" s="832">
        <v>2645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 t="s">
        <v>1841</v>
      </c>
      <c r="B25" s="832" t="s">
        <v>1842</v>
      </c>
      <c r="C25" s="832" t="s">
        <v>571</v>
      </c>
      <c r="D25" s="832" t="s">
        <v>997</v>
      </c>
      <c r="E25" s="832" t="s">
        <v>1843</v>
      </c>
      <c r="F25" s="832" t="s">
        <v>1844</v>
      </c>
      <c r="G25" s="832" t="s">
        <v>1845</v>
      </c>
      <c r="H25" s="849">
        <v>1134</v>
      </c>
      <c r="I25" s="849">
        <v>22041.14</v>
      </c>
      <c r="J25" s="832">
        <v>0.94064271082280637</v>
      </c>
      <c r="K25" s="832">
        <v>19.436631393298061</v>
      </c>
      <c r="L25" s="849">
        <v>1010</v>
      </c>
      <c r="M25" s="849">
        <v>23432</v>
      </c>
      <c r="N25" s="832">
        <v>1</v>
      </c>
      <c r="O25" s="832">
        <v>23.2</v>
      </c>
      <c r="P25" s="849"/>
      <c r="Q25" s="849"/>
      <c r="R25" s="837"/>
      <c r="S25" s="850"/>
    </row>
    <row r="26" spans="1:19" ht="14.4" customHeight="1" x14ac:dyDescent="0.3">
      <c r="A26" s="831" t="s">
        <v>1841</v>
      </c>
      <c r="B26" s="832" t="s">
        <v>1842</v>
      </c>
      <c r="C26" s="832" t="s">
        <v>571</v>
      </c>
      <c r="D26" s="832" t="s">
        <v>997</v>
      </c>
      <c r="E26" s="832" t="s">
        <v>1843</v>
      </c>
      <c r="F26" s="832" t="s">
        <v>1846</v>
      </c>
      <c r="G26" s="832" t="s">
        <v>1847</v>
      </c>
      <c r="H26" s="849">
        <v>5340</v>
      </c>
      <c r="I26" s="849">
        <v>14069</v>
      </c>
      <c r="J26" s="832">
        <v>2.8194388777555108</v>
      </c>
      <c r="K26" s="832">
        <v>2.6346441947565542</v>
      </c>
      <c r="L26" s="849">
        <v>1930</v>
      </c>
      <c r="M26" s="849">
        <v>4990</v>
      </c>
      <c r="N26" s="832">
        <v>1</v>
      </c>
      <c r="O26" s="832">
        <v>2.5854922279792745</v>
      </c>
      <c r="P26" s="849">
        <v>2834</v>
      </c>
      <c r="Q26" s="849">
        <v>7360.6799999999994</v>
      </c>
      <c r="R26" s="837">
        <v>1.4750861723446893</v>
      </c>
      <c r="S26" s="850">
        <v>2.5972759350741002</v>
      </c>
    </row>
    <row r="27" spans="1:19" ht="14.4" customHeight="1" x14ac:dyDescent="0.3">
      <c r="A27" s="831" t="s">
        <v>1841</v>
      </c>
      <c r="B27" s="832" t="s">
        <v>1842</v>
      </c>
      <c r="C27" s="832" t="s">
        <v>571</v>
      </c>
      <c r="D27" s="832" t="s">
        <v>997</v>
      </c>
      <c r="E27" s="832" t="s">
        <v>1843</v>
      </c>
      <c r="F27" s="832" t="s">
        <v>1848</v>
      </c>
      <c r="G27" s="832" t="s">
        <v>1849</v>
      </c>
      <c r="H27" s="849">
        <v>8575</v>
      </c>
      <c r="I27" s="849">
        <v>46379.25</v>
      </c>
      <c r="J27" s="832">
        <v>1.0832375733964879</v>
      </c>
      <c r="K27" s="832">
        <v>5.4086588921282797</v>
      </c>
      <c r="L27" s="849">
        <v>6060</v>
      </c>
      <c r="M27" s="849">
        <v>42815.400000000009</v>
      </c>
      <c r="N27" s="832">
        <v>1</v>
      </c>
      <c r="O27" s="832">
        <v>7.0652475247524764</v>
      </c>
      <c r="P27" s="849">
        <v>3825</v>
      </c>
      <c r="Q27" s="849">
        <v>27501.750000000004</v>
      </c>
      <c r="R27" s="837">
        <v>0.64233313247102675</v>
      </c>
      <c r="S27" s="850">
        <v>7.1900000000000013</v>
      </c>
    </row>
    <row r="28" spans="1:19" ht="14.4" customHeight="1" x14ac:dyDescent="0.3">
      <c r="A28" s="831" t="s">
        <v>1841</v>
      </c>
      <c r="B28" s="832" t="s">
        <v>1842</v>
      </c>
      <c r="C28" s="832" t="s">
        <v>571</v>
      </c>
      <c r="D28" s="832" t="s">
        <v>997</v>
      </c>
      <c r="E28" s="832" t="s">
        <v>1843</v>
      </c>
      <c r="F28" s="832" t="s">
        <v>1855</v>
      </c>
      <c r="G28" s="832" t="s">
        <v>1856</v>
      </c>
      <c r="H28" s="849">
        <v>99126</v>
      </c>
      <c r="I28" s="849">
        <v>601122.14999999991</v>
      </c>
      <c r="J28" s="832">
        <v>1.2628209098126579</v>
      </c>
      <c r="K28" s="832">
        <v>6.0642228073361171</v>
      </c>
      <c r="L28" s="849">
        <v>89984</v>
      </c>
      <c r="M28" s="849">
        <v>476015.35999999999</v>
      </c>
      <c r="N28" s="832">
        <v>1</v>
      </c>
      <c r="O28" s="832">
        <v>5.29</v>
      </c>
      <c r="P28" s="849">
        <v>160973</v>
      </c>
      <c r="Q28" s="849">
        <v>859605.21</v>
      </c>
      <c r="R28" s="837">
        <v>1.8058350259957998</v>
      </c>
      <c r="S28" s="850">
        <v>5.3400583327638795</v>
      </c>
    </row>
    <row r="29" spans="1:19" ht="14.4" customHeight="1" x14ac:dyDescent="0.3">
      <c r="A29" s="831" t="s">
        <v>1841</v>
      </c>
      <c r="B29" s="832" t="s">
        <v>1842</v>
      </c>
      <c r="C29" s="832" t="s">
        <v>571</v>
      </c>
      <c r="D29" s="832" t="s">
        <v>997</v>
      </c>
      <c r="E29" s="832" t="s">
        <v>1843</v>
      </c>
      <c r="F29" s="832" t="s">
        <v>1857</v>
      </c>
      <c r="G29" s="832" t="s">
        <v>1858</v>
      </c>
      <c r="H29" s="849">
        <v>1282.5999999999999</v>
      </c>
      <c r="I29" s="849">
        <v>11620.099999999999</v>
      </c>
      <c r="J29" s="832">
        <v>1.6949026460382353</v>
      </c>
      <c r="K29" s="832">
        <v>9.0598004054264774</v>
      </c>
      <c r="L29" s="849">
        <v>750.1</v>
      </c>
      <c r="M29" s="849">
        <v>6855.9100000000008</v>
      </c>
      <c r="N29" s="832">
        <v>1</v>
      </c>
      <c r="O29" s="832">
        <v>9.1399946673776835</v>
      </c>
      <c r="P29" s="849">
        <v>1494</v>
      </c>
      <c r="Q29" s="849">
        <v>13731.940000000004</v>
      </c>
      <c r="R29" s="837">
        <v>2.0029346943002464</v>
      </c>
      <c r="S29" s="850">
        <v>9.191392235609106</v>
      </c>
    </row>
    <row r="30" spans="1:19" ht="14.4" customHeight="1" x14ac:dyDescent="0.3">
      <c r="A30" s="831" t="s">
        <v>1841</v>
      </c>
      <c r="B30" s="832" t="s">
        <v>1842</v>
      </c>
      <c r="C30" s="832" t="s">
        <v>571</v>
      </c>
      <c r="D30" s="832" t="s">
        <v>997</v>
      </c>
      <c r="E30" s="832" t="s">
        <v>1843</v>
      </c>
      <c r="F30" s="832" t="s">
        <v>1859</v>
      </c>
      <c r="G30" s="832" t="s">
        <v>1860</v>
      </c>
      <c r="H30" s="849"/>
      <c r="I30" s="849"/>
      <c r="J30" s="832"/>
      <c r="K30" s="832"/>
      <c r="L30" s="849">
        <v>280</v>
      </c>
      <c r="M30" s="849">
        <v>2570.4</v>
      </c>
      <c r="N30" s="832">
        <v>1</v>
      </c>
      <c r="O30" s="832">
        <v>9.18</v>
      </c>
      <c r="P30" s="849">
        <v>639</v>
      </c>
      <c r="Q30" s="849">
        <v>5866.0199999999995</v>
      </c>
      <c r="R30" s="837">
        <v>2.282142857142857</v>
      </c>
      <c r="S30" s="850">
        <v>9.18</v>
      </c>
    </row>
    <row r="31" spans="1:19" ht="14.4" customHeight="1" x14ac:dyDescent="0.3">
      <c r="A31" s="831" t="s">
        <v>1841</v>
      </c>
      <c r="B31" s="832" t="s">
        <v>1842</v>
      </c>
      <c r="C31" s="832" t="s">
        <v>571</v>
      </c>
      <c r="D31" s="832" t="s">
        <v>997</v>
      </c>
      <c r="E31" s="832" t="s">
        <v>1843</v>
      </c>
      <c r="F31" s="832" t="s">
        <v>1861</v>
      </c>
      <c r="G31" s="832" t="s">
        <v>1862</v>
      </c>
      <c r="H31" s="849">
        <v>2402</v>
      </c>
      <c r="I31" s="849">
        <v>24557.98</v>
      </c>
      <c r="J31" s="832">
        <v>0.89859889736944276</v>
      </c>
      <c r="K31" s="832">
        <v>10.223971690258118</v>
      </c>
      <c r="L31" s="849">
        <v>2701</v>
      </c>
      <c r="M31" s="849">
        <v>27329.19</v>
      </c>
      <c r="N31" s="832">
        <v>1</v>
      </c>
      <c r="O31" s="832">
        <v>10.118174750092559</v>
      </c>
      <c r="P31" s="849">
        <v>1554</v>
      </c>
      <c r="Q31" s="849">
        <v>15825.51</v>
      </c>
      <c r="R31" s="837">
        <v>0.5790698516860544</v>
      </c>
      <c r="S31" s="850">
        <v>10.183725868725869</v>
      </c>
    </row>
    <row r="32" spans="1:19" ht="14.4" customHeight="1" x14ac:dyDescent="0.3">
      <c r="A32" s="831" t="s">
        <v>1841</v>
      </c>
      <c r="B32" s="832" t="s">
        <v>1842</v>
      </c>
      <c r="C32" s="832" t="s">
        <v>571</v>
      </c>
      <c r="D32" s="832" t="s">
        <v>997</v>
      </c>
      <c r="E32" s="832" t="s">
        <v>1843</v>
      </c>
      <c r="F32" s="832" t="s">
        <v>1863</v>
      </c>
      <c r="G32" s="832" t="s">
        <v>1864</v>
      </c>
      <c r="H32" s="849">
        <v>1600</v>
      </c>
      <c r="I32" s="849">
        <v>31392</v>
      </c>
      <c r="J32" s="832"/>
      <c r="K32" s="832">
        <v>19.62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1841</v>
      </c>
      <c r="B33" s="832" t="s">
        <v>1842</v>
      </c>
      <c r="C33" s="832" t="s">
        <v>571</v>
      </c>
      <c r="D33" s="832" t="s">
        <v>997</v>
      </c>
      <c r="E33" s="832" t="s">
        <v>1843</v>
      </c>
      <c r="F33" s="832" t="s">
        <v>1865</v>
      </c>
      <c r="G33" s="832" t="s">
        <v>1866</v>
      </c>
      <c r="H33" s="849">
        <v>1.97</v>
      </c>
      <c r="I33" s="849">
        <v>88.21</v>
      </c>
      <c r="J33" s="832">
        <v>0.35094489755321262</v>
      </c>
      <c r="K33" s="832">
        <v>44.776649746192888</v>
      </c>
      <c r="L33" s="849">
        <v>5.55</v>
      </c>
      <c r="M33" s="849">
        <v>251.35</v>
      </c>
      <c r="N33" s="832">
        <v>1</v>
      </c>
      <c r="O33" s="832">
        <v>45.288288288288285</v>
      </c>
      <c r="P33" s="849"/>
      <c r="Q33" s="849"/>
      <c r="R33" s="837"/>
      <c r="S33" s="850"/>
    </row>
    <row r="34" spans="1:19" ht="14.4" customHeight="1" x14ac:dyDescent="0.3">
      <c r="A34" s="831" t="s">
        <v>1841</v>
      </c>
      <c r="B34" s="832" t="s">
        <v>1842</v>
      </c>
      <c r="C34" s="832" t="s">
        <v>571</v>
      </c>
      <c r="D34" s="832" t="s">
        <v>997</v>
      </c>
      <c r="E34" s="832" t="s">
        <v>1843</v>
      </c>
      <c r="F34" s="832" t="s">
        <v>1869</v>
      </c>
      <c r="G34" s="832" t="s">
        <v>1870</v>
      </c>
      <c r="H34" s="849">
        <v>10785</v>
      </c>
      <c r="I34" s="849">
        <v>218776.6</v>
      </c>
      <c r="J34" s="832">
        <v>6.9536332487874342</v>
      </c>
      <c r="K34" s="832">
        <v>20.285266573945297</v>
      </c>
      <c r="L34" s="849">
        <v>1540</v>
      </c>
      <c r="M34" s="849">
        <v>31462.2</v>
      </c>
      <c r="N34" s="832">
        <v>1</v>
      </c>
      <c r="O34" s="832">
        <v>20.43</v>
      </c>
      <c r="P34" s="849">
        <v>4705</v>
      </c>
      <c r="Q34" s="849">
        <v>95359.5</v>
      </c>
      <c r="R34" s="837">
        <v>3.0309228216717203</v>
      </c>
      <c r="S34" s="850">
        <v>20.26769394261424</v>
      </c>
    </row>
    <row r="35" spans="1:19" ht="14.4" customHeight="1" x14ac:dyDescent="0.3">
      <c r="A35" s="831" t="s">
        <v>1841</v>
      </c>
      <c r="B35" s="832" t="s">
        <v>1842</v>
      </c>
      <c r="C35" s="832" t="s">
        <v>571</v>
      </c>
      <c r="D35" s="832" t="s">
        <v>997</v>
      </c>
      <c r="E35" s="832" t="s">
        <v>1843</v>
      </c>
      <c r="F35" s="832" t="s">
        <v>1871</v>
      </c>
      <c r="G35" s="832" t="s">
        <v>1872</v>
      </c>
      <c r="H35" s="849">
        <v>4.9000000000000004</v>
      </c>
      <c r="I35" s="849">
        <v>6708.05</v>
      </c>
      <c r="J35" s="832"/>
      <c r="K35" s="832">
        <v>1368.9897959183672</v>
      </c>
      <c r="L35" s="849"/>
      <c r="M35" s="849"/>
      <c r="N35" s="832"/>
      <c r="O35" s="832"/>
      <c r="P35" s="849">
        <v>3.1</v>
      </c>
      <c r="Q35" s="849">
        <v>5016.51</v>
      </c>
      <c r="R35" s="837"/>
      <c r="S35" s="850">
        <v>1618.2290322580645</v>
      </c>
    </row>
    <row r="36" spans="1:19" ht="14.4" customHeight="1" x14ac:dyDescent="0.3">
      <c r="A36" s="831" t="s">
        <v>1841</v>
      </c>
      <c r="B36" s="832" t="s">
        <v>1842</v>
      </c>
      <c r="C36" s="832" t="s">
        <v>571</v>
      </c>
      <c r="D36" s="832" t="s">
        <v>997</v>
      </c>
      <c r="E36" s="832" t="s">
        <v>1843</v>
      </c>
      <c r="F36" s="832" t="s">
        <v>1873</v>
      </c>
      <c r="G36" s="832" t="s">
        <v>1874</v>
      </c>
      <c r="H36" s="849">
        <v>6</v>
      </c>
      <c r="I36" s="849">
        <v>23910.6</v>
      </c>
      <c r="J36" s="832"/>
      <c r="K36" s="832">
        <v>3985.1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1841</v>
      </c>
      <c r="B37" s="832" t="s">
        <v>1842</v>
      </c>
      <c r="C37" s="832" t="s">
        <v>571</v>
      </c>
      <c r="D37" s="832" t="s">
        <v>997</v>
      </c>
      <c r="E37" s="832" t="s">
        <v>1843</v>
      </c>
      <c r="F37" s="832" t="s">
        <v>1875</v>
      </c>
      <c r="G37" s="832" t="s">
        <v>1876</v>
      </c>
      <c r="H37" s="849">
        <v>24</v>
      </c>
      <c r="I37" s="849">
        <v>51932.479999999996</v>
      </c>
      <c r="J37" s="832">
        <v>1.1882149712970438</v>
      </c>
      <c r="K37" s="832">
        <v>2163.853333333333</v>
      </c>
      <c r="L37" s="849">
        <v>22</v>
      </c>
      <c r="M37" s="849">
        <v>43706.30000000001</v>
      </c>
      <c r="N37" s="832">
        <v>1</v>
      </c>
      <c r="O37" s="832">
        <v>1986.6500000000005</v>
      </c>
      <c r="P37" s="849">
        <v>7</v>
      </c>
      <c r="Q37" s="849">
        <v>14195.23</v>
      </c>
      <c r="R37" s="837">
        <v>0.32478681563069844</v>
      </c>
      <c r="S37" s="850">
        <v>2027.8899999999999</v>
      </c>
    </row>
    <row r="38" spans="1:19" ht="14.4" customHeight="1" x14ac:dyDescent="0.3">
      <c r="A38" s="831" t="s">
        <v>1841</v>
      </c>
      <c r="B38" s="832" t="s">
        <v>1842</v>
      </c>
      <c r="C38" s="832" t="s">
        <v>571</v>
      </c>
      <c r="D38" s="832" t="s">
        <v>997</v>
      </c>
      <c r="E38" s="832" t="s">
        <v>1843</v>
      </c>
      <c r="F38" s="832" t="s">
        <v>1877</v>
      </c>
      <c r="G38" s="832" t="s">
        <v>1878</v>
      </c>
      <c r="H38" s="849">
        <v>780</v>
      </c>
      <c r="I38" s="849">
        <v>191973.6</v>
      </c>
      <c r="J38" s="832"/>
      <c r="K38" s="832">
        <v>246.12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1841</v>
      </c>
      <c r="B39" s="832" t="s">
        <v>1842</v>
      </c>
      <c r="C39" s="832" t="s">
        <v>571</v>
      </c>
      <c r="D39" s="832" t="s">
        <v>997</v>
      </c>
      <c r="E39" s="832" t="s">
        <v>1843</v>
      </c>
      <c r="F39" s="832" t="s">
        <v>1879</v>
      </c>
      <c r="G39" s="832" t="s">
        <v>1880</v>
      </c>
      <c r="H39" s="849">
        <v>234221</v>
      </c>
      <c r="I39" s="849">
        <v>956865.54999999993</v>
      </c>
      <c r="J39" s="832">
        <v>1.7724947809180374</v>
      </c>
      <c r="K39" s="832">
        <v>4.0853106681296723</v>
      </c>
      <c r="L39" s="849">
        <v>143577</v>
      </c>
      <c r="M39" s="849">
        <v>539841.10999999987</v>
      </c>
      <c r="N39" s="832">
        <v>1</v>
      </c>
      <c r="O39" s="832">
        <v>3.7599414251586247</v>
      </c>
      <c r="P39" s="849">
        <v>180847</v>
      </c>
      <c r="Q39" s="849">
        <v>681205.65</v>
      </c>
      <c r="R39" s="837">
        <v>1.2618632360177242</v>
      </c>
      <c r="S39" s="850">
        <v>3.7667511764087878</v>
      </c>
    </row>
    <row r="40" spans="1:19" ht="14.4" customHeight="1" x14ac:dyDescent="0.3">
      <c r="A40" s="831" t="s">
        <v>1841</v>
      </c>
      <c r="B40" s="832" t="s">
        <v>1842</v>
      </c>
      <c r="C40" s="832" t="s">
        <v>571</v>
      </c>
      <c r="D40" s="832" t="s">
        <v>997</v>
      </c>
      <c r="E40" s="832" t="s">
        <v>1843</v>
      </c>
      <c r="F40" s="832" t="s">
        <v>1885</v>
      </c>
      <c r="G40" s="832" t="s">
        <v>1886</v>
      </c>
      <c r="H40" s="849">
        <v>653</v>
      </c>
      <c r="I40" s="849">
        <v>104821.42000000001</v>
      </c>
      <c r="J40" s="832"/>
      <c r="K40" s="832">
        <v>160.52284839203676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1841</v>
      </c>
      <c r="B41" s="832" t="s">
        <v>1842</v>
      </c>
      <c r="C41" s="832" t="s">
        <v>571</v>
      </c>
      <c r="D41" s="832" t="s">
        <v>997</v>
      </c>
      <c r="E41" s="832" t="s">
        <v>1843</v>
      </c>
      <c r="F41" s="832" t="s">
        <v>1887</v>
      </c>
      <c r="G41" s="832" t="s">
        <v>1888</v>
      </c>
      <c r="H41" s="849">
        <v>4800</v>
      </c>
      <c r="I41" s="849">
        <v>96498</v>
      </c>
      <c r="J41" s="832">
        <v>0.72753619473343345</v>
      </c>
      <c r="K41" s="832">
        <v>20.103750000000002</v>
      </c>
      <c r="L41" s="849">
        <v>6560</v>
      </c>
      <c r="M41" s="849">
        <v>132636.70000000001</v>
      </c>
      <c r="N41" s="832">
        <v>1</v>
      </c>
      <c r="O41" s="832">
        <v>20.219009146341467</v>
      </c>
      <c r="P41" s="849">
        <v>6776</v>
      </c>
      <c r="Q41" s="849">
        <v>139441.46000000002</v>
      </c>
      <c r="R41" s="837">
        <v>1.051303749263967</v>
      </c>
      <c r="S41" s="850">
        <v>20.578727863046048</v>
      </c>
    </row>
    <row r="42" spans="1:19" ht="14.4" customHeight="1" x14ac:dyDescent="0.3">
      <c r="A42" s="831" t="s">
        <v>1841</v>
      </c>
      <c r="B42" s="832" t="s">
        <v>1842</v>
      </c>
      <c r="C42" s="832" t="s">
        <v>571</v>
      </c>
      <c r="D42" s="832" t="s">
        <v>997</v>
      </c>
      <c r="E42" s="832" t="s">
        <v>1843</v>
      </c>
      <c r="F42" s="832" t="s">
        <v>1889</v>
      </c>
      <c r="G42" s="832"/>
      <c r="H42" s="849">
        <v>1401</v>
      </c>
      <c r="I42" s="849">
        <v>29906</v>
      </c>
      <c r="J42" s="832"/>
      <c r="K42" s="832">
        <v>21.346181299072093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1841</v>
      </c>
      <c r="B43" s="832" t="s">
        <v>1842</v>
      </c>
      <c r="C43" s="832" t="s">
        <v>571</v>
      </c>
      <c r="D43" s="832" t="s">
        <v>997</v>
      </c>
      <c r="E43" s="832" t="s">
        <v>1843</v>
      </c>
      <c r="F43" s="832" t="s">
        <v>1890</v>
      </c>
      <c r="G43" s="832" t="s">
        <v>1891</v>
      </c>
      <c r="H43" s="849">
        <v>5</v>
      </c>
      <c r="I43" s="849">
        <v>286.89999999999998</v>
      </c>
      <c r="J43" s="832"/>
      <c r="K43" s="832">
        <v>57.379999999999995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1841</v>
      </c>
      <c r="B44" s="832" t="s">
        <v>1842</v>
      </c>
      <c r="C44" s="832" t="s">
        <v>571</v>
      </c>
      <c r="D44" s="832" t="s">
        <v>997</v>
      </c>
      <c r="E44" s="832" t="s">
        <v>1843</v>
      </c>
      <c r="F44" s="832" t="s">
        <v>1892</v>
      </c>
      <c r="G44" s="832"/>
      <c r="H44" s="849">
        <v>3</v>
      </c>
      <c r="I44" s="849">
        <v>37218.020000000004</v>
      </c>
      <c r="J44" s="832"/>
      <c r="K44" s="832">
        <v>12406.006666666668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1841</v>
      </c>
      <c r="B45" s="832" t="s">
        <v>1842</v>
      </c>
      <c r="C45" s="832" t="s">
        <v>571</v>
      </c>
      <c r="D45" s="832" t="s">
        <v>997</v>
      </c>
      <c r="E45" s="832" t="s">
        <v>1843</v>
      </c>
      <c r="F45" s="832" t="s">
        <v>1893</v>
      </c>
      <c r="G45" s="832" t="s">
        <v>1894</v>
      </c>
      <c r="H45" s="849">
        <v>2</v>
      </c>
      <c r="I45" s="849">
        <v>217124.4</v>
      </c>
      <c r="J45" s="832">
        <v>1</v>
      </c>
      <c r="K45" s="832">
        <v>108562.2</v>
      </c>
      <c r="L45" s="849">
        <v>2</v>
      </c>
      <c r="M45" s="849">
        <v>217124.4</v>
      </c>
      <c r="N45" s="832">
        <v>1</v>
      </c>
      <c r="O45" s="832">
        <v>108562.2</v>
      </c>
      <c r="P45" s="849"/>
      <c r="Q45" s="849"/>
      <c r="R45" s="837"/>
      <c r="S45" s="850"/>
    </row>
    <row r="46" spans="1:19" ht="14.4" customHeight="1" x14ac:dyDescent="0.3">
      <c r="A46" s="831" t="s">
        <v>1841</v>
      </c>
      <c r="B46" s="832" t="s">
        <v>1842</v>
      </c>
      <c r="C46" s="832" t="s">
        <v>571</v>
      </c>
      <c r="D46" s="832" t="s">
        <v>997</v>
      </c>
      <c r="E46" s="832" t="s">
        <v>1843</v>
      </c>
      <c r="F46" s="832" t="s">
        <v>1895</v>
      </c>
      <c r="G46" s="832" t="s">
        <v>1896</v>
      </c>
      <c r="H46" s="849"/>
      <c r="I46" s="849"/>
      <c r="J46" s="832"/>
      <c r="K46" s="832"/>
      <c r="L46" s="849">
        <v>2330</v>
      </c>
      <c r="M46" s="849">
        <v>46227.199999999997</v>
      </c>
      <c r="N46" s="832">
        <v>1</v>
      </c>
      <c r="O46" s="832">
        <v>19.84</v>
      </c>
      <c r="P46" s="849">
        <v>2420</v>
      </c>
      <c r="Q46" s="849">
        <v>46222</v>
      </c>
      <c r="R46" s="837">
        <v>0.99988751211408011</v>
      </c>
      <c r="S46" s="850">
        <v>19.100000000000001</v>
      </c>
    </row>
    <row r="47" spans="1:19" ht="14.4" customHeight="1" x14ac:dyDescent="0.3">
      <c r="A47" s="831" t="s">
        <v>1841</v>
      </c>
      <c r="B47" s="832" t="s">
        <v>1842</v>
      </c>
      <c r="C47" s="832" t="s">
        <v>571</v>
      </c>
      <c r="D47" s="832" t="s">
        <v>997</v>
      </c>
      <c r="E47" s="832" t="s">
        <v>1843</v>
      </c>
      <c r="F47" s="832" t="s">
        <v>1897</v>
      </c>
      <c r="G47" s="832" t="s">
        <v>1898</v>
      </c>
      <c r="H47" s="849"/>
      <c r="I47" s="849"/>
      <c r="J47" s="832"/>
      <c r="K47" s="832"/>
      <c r="L47" s="849">
        <v>700</v>
      </c>
      <c r="M47" s="849">
        <v>14231</v>
      </c>
      <c r="N47" s="832">
        <v>1</v>
      </c>
      <c r="O47" s="832">
        <v>20.329999999999998</v>
      </c>
      <c r="P47" s="849"/>
      <c r="Q47" s="849"/>
      <c r="R47" s="837"/>
      <c r="S47" s="850"/>
    </row>
    <row r="48" spans="1:19" ht="14.4" customHeight="1" x14ac:dyDescent="0.3">
      <c r="A48" s="831" t="s">
        <v>1841</v>
      </c>
      <c r="B48" s="832" t="s">
        <v>1842</v>
      </c>
      <c r="C48" s="832" t="s">
        <v>571</v>
      </c>
      <c r="D48" s="832" t="s">
        <v>997</v>
      </c>
      <c r="E48" s="832" t="s">
        <v>1843</v>
      </c>
      <c r="F48" s="832" t="s">
        <v>1903</v>
      </c>
      <c r="G48" s="832" t="s">
        <v>1904</v>
      </c>
      <c r="H48" s="849"/>
      <c r="I48" s="849"/>
      <c r="J48" s="832"/>
      <c r="K48" s="832"/>
      <c r="L48" s="849"/>
      <c r="M48" s="849"/>
      <c r="N48" s="832"/>
      <c r="O48" s="832"/>
      <c r="P48" s="849">
        <v>170</v>
      </c>
      <c r="Q48" s="849">
        <v>12110.8</v>
      </c>
      <c r="R48" s="837"/>
      <c r="S48" s="850">
        <v>71.239999999999995</v>
      </c>
    </row>
    <row r="49" spans="1:19" ht="14.4" customHeight="1" x14ac:dyDescent="0.3">
      <c r="A49" s="831" t="s">
        <v>1841</v>
      </c>
      <c r="B49" s="832" t="s">
        <v>1842</v>
      </c>
      <c r="C49" s="832" t="s">
        <v>571</v>
      </c>
      <c r="D49" s="832" t="s">
        <v>997</v>
      </c>
      <c r="E49" s="832" t="s">
        <v>904</v>
      </c>
      <c r="F49" s="832" t="s">
        <v>1905</v>
      </c>
      <c r="G49" s="832" t="s">
        <v>1906</v>
      </c>
      <c r="H49" s="849">
        <v>116</v>
      </c>
      <c r="I49" s="849">
        <v>4292</v>
      </c>
      <c r="J49" s="832">
        <v>1.3975903614457832</v>
      </c>
      <c r="K49" s="832">
        <v>37</v>
      </c>
      <c r="L49" s="849">
        <v>83</v>
      </c>
      <c r="M49" s="849">
        <v>3071</v>
      </c>
      <c r="N49" s="832">
        <v>1</v>
      </c>
      <c r="O49" s="832">
        <v>37</v>
      </c>
      <c r="P49" s="849">
        <v>75</v>
      </c>
      <c r="Q49" s="849">
        <v>2775</v>
      </c>
      <c r="R49" s="837">
        <v>0.90361445783132532</v>
      </c>
      <c r="S49" s="850">
        <v>37</v>
      </c>
    </row>
    <row r="50" spans="1:19" ht="14.4" customHeight="1" x14ac:dyDescent="0.3">
      <c r="A50" s="831" t="s">
        <v>1841</v>
      </c>
      <c r="B50" s="832" t="s">
        <v>1842</v>
      </c>
      <c r="C50" s="832" t="s">
        <v>571</v>
      </c>
      <c r="D50" s="832" t="s">
        <v>997</v>
      </c>
      <c r="E50" s="832" t="s">
        <v>904</v>
      </c>
      <c r="F50" s="832" t="s">
        <v>1905</v>
      </c>
      <c r="G50" s="832" t="s">
        <v>1907</v>
      </c>
      <c r="H50" s="849">
        <v>1</v>
      </c>
      <c r="I50" s="849">
        <v>37</v>
      </c>
      <c r="J50" s="832"/>
      <c r="K50" s="832">
        <v>37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1841</v>
      </c>
      <c r="B51" s="832" t="s">
        <v>1842</v>
      </c>
      <c r="C51" s="832" t="s">
        <v>571</v>
      </c>
      <c r="D51" s="832" t="s">
        <v>997</v>
      </c>
      <c r="E51" s="832" t="s">
        <v>904</v>
      </c>
      <c r="F51" s="832" t="s">
        <v>1908</v>
      </c>
      <c r="G51" s="832" t="s">
        <v>1909</v>
      </c>
      <c r="H51" s="849">
        <v>31</v>
      </c>
      <c r="I51" s="849">
        <v>13733</v>
      </c>
      <c r="J51" s="832">
        <v>1.1896223146223146</v>
      </c>
      <c r="K51" s="832">
        <v>443</v>
      </c>
      <c r="L51" s="849">
        <v>26</v>
      </c>
      <c r="M51" s="849">
        <v>11544</v>
      </c>
      <c r="N51" s="832">
        <v>1</v>
      </c>
      <c r="O51" s="832">
        <v>444</v>
      </c>
      <c r="P51" s="849">
        <v>55</v>
      </c>
      <c r="Q51" s="849">
        <v>24420</v>
      </c>
      <c r="R51" s="837">
        <v>2.1153846153846154</v>
      </c>
      <c r="S51" s="850">
        <v>444</v>
      </c>
    </row>
    <row r="52" spans="1:19" ht="14.4" customHeight="1" x14ac:dyDescent="0.3">
      <c r="A52" s="831" t="s">
        <v>1841</v>
      </c>
      <c r="B52" s="832" t="s">
        <v>1842</v>
      </c>
      <c r="C52" s="832" t="s">
        <v>571</v>
      </c>
      <c r="D52" s="832" t="s">
        <v>997</v>
      </c>
      <c r="E52" s="832" t="s">
        <v>904</v>
      </c>
      <c r="F52" s="832" t="s">
        <v>1910</v>
      </c>
      <c r="G52" s="832" t="s">
        <v>1911</v>
      </c>
      <c r="H52" s="849">
        <v>275</v>
      </c>
      <c r="I52" s="849">
        <v>48675</v>
      </c>
      <c r="J52" s="832">
        <v>1.2061403508771931</v>
      </c>
      <c r="K52" s="832">
        <v>177</v>
      </c>
      <c r="L52" s="849">
        <v>228</v>
      </c>
      <c r="M52" s="849">
        <v>40356</v>
      </c>
      <c r="N52" s="832">
        <v>1</v>
      </c>
      <c r="O52" s="832">
        <v>177</v>
      </c>
      <c r="P52" s="849">
        <v>290</v>
      </c>
      <c r="Q52" s="849">
        <v>51620</v>
      </c>
      <c r="R52" s="837">
        <v>1.2791158687679651</v>
      </c>
      <c r="S52" s="850">
        <v>178</v>
      </c>
    </row>
    <row r="53" spans="1:19" ht="14.4" customHeight="1" x14ac:dyDescent="0.3">
      <c r="A53" s="831" t="s">
        <v>1841</v>
      </c>
      <c r="B53" s="832" t="s">
        <v>1842</v>
      </c>
      <c r="C53" s="832" t="s">
        <v>571</v>
      </c>
      <c r="D53" s="832" t="s">
        <v>997</v>
      </c>
      <c r="E53" s="832" t="s">
        <v>904</v>
      </c>
      <c r="F53" s="832" t="s">
        <v>1912</v>
      </c>
      <c r="G53" s="832" t="s">
        <v>1914</v>
      </c>
      <c r="H53" s="849">
        <v>2</v>
      </c>
      <c r="I53" s="849">
        <v>702</v>
      </c>
      <c r="J53" s="832">
        <v>0.49857954545454547</v>
      </c>
      <c r="K53" s="832">
        <v>351</v>
      </c>
      <c r="L53" s="849">
        <v>4</v>
      </c>
      <c r="M53" s="849">
        <v>1408</v>
      </c>
      <c r="N53" s="832">
        <v>1</v>
      </c>
      <c r="O53" s="832">
        <v>352</v>
      </c>
      <c r="P53" s="849"/>
      <c r="Q53" s="849"/>
      <c r="R53" s="837"/>
      <c r="S53" s="850"/>
    </row>
    <row r="54" spans="1:19" ht="14.4" customHeight="1" x14ac:dyDescent="0.3">
      <c r="A54" s="831" t="s">
        <v>1841</v>
      </c>
      <c r="B54" s="832" t="s">
        <v>1842</v>
      </c>
      <c r="C54" s="832" t="s">
        <v>571</v>
      </c>
      <c r="D54" s="832" t="s">
        <v>997</v>
      </c>
      <c r="E54" s="832" t="s">
        <v>904</v>
      </c>
      <c r="F54" s="832" t="s">
        <v>1915</v>
      </c>
      <c r="G54" s="832" t="s">
        <v>1916</v>
      </c>
      <c r="H54" s="849">
        <v>10</v>
      </c>
      <c r="I54" s="849">
        <v>3180</v>
      </c>
      <c r="J54" s="832"/>
      <c r="K54" s="832">
        <v>318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 t="s">
        <v>1841</v>
      </c>
      <c r="B55" s="832" t="s">
        <v>1842</v>
      </c>
      <c r="C55" s="832" t="s">
        <v>571</v>
      </c>
      <c r="D55" s="832" t="s">
        <v>997</v>
      </c>
      <c r="E55" s="832" t="s">
        <v>904</v>
      </c>
      <c r="F55" s="832" t="s">
        <v>1915</v>
      </c>
      <c r="G55" s="832" t="s">
        <v>1917</v>
      </c>
      <c r="H55" s="849">
        <v>1</v>
      </c>
      <c r="I55" s="849">
        <v>318</v>
      </c>
      <c r="J55" s="832">
        <v>0.2</v>
      </c>
      <c r="K55" s="832">
        <v>318</v>
      </c>
      <c r="L55" s="849">
        <v>5</v>
      </c>
      <c r="M55" s="849">
        <v>1590</v>
      </c>
      <c r="N55" s="832">
        <v>1</v>
      </c>
      <c r="O55" s="832">
        <v>318</v>
      </c>
      <c r="P55" s="849"/>
      <c r="Q55" s="849"/>
      <c r="R55" s="837"/>
      <c r="S55" s="850"/>
    </row>
    <row r="56" spans="1:19" ht="14.4" customHeight="1" x14ac:dyDescent="0.3">
      <c r="A56" s="831" t="s">
        <v>1841</v>
      </c>
      <c r="B56" s="832" t="s">
        <v>1842</v>
      </c>
      <c r="C56" s="832" t="s">
        <v>571</v>
      </c>
      <c r="D56" s="832" t="s">
        <v>997</v>
      </c>
      <c r="E56" s="832" t="s">
        <v>904</v>
      </c>
      <c r="F56" s="832" t="s">
        <v>1922</v>
      </c>
      <c r="G56" s="832" t="s">
        <v>1923</v>
      </c>
      <c r="H56" s="849">
        <v>13</v>
      </c>
      <c r="I56" s="849">
        <v>26494</v>
      </c>
      <c r="J56" s="832">
        <v>4.3312081085499425</v>
      </c>
      <c r="K56" s="832">
        <v>2038</v>
      </c>
      <c r="L56" s="849">
        <v>3</v>
      </c>
      <c r="M56" s="849">
        <v>6117</v>
      </c>
      <c r="N56" s="832">
        <v>1</v>
      </c>
      <c r="O56" s="832">
        <v>2039</v>
      </c>
      <c r="P56" s="849">
        <v>8</v>
      </c>
      <c r="Q56" s="849">
        <v>16320</v>
      </c>
      <c r="R56" s="837">
        <v>2.6679744973025992</v>
      </c>
      <c r="S56" s="850">
        <v>2040</v>
      </c>
    </row>
    <row r="57" spans="1:19" ht="14.4" customHeight="1" x14ac:dyDescent="0.3">
      <c r="A57" s="831" t="s">
        <v>1841</v>
      </c>
      <c r="B57" s="832" t="s">
        <v>1842</v>
      </c>
      <c r="C57" s="832" t="s">
        <v>571</v>
      </c>
      <c r="D57" s="832" t="s">
        <v>997</v>
      </c>
      <c r="E57" s="832" t="s">
        <v>904</v>
      </c>
      <c r="F57" s="832" t="s">
        <v>1922</v>
      </c>
      <c r="G57" s="832" t="s">
        <v>1924</v>
      </c>
      <c r="H57" s="849">
        <v>2</v>
      </c>
      <c r="I57" s="849">
        <v>4076</v>
      </c>
      <c r="J57" s="832">
        <v>1.9990191270230506</v>
      </c>
      <c r="K57" s="832">
        <v>2038</v>
      </c>
      <c r="L57" s="849">
        <v>1</v>
      </c>
      <c r="M57" s="849">
        <v>2039</v>
      </c>
      <c r="N57" s="832">
        <v>1</v>
      </c>
      <c r="O57" s="832">
        <v>2039</v>
      </c>
      <c r="P57" s="849">
        <v>6</v>
      </c>
      <c r="Q57" s="849">
        <v>12240</v>
      </c>
      <c r="R57" s="837">
        <v>6.0029426189308488</v>
      </c>
      <c r="S57" s="850">
        <v>2040</v>
      </c>
    </row>
    <row r="58" spans="1:19" ht="14.4" customHeight="1" x14ac:dyDescent="0.3">
      <c r="A58" s="831" t="s">
        <v>1841</v>
      </c>
      <c r="B58" s="832" t="s">
        <v>1842</v>
      </c>
      <c r="C58" s="832" t="s">
        <v>571</v>
      </c>
      <c r="D58" s="832" t="s">
        <v>997</v>
      </c>
      <c r="E58" s="832" t="s">
        <v>904</v>
      </c>
      <c r="F58" s="832" t="s">
        <v>1928</v>
      </c>
      <c r="G58" s="832" t="s">
        <v>1930</v>
      </c>
      <c r="H58" s="849"/>
      <c r="I58" s="849"/>
      <c r="J58" s="832"/>
      <c r="K58" s="832"/>
      <c r="L58" s="849">
        <v>1</v>
      </c>
      <c r="M58" s="849">
        <v>667</v>
      </c>
      <c r="N58" s="832">
        <v>1</v>
      </c>
      <c r="O58" s="832">
        <v>667</v>
      </c>
      <c r="P58" s="849"/>
      <c r="Q58" s="849"/>
      <c r="R58" s="837"/>
      <c r="S58" s="850"/>
    </row>
    <row r="59" spans="1:19" ht="14.4" customHeight="1" x14ac:dyDescent="0.3">
      <c r="A59" s="831" t="s">
        <v>1841</v>
      </c>
      <c r="B59" s="832" t="s">
        <v>1842</v>
      </c>
      <c r="C59" s="832" t="s">
        <v>571</v>
      </c>
      <c r="D59" s="832" t="s">
        <v>997</v>
      </c>
      <c r="E59" s="832" t="s">
        <v>904</v>
      </c>
      <c r="F59" s="832" t="s">
        <v>1933</v>
      </c>
      <c r="G59" s="832" t="s">
        <v>1934</v>
      </c>
      <c r="H59" s="849">
        <v>2</v>
      </c>
      <c r="I59" s="849">
        <v>2862</v>
      </c>
      <c r="J59" s="832">
        <v>0.14285714285714285</v>
      </c>
      <c r="K59" s="832">
        <v>1431</v>
      </c>
      <c r="L59" s="849">
        <v>14</v>
      </c>
      <c r="M59" s="849">
        <v>20034</v>
      </c>
      <c r="N59" s="832">
        <v>1</v>
      </c>
      <c r="O59" s="832">
        <v>1431</v>
      </c>
      <c r="P59" s="849">
        <v>11</v>
      </c>
      <c r="Q59" s="849">
        <v>15752</v>
      </c>
      <c r="R59" s="837">
        <v>0.78626335230108813</v>
      </c>
      <c r="S59" s="850">
        <v>1432</v>
      </c>
    </row>
    <row r="60" spans="1:19" ht="14.4" customHeight="1" x14ac:dyDescent="0.3">
      <c r="A60" s="831" t="s">
        <v>1841</v>
      </c>
      <c r="B60" s="832" t="s">
        <v>1842</v>
      </c>
      <c r="C60" s="832" t="s">
        <v>571</v>
      </c>
      <c r="D60" s="832" t="s">
        <v>997</v>
      </c>
      <c r="E60" s="832" t="s">
        <v>904</v>
      </c>
      <c r="F60" s="832" t="s">
        <v>1933</v>
      </c>
      <c r="G60" s="832" t="s">
        <v>1935</v>
      </c>
      <c r="H60" s="849">
        <v>11</v>
      </c>
      <c r="I60" s="849">
        <v>15741</v>
      </c>
      <c r="J60" s="832">
        <v>11</v>
      </c>
      <c r="K60" s="832">
        <v>1431</v>
      </c>
      <c r="L60" s="849">
        <v>1</v>
      </c>
      <c r="M60" s="849">
        <v>1431</v>
      </c>
      <c r="N60" s="832">
        <v>1</v>
      </c>
      <c r="O60" s="832">
        <v>1431</v>
      </c>
      <c r="P60" s="849">
        <v>10</v>
      </c>
      <c r="Q60" s="849">
        <v>14320</v>
      </c>
      <c r="R60" s="837">
        <v>10.006988120195667</v>
      </c>
      <c r="S60" s="850">
        <v>1432</v>
      </c>
    </row>
    <row r="61" spans="1:19" ht="14.4" customHeight="1" x14ac:dyDescent="0.3">
      <c r="A61" s="831" t="s">
        <v>1841</v>
      </c>
      <c r="B61" s="832" t="s">
        <v>1842</v>
      </c>
      <c r="C61" s="832" t="s">
        <v>571</v>
      </c>
      <c r="D61" s="832" t="s">
        <v>997</v>
      </c>
      <c r="E61" s="832" t="s">
        <v>904</v>
      </c>
      <c r="F61" s="832" t="s">
        <v>1936</v>
      </c>
      <c r="G61" s="832" t="s">
        <v>1937</v>
      </c>
      <c r="H61" s="849">
        <v>19</v>
      </c>
      <c r="I61" s="849">
        <v>36328</v>
      </c>
      <c r="J61" s="832">
        <v>0.82608695652173914</v>
      </c>
      <c r="K61" s="832">
        <v>1912</v>
      </c>
      <c r="L61" s="849">
        <v>23</v>
      </c>
      <c r="M61" s="849">
        <v>43976</v>
      </c>
      <c r="N61" s="832">
        <v>1</v>
      </c>
      <c r="O61" s="832">
        <v>1912</v>
      </c>
      <c r="P61" s="849">
        <v>22</v>
      </c>
      <c r="Q61" s="849">
        <v>42118</v>
      </c>
      <c r="R61" s="837">
        <v>0.95774968164453333</v>
      </c>
      <c r="S61" s="850">
        <v>1914.4545454545455</v>
      </c>
    </row>
    <row r="62" spans="1:19" ht="14.4" customHeight="1" x14ac:dyDescent="0.3">
      <c r="A62" s="831" t="s">
        <v>1841</v>
      </c>
      <c r="B62" s="832" t="s">
        <v>1842</v>
      </c>
      <c r="C62" s="832" t="s">
        <v>571</v>
      </c>
      <c r="D62" s="832" t="s">
        <v>997</v>
      </c>
      <c r="E62" s="832" t="s">
        <v>904</v>
      </c>
      <c r="F62" s="832" t="s">
        <v>1938</v>
      </c>
      <c r="G62" s="832" t="s">
        <v>1939</v>
      </c>
      <c r="H62" s="849">
        <v>1</v>
      </c>
      <c r="I62" s="849">
        <v>1279</v>
      </c>
      <c r="J62" s="832"/>
      <c r="K62" s="832">
        <v>1279</v>
      </c>
      <c r="L62" s="849"/>
      <c r="M62" s="849"/>
      <c r="N62" s="832"/>
      <c r="O62" s="832"/>
      <c r="P62" s="849"/>
      <c r="Q62" s="849"/>
      <c r="R62" s="837"/>
      <c r="S62" s="850"/>
    </row>
    <row r="63" spans="1:19" ht="14.4" customHeight="1" x14ac:dyDescent="0.3">
      <c r="A63" s="831" t="s">
        <v>1841</v>
      </c>
      <c r="B63" s="832" t="s">
        <v>1842</v>
      </c>
      <c r="C63" s="832" t="s">
        <v>571</v>
      </c>
      <c r="D63" s="832" t="s">
        <v>997</v>
      </c>
      <c r="E63" s="832" t="s">
        <v>904</v>
      </c>
      <c r="F63" s="832" t="s">
        <v>1940</v>
      </c>
      <c r="G63" s="832" t="s">
        <v>1941</v>
      </c>
      <c r="H63" s="849">
        <v>16</v>
      </c>
      <c r="I63" s="849">
        <v>19408</v>
      </c>
      <c r="J63" s="832">
        <v>8</v>
      </c>
      <c r="K63" s="832">
        <v>1213</v>
      </c>
      <c r="L63" s="849">
        <v>2</v>
      </c>
      <c r="M63" s="849">
        <v>2426</v>
      </c>
      <c r="N63" s="832">
        <v>1</v>
      </c>
      <c r="O63" s="832">
        <v>1213</v>
      </c>
      <c r="P63" s="849">
        <v>13</v>
      </c>
      <c r="Q63" s="849">
        <v>15782</v>
      </c>
      <c r="R63" s="837">
        <v>6.5053586150041216</v>
      </c>
      <c r="S63" s="850">
        <v>1214</v>
      </c>
    </row>
    <row r="64" spans="1:19" ht="14.4" customHeight="1" x14ac:dyDescent="0.3">
      <c r="A64" s="831" t="s">
        <v>1841</v>
      </c>
      <c r="B64" s="832" t="s">
        <v>1842</v>
      </c>
      <c r="C64" s="832" t="s">
        <v>571</v>
      </c>
      <c r="D64" s="832" t="s">
        <v>997</v>
      </c>
      <c r="E64" s="832" t="s">
        <v>904</v>
      </c>
      <c r="F64" s="832" t="s">
        <v>1940</v>
      </c>
      <c r="G64" s="832" t="s">
        <v>1942</v>
      </c>
      <c r="H64" s="849">
        <v>13</v>
      </c>
      <c r="I64" s="849">
        <v>15769</v>
      </c>
      <c r="J64" s="832">
        <v>0.8666666666666667</v>
      </c>
      <c r="K64" s="832">
        <v>1213</v>
      </c>
      <c r="L64" s="849">
        <v>15</v>
      </c>
      <c r="M64" s="849">
        <v>18195</v>
      </c>
      <c r="N64" s="832">
        <v>1</v>
      </c>
      <c r="O64" s="832">
        <v>1213</v>
      </c>
      <c r="P64" s="849">
        <v>8</v>
      </c>
      <c r="Q64" s="849">
        <v>9712</v>
      </c>
      <c r="R64" s="837">
        <v>0.53377301456444082</v>
      </c>
      <c r="S64" s="850">
        <v>1214</v>
      </c>
    </row>
    <row r="65" spans="1:19" ht="14.4" customHeight="1" x14ac:dyDescent="0.3">
      <c r="A65" s="831" t="s">
        <v>1841</v>
      </c>
      <c r="B65" s="832" t="s">
        <v>1842</v>
      </c>
      <c r="C65" s="832" t="s">
        <v>571</v>
      </c>
      <c r="D65" s="832" t="s">
        <v>997</v>
      </c>
      <c r="E65" s="832" t="s">
        <v>904</v>
      </c>
      <c r="F65" s="832" t="s">
        <v>1945</v>
      </c>
      <c r="G65" s="832" t="s">
        <v>1946</v>
      </c>
      <c r="H65" s="849">
        <v>16</v>
      </c>
      <c r="I65" s="849">
        <v>10896</v>
      </c>
      <c r="J65" s="832">
        <v>15.976539589442815</v>
      </c>
      <c r="K65" s="832">
        <v>681</v>
      </c>
      <c r="L65" s="849">
        <v>1</v>
      </c>
      <c r="M65" s="849">
        <v>682</v>
      </c>
      <c r="N65" s="832">
        <v>1</v>
      </c>
      <c r="O65" s="832">
        <v>682</v>
      </c>
      <c r="P65" s="849">
        <v>7</v>
      </c>
      <c r="Q65" s="849">
        <v>4774</v>
      </c>
      <c r="R65" s="837">
        <v>7</v>
      </c>
      <c r="S65" s="850">
        <v>682</v>
      </c>
    </row>
    <row r="66" spans="1:19" ht="14.4" customHeight="1" x14ac:dyDescent="0.3">
      <c r="A66" s="831" t="s">
        <v>1841</v>
      </c>
      <c r="B66" s="832" t="s">
        <v>1842</v>
      </c>
      <c r="C66" s="832" t="s">
        <v>571</v>
      </c>
      <c r="D66" s="832" t="s">
        <v>997</v>
      </c>
      <c r="E66" s="832" t="s">
        <v>904</v>
      </c>
      <c r="F66" s="832" t="s">
        <v>1945</v>
      </c>
      <c r="G66" s="832" t="s">
        <v>1947</v>
      </c>
      <c r="H66" s="849">
        <v>8</v>
      </c>
      <c r="I66" s="849">
        <v>5448</v>
      </c>
      <c r="J66" s="832">
        <v>0.38039379974863846</v>
      </c>
      <c r="K66" s="832">
        <v>681</v>
      </c>
      <c r="L66" s="849">
        <v>21</v>
      </c>
      <c r="M66" s="849">
        <v>14322</v>
      </c>
      <c r="N66" s="832">
        <v>1</v>
      </c>
      <c r="O66" s="832">
        <v>682</v>
      </c>
      <c r="P66" s="849"/>
      <c r="Q66" s="849"/>
      <c r="R66" s="837"/>
      <c r="S66" s="850"/>
    </row>
    <row r="67" spans="1:19" ht="14.4" customHeight="1" x14ac:dyDescent="0.3">
      <c r="A67" s="831" t="s">
        <v>1841</v>
      </c>
      <c r="B67" s="832" t="s">
        <v>1842</v>
      </c>
      <c r="C67" s="832" t="s">
        <v>571</v>
      </c>
      <c r="D67" s="832" t="s">
        <v>997</v>
      </c>
      <c r="E67" s="832" t="s">
        <v>904</v>
      </c>
      <c r="F67" s="832" t="s">
        <v>1948</v>
      </c>
      <c r="G67" s="832" t="s">
        <v>1949</v>
      </c>
      <c r="H67" s="849">
        <v>3</v>
      </c>
      <c r="I67" s="849">
        <v>2148</v>
      </c>
      <c r="J67" s="832">
        <v>0.37447698744769875</v>
      </c>
      <c r="K67" s="832">
        <v>716</v>
      </c>
      <c r="L67" s="849">
        <v>8</v>
      </c>
      <c r="M67" s="849">
        <v>5736</v>
      </c>
      <c r="N67" s="832">
        <v>1</v>
      </c>
      <c r="O67" s="832">
        <v>717</v>
      </c>
      <c r="P67" s="849">
        <v>5</v>
      </c>
      <c r="Q67" s="849">
        <v>3585</v>
      </c>
      <c r="R67" s="837">
        <v>0.625</v>
      </c>
      <c r="S67" s="850">
        <v>717</v>
      </c>
    </row>
    <row r="68" spans="1:19" ht="14.4" customHeight="1" x14ac:dyDescent="0.3">
      <c r="A68" s="831" t="s">
        <v>1841</v>
      </c>
      <c r="B68" s="832" t="s">
        <v>1842</v>
      </c>
      <c r="C68" s="832" t="s">
        <v>571</v>
      </c>
      <c r="D68" s="832" t="s">
        <v>997</v>
      </c>
      <c r="E68" s="832" t="s">
        <v>904</v>
      </c>
      <c r="F68" s="832" t="s">
        <v>1948</v>
      </c>
      <c r="G68" s="832" t="s">
        <v>1950</v>
      </c>
      <c r="H68" s="849">
        <v>10</v>
      </c>
      <c r="I68" s="849">
        <v>7160</v>
      </c>
      <c r="J68" s="832">
        <v>0.90782299987320902</v>
      </c>
      <c r="K68" s="832">
        <v>716</v>
      </c>
      <c r="L68" s="849">
        <v>11</v>
      </c>
      <c r="M68" s="849">
        <v>7887</v>
      </c>
      <c r="N68" s="832">
        <v>1</v>
      </c>
      <c r="O68" s="832">
        <v>717</v>
      </c>
      <c r="P68" s="849">
        <v>8</v>
      </c>
      <c r="Q68" s="849">
        <v>5736</v>
      </c>
      <c r="R68" s="837">
        <v>0.72727272727272729</v>
      </c>
      <c r="S68" s="850">
        <v>717</v>
      </c>
    </row>
    <row r="69" spans="1:19" ht="14.4" customHeight="1" x14ac:dyDescent="0.3">
      <c r="A69" s="831" t="s">
        <v>1841</v>
      </c>
      <c r="B69" s="832" t="s">
        <v>1842</v>
      </c>
      <c r="C69" s="832" t="s">
        <v>571</v>
      </c>
      <c r="D69" s="832" t="s">
        <v>997</v>
      </c>
      <c r="E69" s="832" t="s">
        <v>904</v>
      </c>
      <c r="F69" s="832" t="s">
        <v>1951</v>
      </c>
      <c r="G69" s="832" t="s">
        <v>1952</v>
      </c>
      <c r="H69" s="849">
        <v>2</v>
      </c>
      <c r="I69" s="849">
        <v>5274</v>
      </c>
      <c r="J69" s="832">
        <v>0.49981046247156935</v>
      </c>
      <c r="K69" s="832">
        <v>2637</v>
      </c>
      <c r="L69" s="849">
        <v>4</v>
      </c>
      <c r="M69" s="849">
        <v>10552</v>
      </c>
      <c r="N69" s="832">
        <v>1</v>
      </c>
      <c r="O69" s="832">
        <v>2638</v>
      </c>
      <c r="P69" s="849"/>
      <c r="Q69" s="849"/>
      <c r="R69" s="837"/>
      <c r="S69" s="850"/>
    </row>
    <row r="70" spans="1:19" ht="14.4" customHeight="1" x14ac:dyDescent="0.3">
      <c r="A70" s="831" t="s">
        <v>1841</v>
      </c>
      <c r="B70" s="832" t="s">
        <v>1842</v>
      </c>
      <c r="C70" s="832" t="s">
        <v>571</v>
      </c>
      <c r="D70" s="832" t="s">
        <v>997</v>
      </c>
      <c r="E70" s="832" t="s">
        <v>904</v>
      </c>
      <c r="F70" s="832" t="s">
        <v>1951</v>
      </c>
      <c r="G70" s="832" t="s">
        <v>1953</v>
      </c>
      <c r="H70" s="849"/>
      <c r="I70" s="849"/>
      <c r="J70" s="832"/>
      <c r="K70" s="832"/>
      <c r="L70" s="849">
        <v>1</v>
      </c>
      <c r="M70" s="849">
        <v>2638</v>
      </c>
      <c r="N70" s="832">
        <v>1</v>
      </c>
      <c r="O70" s="832">
        <v>2638</v>
      </c>
      <c r="P70" s="849"/>
      <c r="Q70" s="849"/>
      <c r="R70" s="837"/>
      <c r="S70" s="850"/>
    </row>
    <row r="71" spans="1:19" ht="14.4" customHeight="1" x14ac:dyDescent="0.3">
      <c r="A71" s="831" t="s">
        <v>1841</v>
      </c>
      <c r="B71" s="832" t="s">
        <v>1842</v>
      </c>
      <c r="C71" s="832" t="s">
        <v>571</v>
      </c>
      <c r="D71" s="832" t="s">
        <v>997</v>
      </c>
      <c r="E71" s="832" t="s">
        <v>904</v>
      </c>
      <c r="F71" s="832" t="s">
        <v>1954</v>
      </c>
      <c r="G71" s="832" t="s">
        <v>1955</v>
      </c>
      <c r="H71" s="849">
        <v>703</v>
      </c>
      <c r="I71" s="849">
        <v>1282975</v>
      </c>
      <c r="J71" s="832">
        <v>1.2204861111111112</v>
      </c>
      <c r="K71" s="832">
        <v>1825</v>
      </c>
      <c r="L71" s="849">
        <v>576</v>
      </c>
      <c r="M71" s="849">
        <v>1051200</v>
      </c>
      <c r="N71" s="832">
        <v>1</v>
      </c>
      <c r="O71" s="832">
        <v>1825</v>
      </c>
      <c r="P71" s="849">
        <v>803</v>
      </c>
      <c r="Q71" s="849">
        <v>1466278</v>
      </c>
      <c r="R71" s="837">
        <v>1.3948611111111111</v>
      </c>
      <c r="S71" s="850">
        <v>1826</v>
      </c>
    </row>
    <row r="72" spans="1:19" ht="14.4" customHeight="1" x14ac:dyDescent="0.3">
      <c r="A72" s="831" t="s">
        <v>1841</v>
      </c>
      <c r="B72" s="832" t="s">
        <v>1842</v>
      </c>
      <c r="C72" s="832" t="s">
        <v>571</v>
      </c>
      <c r="D72" s="832" t="s">
        <v>997</v>
      </c>
      <c r="E72" s="832" t="s">
        <v>904</v>
      </c>
      <c r="F72" s="832" t="s">
        <v>1954</v>
      </c>
      <c r="G72" s="832" t="s">
        <v>1956</v>
      </c>
      <c r="H72" s="849">
        <v>300</v>
      </c>
      <c r="I72" s="849">
        <v>547500</v>
      </c>
      <c r="J72" s="832">
        <v>2.8571428571428572</v>
      </c>
      <c r="K72" s="832">
        <v>1825</v>
      </c>
      <c r="L72" s="849">
        <v>105</v>
      </c>
      <c r="M72" s="849">
        <v>191625</v>
      </c>
      <c r="N72" s="832">
        <v>1</v>
      </c>
      <c r="O72" s="832">
        <v>1825</v>
      </c>
      <c r="P72" s="849">
        <v>195</v>
      </c>
      <c r="Q72" s="849">
        <v>356070</v>
      </c>
      <c r="R72" s="837">
        <v>1.8581604696673191</v>
      </c>
      <c r="S72" s="850">
        <v>1826</v>
      </c>
    </row>
    <row r="73" spans="1:19" ht="14.4" customHeight="1" x14ac:dyDescent="0.3">
      <c r="A73" s="831" t="s">
        <v>1841</v>
      </c>
      <c r="B73" s="832" t="s">
        <v>1842</v>
      </c>
      <c r="C73" s="832" t="s">
        <v>571</v>
      </c>
      <c r="D73" s="832" t="s">
        <v>997</v>
      </c>
      <c r="E73" s="832" t="s">
        <v>904</v>
      </c>
      <c r="F73" s="832" t="s">
        <v>1957</v>
      </c>
      <c r="G73" s="832" t="s">
        <v>1958</v>
      </c>
      <c r="H73" s="849">
        <v>236</v>
      </c>
      <c r="I73" s="849">
        <v>101244</v>
      </c>
      <c r="J73" s="832">
        <v>1.0875576036866359</v>
      </c>
      <c r="K73" s="832">
        <v>429</v>
      </c>
      <c r="L73" s="849">
        <v>217</v>
      </c>
      <c r="M73" s="849">
        <v>93093</v>
      </c>
      <c r="N73" s="832">
        <v>1</v>
      </c>
      <c r="O73" s="832">
        <v>429</v>
      </c>
      <c r="P73" s="849">
        <v>383</v>
      </c>
      <c r="Q73" s="849">
        <v>164690</v>
      </c>
      <c r="R73" s="837">
        <v>1.7690911239298337</v>
      </c>
      <c r="S73" s="850">
        <v>430</v>
      </c>
    </row>
    <row r="74" spans="1:19" ht="14.4" customHeight="1" x14ac:dyDescent="0.3">
      <c r="A74" s="831" t="s">
        <v>1841</v>
      </c>
      <c r="B74" s="832" t="s">
        <v>1842</v>
      </c>
      <c r="C74" s="832" t="s">
        <v>571</v>
      </c>
      <c r="D74" s="832" t="s">
        <v>997</v>
      </c>
      <c r="E74" s="832" t="s">
        <v>904</v>
      </c>
      <c r="F74" s="832" t="s">
        <v>1959</v>
      </c>
      <c r="G74" s="832" t="s">
        <v>1960</v>
      </c>
      <c r="H74" s="849">
        <v>24</v>
      </c>
      <c r="I74" s="849">
        <v>84432</v>
      </c>
      <c r="J74" s="832">
        <v>1.2624401913875598</v>
      </c>
      <c r="K74" s="832">
        <v>3518</v>
      </c>
      <c r="L74" s="849">
        <v>19</v>
      </c>
      <c r="M74" s="849">
        <v>66880</v>
      </c>
      <c r="N74" s="832">
        <v>1</v>
      </c>
      <c r="O74" s="832">
        <v>3520</v>
      </c>
      <c r="P74" s="849">
        <v>36</v>
      </c>
      <c r="Q74" s="849">
        <v>126792</v>
      </c>
      <c r="R74" s="837">
        <v>1.8958133971291866</v>
      </c>
      <c r="S74" s="850">
        <v>3522</v>
      </c>
    </row>
    <row r="75" spans="1:19" ht="14.4" customHeight="1" x14ac:dyDescent="0.3">
      <c r="A75" s="831" t="s">
        <v>1841</v>
      </c>
      <c r="B75" s="832" t="s">
        <v>1842</v>
      </c>
      <c r="C75" s="832" t="s">
        <v>571</v>
      </c>
      <c r="D75" s="832" t="s">
        <v>997</v>
      </c>
      <c r="E75" s="832" t="s">
        <v>904</v>
      </c>
      <c r="F75" s="832" t="s">
        <v>1959</v>
      </c>
      <c r="G75" s="832" t="s">
        <v>1961</v>
      </c>
      <c r="H75" s="849">
        <v>1</v>
      </c>
      <c r="I75" s="849">
        <v>3518</v>
      </c>
      <c r="J75" s="832">
        <v>0.16657196969696969</v>
      </c>
      <c r="K75" s="832">
        <v>3518</v>
      </c>
      <c r="L75" s="849">
        <v>6</v>
      </c>
      <c r="M75" s="849">
        <v>21120</v>
      </c>
      <c r="N75" s="832">
        <v>1</v>
      </c>
      <c r="O75" s="832">
        <v>3520</v>
      </c>
      <c r="P75" s="849">
        <v>1</v>
      </c>
      <c r="Q75" s="849">
        <v>3522</v>
      </c>
      <c r="R75" s="837">
        <v>0.16676136363636362</v>
      </c>
      <c r="S75" s="850">
        <v>3522</v>
      </c>
    </row>
    <row r="76" spans="1:19" ht="14.4" customHeight="1" x14ac:dyDescent="0.3">
      <c r="A76" s="831" t="s">
        <v>1841</v>
      </c>
      <c r="B76" s="832" t="s">
        <v>1842</v>
      </c>
      <c r="C76" s="832" t="s">
        <v>571</v>
      </c>
      <c r="D76" s="832" t="s">
        <v>997</v>
      </c>
      <c r="E76" s="832" t="s">
        <v>904</v>
      </c>
      <c r="F76" s="832" t="s">
        <v>1964</v>
      </c>
      <c r="G76" s="832" t="s">
        <v>1965</v>
      </c>
      <c r="H76" s="849">
        <v>2</v>
      </c>
      <c r="I76" s="849">
        <v>66.67</v>
      </c>
      <c r="J76" s="832"/>
      <c r="K76" s="832">
        <v>33.335000000000001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 t="s">
        <v>1841</v>
      </c>
      <c r="B77" s="832" t="s">
        <v>1842</v>
      </c>
      <c r="C77" s="832" t="s">
        <v>571</v>
      </c>
      <c r="D77" s="832" t="s">
        <v>997</v>
      </c>
      <c r="E77" s="832" t="s">
        <v>904</v>
      </c>
      <c r="F77" s="832" t="s">
        <v>1964</v>
      </c>
      <c r="G77" s="832" t="s">
        <v>1966</v>
      </c>
      <c r="H77" s="849">
        <v>287</v>
      </c>
      <c r="I77" s="849">
        <v>9566.67</v>
      </c>
      <c r="J77" s="832">
        <v>1.2927914962277078</v>
      </c>
      <c r="K77" s="832">
        <v>33.333344947735192</v>
      </c>
      <c r="L77" s="849">
        <v>222</v>
      </c>
      <c r="M77" s="849">
        <v>7400.01</v>
      </c>
      <c r="N77" s="832">
        <v>1</v>
      </c>
      <c r="O77" s="832">
        <v>33.333378378378377</v>
      </c>
      <c r="P77" s="849">
        <v>219</v>
      </c>
      <c r="Q77" s="849">
        <v>7300</v>
      </c>
      <c r="R77" s="837">
        <v>0.98648515339844134</v>
      </c>
      <c r="S77" s="850">
        <v>33.333333333333336</v>
      </c>
    </row>
    <row r="78" spans="1:19" ht="14.4" customHeight="1" x14ac:dyDescent="0.3">
      <c r="A78" s="831" t="s">
        <v>1841</v>
      </c>
      <c r="B78" s="832" t="s">
        <v>1842</v>
      </c>
      <c r="C78" s="832" t="s">
        <v>571</v>
      </c>
      <c r="D78" s="832" t="s">
        <v>997</v>
      </c>
      <c r="E78" s="832" t="s">
        <v>904</v>
      </c>
      <c r="F78" s="832" t="s">
        <v>1967</v>
      </c>
      <c r="G78" s="832" t="s">
        <v>1968</v>
      </c>
      <c r="H78" s="849">
        <v>275</v>
      </c>
      <c r="I78" s="849">
        <v>10175</v>
      </c>
      <c r="J78" s="832">
        <v>1.2008733624454149</v>
      </c>
      <c r="K78" s="832">
        <v>37</v>
      </c>
      <c r="L78" s="849">
        <v>229</v>
      </c>
      <c r="M78" s="849">
        <v>8473</v>
      </c>
      <c r="N78" s="832">
        <v>1</v>
      </c>
      <c r="O78" s="832">
        <v>37</v>
      </c>
      <c r="P78" s="849">
        <v>289</v>
      </c>
      <c r="Q78" s="849">
        <v>10693</v>
      </c>
      <c r="R78" s="837">
        <v>1.2620087336244541</v>
      </c>
      <c r="S78" s="850">
        <v>37</v>
      </c>
    </row>
    <row r="79" spans="1:19" ht="14.4" customHeight="1" x14ac:dyDescent="0.3">
      <c r="A79" s="831" t="s">
        <v>1841</v>
      </c>
      <c r="B79" s="832" t="s">
        <v>1842</v>
      </c>
      <c r="C79" s="832" t="s">
        <v>571</v>
      </c>
      <c r="D79" s="832" t="s">
        <v>997</v>
      </c>
      <c r="E79" s="832" t="s">
        <v>904</v>
      </c>
      <c r="F79" s="832" t="s">
        <v>1969</v>
      </c>
      <c r="G79" s="832" t="s">
        <v>1970</v>
      </c>
      <c r="H79" s="849">
        <v>26</v>
      </c>
      <c r="I79" s="849">
        <v>15834</v>
      </c>
      <c r="J79" s="832">
        <v>0.39934426229508196</v>
      </c>
      <c r="K79" s="832">
        <v>609</v>
      </c>
      <c r="L79" s="849">
        <v>65</v>
      </c>
      <c r="M79" s="849">
        <v>39650</v>
      </c>
      <c r="N79" s="832">
        <v>1</v>
      </c>
      <c r="O79" s="832">
        <v>610</v>
      </c>
      <c r="P79" s="849">
        <v>100</v>
      </c>
      <c r="Q79" s="849">
        <v>61100</v>
      </c>
      <c r="R79" s="837">
        <v>1.540983606557377</v>
      </c>
      <c r="S79" s="850">
        <v>611</v>
      </c>
    </row>
    <row r="80" spans="1:19" ht="14.4" customHeight="1" x14ac:dyDescent="0.3">
      <c r="A80" s="831" t="s">
        <v>1841</v>
      </c>
      <c r="B80" s="832" t="s">
        <v>1842</v>
      </c>
      <c r="C80" s="832" t="s">
        <v>571</v>
      </c>
      <c r="D80" s="832" t="s">
        <v>997</v>
      </c>
      <c r="E80" s="832" t="s">
        <v>904</v>
      </c>
      <c r="F80" s="832" t="s">
        <v>1969</v>
      </c>
      <c r="G80" s="832" t="s">
        <v>1971</v>
      </c>
      <c r="H80" s="849">
        <v>78</v>
      </c>
      <c r="I80" s="849">
        <v>47502</v>
      </c>
      <c r="J80" s="832">
        <v>3.7081967213114755</v>
      </c>
      <c r="K80" s="832">
        <v>609</v>
      </c>
      <c r="L80" s="849">
        <v>21</v>
      </c>
      <c r="M80" s="849">
        <v>12810</v>
      </c>
      <c r="N80" s="832">
        <v>1</v>
      </c>
      <c r="O80" s="832">
        <v>610</v>
      </c>
      <c r="P80" s="849">
        <v>54</v>
      </c>
      <c r="Q80" s="849">
        <v>32994</v>
      </c>
      <c r="R80" s="837">
        <v>2.5756440281030444</v>
      </c>
      <c r="S80" s="850">
        <v>611</v>
      </c>
    </row>
    <row r="81" spans="1:19" ht="14.4" customHeight="1" x14ac:dyDescent="0.3">
      <c r="A81" s="831" t="s">
        <v>1841</v>
      </c>
      <c r="B81" s="832" t="s">
        <v>1842</v>
      </c>
      <c r="C81" s="832" t="s">
        <v>571</v>
      </c>
      <c r="D81" s="832" t="s">
        <v>997</v>
      </c>
      <c r="E81" s="832" t="s">
        <v>904</v>
      </c>
      <c r="F81" s="832" t="s">
        <v>1974</v>
      </c>
      <c r="G81" s="832" t="s">
        <v>1975</v>
      </c>
      <c r="H81" s="849">
        <v>10</v>
      </c>
      <c r="I81" s="849">
        <v>4370</v>
      </c>
      <c r="J81" s="832">
        <v>5</v>
      </c>
      <c r="K81" s="832">
        <v>437</v>
      </c>
      <c r="L81" s="849">
        <v>2</v>
      </c>
      <c r="M81" s="849">
        <v>874</v>
      </c>
      <c r="N81" s="832">
        <v>1</v>
      </c>
      <c r="O81" s="832">
        <v>437</v>
      </c>
      <c r="P81" s="849">
        <v>4</v>
      </c>
      <c r="Q81" s="849">
        <v>1752</v>
      </c>
      <c r="R81" s="837">
        <v>2.0045766590389018</v>
      </c>
      <c r="S81" s="850">
        <v>438</v>
      </c>
    </row>
    <row r="82" spans="1:19" ht="14.4" customHeight="1" x14ac:dyDescent="0.3">
      <c r="A82" s="831" t="s">
        <v>1841</v>
      </c>
      <c r="B82" s="832" t="s">
        <v>1842</v>
      </c>
      <c r="C82" s="832" t="s">
        <v>571</v>
      </c>
      <c r="D82" s="832" t="s">
        <v>997</v>
      </c>
      <c r="E82" s="832" t="s">
        <v>904</v>
      </c>
      <c r="F82" s="832" t="s">
        <v>1974</v>
      </c>
      <c r="G82" s="832" t="s">
        <v>1976</v>
      </c>
      <c r="H82" s="849">
        <v>11</v>
      </c>
      <c r="I82" s="849">
        <v>4807</v>
      </c>
      <c r="J82" s="832">
        <v>1.8333333333333333</v>
      </c>
      <c r="K82" s="832">
        <v>437</v>
      </c>
      <c r="L82" s="849">
        <v>6</v>
      </c>
      <c r="M82" s="849">
        <v>2622</v>
      </c>
      <c r="N82" s="832">
        <v>1</v>
      </c>
      <c r="O82" s="832">
        <v>437</v>
      </c>
      <c r="P82" s="849">
        <v>4</v>
      </c>
      <c r="Q82" s="849">
        <v>1749</v>
      </c>
      <c r="R82" s="837">
        <v>0.66704805491990848</v>
      </c>
      <c r="S82" s="850">
        <v>437.25</v>
      </c>
    </row>
    <row r="83" spans="1:19" ht="14.4" customHeight="1" x14ac:dyDescent="0.3">
      <c r="A83" s="831" t="s">
        <v>1841</v>
      </c>
      <c r="B83" s="832" t="s">
        <v>1842</v>
      </c>
      <c r="C83" s="832" t="s">
        <v>571</v>
      </c>
      <c r="D83" s="832" t="s">
        <v>997</v>
      </c>
      <c r="E83" s="832" t="s">
        <v>904</v>
      </c>
      <c r="F83" s="832" t="s">
        <v>1977</v>
      </c>
      <c r="G83" s="832" t="s">
        <v>1978</v>
      </c>
      <c r="H83" s="849">
        <v>290</v>
      </c>
      <c r="I83" s="849">
        <v>389180</v>
      </c>
      <c r="J83" s="832">
        <v>1.5675675675675675</v>
      </c>
      <c r="K83" s="832">
        <v>1342</v>
      </c>
      <c r="L83" s="849">
        <v>185</v>
      </c>
      <c r="M83" s="849">
        <v>248270</v>
      </c>
      <c r="N83" s="832">
        <v>1</v>
      </c>
      <c r="O83" s="832">
        <v>1342</v>
      </c>
      <c r="P83" s="849">
        <v>219</v>
      </c>
      <c r="Q83" s="849">
        <v>294071</v>
      </c>
      <c r="R83" s="837">
        <v>1.1844806057920811</v>
      </c>
      <c r="S83" s="850">
        <v>1342.7899543378996</v>
      </c>
    </row>
    <row r="84" spans="1:19" ht="14.4" customHeight="1" x14ac:dyDescent="0.3">
      <c r="A84" s="831" t="s">
        <v>1841</v>
      </c>
      <c r="B84" s="832" t="s">
        <v>1842</v>
      </c>
      <c r="C84" s="832" t="s">
        <v>571</v>
      </c>
      <c r="D84" s="832" t="s">
        <v>997</v>
      </c>
      <c r="E84" s="832" t="s">
        <v>904</v>
      </c>
      <c r="F84" s="832" t="s">
        <v>1977</v>
      </c>
      <c r="G84" s="832" t="s">
        <v>1979</v>
      </c>
      <c r="H84" s="849">
        <v>43</v>
      </c>
      <c r="I84" s="849">
        <v>57706</v>
      </c>
      <c r="J84" s="832">
        <v>3.0714285714285716</v>
      </c>
      <c r="K84" s="832">
        <v>1342</v>
      </c>
      <c r="L84" s="849">
        <v>14</v>
      </c>
      <c r="M84" s="849">
        <v>18788</v>
      </c>
      <c r="N84" s="832">
        <v>1</v>
      </c>
      <c r="O84" s="832">
        <v>1342</v>
      </c>
      <c r="P84" s="849">
        <v>30</v>
      </c>
      <c r="Q84" s="849">
        <v>40281</v>
      </c>
      <c r="R84" s="837">
        <v>2.1439748775814351</v>
      </c>
      <c r="S84" s="850">
        <v>1342.7</v>
      </c>
    </row>
    <row r="85" spans="1:19" ht="14.4" customHeight="1" x14ac:dyDescent="0.3">
      <c r="A85" s="831" t="s">
        <v>1841</v>
      </c>
      <c r="B85" s="832" t="s">
        <v>1842</v>
      </c>
      <c r="C85" s="832" t="s">
        <v>571</v>
      </c>
      <c r="D85" s="832" t="s">
        <v>997</v>
      </c>
      <c r="E85" s="832" t="s">
        <v>904</v>
      </c>
      <c r="F85" s="832" t="s">
        <v>1980</v>
      </c>
      <c r="G85" s="832" t="s">
        <v>1981</v>
      </c>
      <c r="H85" s="849">
        <v>20</v>
      </c>
      <c r="I85" s="849">
        <v>10180</v>
      </c>
      <c r="J85" s="832">
        <v>0.68965517241379315</v>
      </c>
      <c r="K85" s="832">
        <v>509</v>
      </c>
      <c r="L85" s="849">
        <v>29</v>
      </c>
      <c r="M85" s="849">
        <v>14761</v>
      </c>
      <c r="N85" s="832">
        <v>1</v>
      </c>
      <c r="O85" s="832">
        <v>509</v>
      </c>
      <c r="P85" s="849">
        <v>8</v>
      </c>
      <c r="Q85" s="849">
        <v>4082</v>
      </c>
      <c r="R85" s="837">
        <v>0.27653952984215163</v>
      </c>
      <c r="S85" s="850">
        <v>510.25</v>
      </c>
    </row>
    <row r="86" spans="1:19" ht="14.4" customHeight="1" x14ac:dyDescent="0.3">
      <c r="A86" s="831" t="s">
        <v>1841</v>
      </c>
      <c r="B86" s="832" t="s">
        <v>1842</v>
      </c>
      <c r="C86" s="832" t="s">
        <v>571</v>
      </c>
      <c r="D86" s="832" t="s">
        <v>997</v>
      </c>
      <c r="E86" s="832" t="s">
        <v>904</v>
      </c>
      <c r="F86" s="832" t="s">
        <v>1980</v>
      </c>
      <c r="G86" s="832" t="s">
        <v>1982</v>
      </c>
      <c r="H86" s="849">
        <v>30</v>
      </c>
      <c r="I86" s="849">
        <v>15270</v>
      </c>
      <c r="J86" s="832">
        <v>7.5</v>
      </c>
      <c r="K86" s="832">
        <v>509</v>
      </c>
      <c r="L86" s="849">
        <v>4</v>
      </c>
      <c r="M86" s="849">
        <v>2036</v>
      </c>
      <c r="N86" s="832">
        <v>1</v>
      </c>
      <c r="O86" s="832">
        <v>509</v>
      </c>
      <c r="P86" s="849">
        <v>12</v>
      </c>
      <c r="Q86" s="849">
        <v>6120</v>
      </c>
      <c r="R86" s="837">
        <v>3.0058939096267192</v>
      </c>
      <c r="S86" s="850">
        <v>510</v>
      </c>
    </row>
    <row r="87" spans="1:19" ht="14.4" customHeight="1" x14ac:dyDescent="0.3">
      <c r="A87" s="831" t="s">
        <v>1841</v>
      </c>
      <c r="B87" s="832" t="s">
        <v>1842</v>
      </c>
      <c r="C87" s="832" t="s">
        <v>571</v>
      </c>
      <c r="D87" s="832" t="s">
        <v>997</v>
      </c>
      <c r="E87" s="832" t="s">
        <v>904</v>
      </c>
      <c r="F87" s="832" t="s">
        <v>1983</v>
      </c>
      <c r="G87" s="832" t="s">
        <v>1984</v>
      </c>
      <c r="H87" s="849">
        <v>20</v>
      </c>
      <c r="I87" s="849">
        <v>46580</v>
      </c>
      <c r="J87" s="832">
        <v>6.6638054363376256</v>
      </c>
      <c r="K87" s="832">
        <v>2329</v>
      </c>
      <c r="L87" s="849">
        <v>3</v>
      </c>
      <c r="M87" s="849">
        <v>6990</v>
      </c>
      <c r="N87" s="832">
        <v>1</v>
      </c>
      <c r="O87" s="832">
        <v>2330</v>
      </c>
      <c r="P87" s="849">
        <v>10</v>
      </c>
      <c r="Q87" s="849">
        <v>23330</v>
      </c>
      <c r="R87" s="837">
        <v>3.3376251788268956</v>
      </c>
      <c r="S87" s="850">
        <v>2333</v>
      </c>
    </row>
    <row r="88" spans="1:19" ht="14.4" customHeight="1" x14ac:dyDescent="0.3">
      <c r="A88" s="831" t="s">
        <v>1841</v>
      </c>
      <c r="B88" s="832" t="s">
        <v>1842</v>
      </c>
      <c r="C88" s="832" t="s">
        <v>571</v>
      </c>
      <c r="D88" s="832" t="s">
        <v>997</v>
      </c>
      <c r="E88" s="832" t="s">
        <v>904</v>
      </c>
      <c r="F88" s="832" t="s">
        <v>1985</v>
      </c>
      <c r="G88" s="832" t="s">
        <v>1986</v>
      </c>
      <c r="H88" s="849">
        <v>7</v>
      </c>
      <c r="I88" s="849">
        <v>18515</v>
      </c>
      <c r="J88" s="832">
        <v>2.3324514991181657</v>
      </c>
      <c r="K88" s="832">
        <v>2645</v>
      </c>
      <c r="L88" s="849">
        <v>3</v>
      </c>
      <c r="M88" s="849">
        <v>7938</v>
      </c>
      <c r="N88" s="832">
        <v>1</v>
      </c>
      <c r="O88" s="832">
        <v>2646</v>
      </c>
      <c r="P88" s="849">
        <v>3</v>
      </c>
      <c r="Q88" s="849">
        <v>7947</v>
      </c>
      <c r="R88" s="837">
        <v>1.0011337868480725</v>
      </c>
      <c r="S88" s="850">
        <v>2649</v>
      </c>
    </row>
    <row r="89" spans="1:19" ht="14.4" customHeight="1" x14ac:dyDescent="0.3">
      <c r="A89" s="831" t="s">
        <v>1841</v>
      </c>
      <c r="B89" s="832" t="s">
        <v>1842</v>
      </c>
      <c r="C89" s="832" t="s">
        <v>571</v>
      </c>
      <c r="D89" s="832" t="s">
        <v>997</v>
      </c>
      <c r="E89" s="832" t="s">
        <v>904</v>
      </c>
      <c r="F89" s="832" t="s">
        <v>1985</v>
      </c>
      <c r="G89" s="832" t="s">
        <v>1987</v>
      </c>
      <c r="H89" s="849">
        <v>6</v>
      </c>
      <c r="I89" s="849">
        <v>15870</v>
      </c>
      <c r="J89" s="832"/>
      <c r="K89" s="832">
        <v>2645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1841</v>
      </c>
      <c r="B90" s="832" t="s">
        <v>1842</v>
      </c>
      <c r="C90" s="832" t="s">
        <v>571</v>
      </c>
      <c r="D90" s="832" t="s">
        <v>997</v>
      </c>
      <c r="E90" s="832" t="s">
        <v>904</v>
      </c>
      <c r="F90" s="832" t="s">
        <v>1988</v>
      </c>
      <c r="G90" s="832" t="s">
        <v>1989</v>
      </c>
      <c r="H90" s="849">
        <v>14</v>
      </c>
      <c r="I90" s="849">
        <v>4956</v>
      </c>
      <c r="J90" s="832">
        <v>0.9971830985915493</v>
      </c>
      <c r="K90" s="832">
        <v>354</v>
      </c>
      <c r="L90" s="849">
        <v>14</v>
      </c>
      <c r="M90" s="849">
        <v>4970</v>
      </c>
      <c r="N90" s="832">
        <v>1</v>
      </c>
      <c r="O90" s="832">
        <v>355</v>
      </c>
      <c r="P90" s="849"/>
      <c r="Q90" s="849"/>
      <c r="R90" s="837"/>
      <c r="S90" s="850"/>
    </row>
    <row r="91" spans="1:19" ht="14.4" customHeight="1" x14ac:dyDescent="0.3">
      <c r="A91" s="831" t="s">
        <v>1841</v>
      </c>
      <c r="B91" s="832" t="s">
        <v>1842</v>
      </c>
      <c r="C91" s="832" t="s">
        <v>571</v>
      </c>
      <c r="D91" s="832" t="s">
        <v>997</v>
      </c>
      <c r="E91" s="832" t="s">
        <v>904</v>
      </c>
      <c r="F91" s="832" t="s">
        <v>1994</v>
      </c>
      <c r="G91" s="832" t="s">
        <v>1995</v>
      </c>
      <c r="H91" s="849">
        <v>1</v>
      </c>
      <c r="I91" s="849">
        <v>1034</v>
      </c>
      <c r="J91" s="832">
        <v>0.99806949806949807</v>
      </c>
      <c r="K91" s="832">
        <v>1034</v>
      </c>
      <c r="L91" s="849">
        <v>1</v>
      </c>
      <c r="M91" s="849">
        <v>1036</v>
      </c>
      <c r="N91" s="832">
        <v>1</v>
      </c>
      <c r="O91" s="832">
        <v>1036</v>
      </c>
      <c r="P91" s="849"/>
      <c r="Q91" s="849"/>
      <c r="R91" s="837"/>
      <c r="S91" s="850"/>
    </row>
    <row r="92" spans="1:19" ht="14.4" customHeight="1" x14ac:dyDescent="0.3">
      <c r="A92" s="831" t="s">
        <v>1841</v>
      </c>
      <c r="B92" s="832" t="s">
        <v>1842</v>
      </c>
      <c r="C92" s="832" t="s">
        <v>571</v>
      </c>
      <c r="D92" s="832" t="s">
        <v>997</v>
      </c>
      <c r="E92" s="832" t="s">
        <v>904</v>
      </c>
      <c r="F92" s="832" t="s">
        <v>1996</v>
      </c>
      <c r="G92" s="832" t="s">
        <v>1997</v>
      </c>
      <c r="H92" s="849">
        <v>4</v>
      </c>
      <c r="I92" s="849">
        <v>2100</v>
      </c>
      <c r="J92" s="832"/>
      <c r="K92" s="832">
        <v>525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1841</v>
      </c>
      <c r="B93" s="832" t="s">
        <v>1842</v>
      </c>
      <c r="C93" s="832" t="s">
        <v>571</v>
      </c>
      <c r="D93" s="832" t="s">
        <v>997</v>
      </c>
      <c r="E93" s="832" t="s">
        <v>904</v>
      </c>
      <c r="F93" s="832" t="s">
        <v>1996</v>
      </c>
      <c r="G93" s="832" t="s">
        <v>1998</v>
      </c>
      <c r="H93" s="849"/>
      <c r="I93" s="849"/>
      <c r="J93" s="832"/>
      <c r="K93" s="832"/>
      <c r="L93" s="849">
        <v>1</v>
      </c>
      <c r="M93" s="849">
        <v>525</v>
      </c>
      <c r="N93" s="832">
        <v>1</v>
      </c>
      <c r="O93" s="832">
        <v>525</v>
      </c>
      <c r="P93" s="849">
        <v>2</v>
      </c>
      <c r="Q93" s="849">
        <v>1052</v>
      </c>
      <c r="R93" s="837">
        <v>2.0038095238095237</v>
      </c>
      <c r="S93" s="850">
        <v>526</v>
      </c>
    </row>
    <row r="94" spans="1:19" ht="14.4" customHeight="1" x14ac:dyDescent="0.3">
      <c r="A94" s="831" t="s">
        <v>1841</v>
      </c>
      <c r="B94" s="832" t="s">
        <v>1842</v>
      </c>
      <c r="C94" s="832" t="s">
        <v>571</v>
      </c>
      <c r="D94" s="832" t="s">
        <v>997</v>
      </c>
      <c r="E94" s="832" t="s">
        <v>904</v>
      </c>
      <c r="F94" s="832" t="s">
        <v>1999</v>
      </c>
      <c r="G94" s="832" t="s">
        <v>2000</v>
      </c>
      <c r="H94" s="849">
        <v>1</v>
      </c>
      <c r="I94" s="849">
        <v>142</v>
      </c>
      <c r="J94" s="832"/>
      <c r="K94" s="832">
        <v>142</v>
      </c>
      <c r="L94" s="849"/>
      <c r="M94" s="849"/>
      <c r="N94" s="832"/>
      <c r="O94" s="832"/>
      <c r="P94" s="849">
        <v>1</v>
      </c>
      <c r="Q94" s="849">
        <v>142</v>
      </c>
      <c r="R94" s="837"/>
      <c r="S94" s="850">
        <v>142</v>
      </c>
    </row>
    <row r="95" spans="1:19" ht="14.4" customHeight="1" x14ac:dyDescent="0.3">
      <c r="A95" s="831" t="s">
        <v>1841</v>
      </c>
      <c r="B95" s="832" t="s">
        <v>1842</v>
      </c>
      <c r="C95" s="832" t="s">
        <v>571</v>
      </c>
      <c r="D95" s="832" t="s">
        <v>997</v>
      </c>
      <c r="E95" s="832" t="s">
        <v>904</v>
      </c>
      <c r="F95" s="832" t="s">
        <v>2006</v>
      </c>
      <c r="G95" s="832" t="s">
        <v>2007</v>
      </c>
      <c r="H95" s="849">
        <v>11</v>
      </c>
      <c r="I95" s="849">
        <v>7898</v>
      </c>
      <c r="J95" s="832">
        <v>2.1969401947148817</v>
      </c>
      <c r="K95" s="832">
        <v>718</v>
      </c>
      <c r="L95" s="849">
        <v>5</v>
      </c>
      <c r="M95" s="849">
        <v>3595</v>
      </c>
      <c r="N95" s="832">
        <v>1</v>
      </c>
      <c r="O95" s="832">
        <v>719</v>
      </c>
      <c r="P95" s="849">
        <v>4</v>
      </c>
      <c r="Q95" s="849">
        <v>2876</v>
      </c>
      <c r="R95" s="837">
        <v>0.8</v>
      </c>
      <c r="S95" s="850">
        <v>719</v>
      </c>
    </row>
    <row r="96" spans="1:19" ht="14.4" customHeight="1" x14ac:dyDescent="0.3">
      <c r="A96" s="831" t="s">
        <v>1841</v>
      </c>
      <c r="B96" s="832" t="s">
        <v>1842</v>
      </c>
      <c r="C96" s="832" t="s">
        <v>571</v>
      </c>
      <c r="D96" s="832" t="s">
        <v>997</v>
      </c>
      <c r="E96" s="832" t="s">
        <v>904</v>
      </c>
      <c r="F96" s="832" t="s">
        <v>2006</v>
      </c>
      <c r="G96" s="832" t="s">
        <v>2008</v>
      </c>
      <c r="H96" s="849">
        <v>8</v>
      </c>
      <c r="I96" s="849">
        <v>5744</v>
      </c>
      <c r="J96" s="832">
        <v>2.6629578117756143</v>
      </c>
      <c r="K96" s="832">
        <v>718</v>
      </c>
      <c r="L96" s="849">
        <v>3</v>
      </c>
      <c r="M96" s="849">
        <v>2157</v>
      </c>
      <c r="N96" s="832">
        <v>1</v>
      </c>
      <c r="O96" s="832">
        <v>719</v>
      </c>
      <c r="P96" s="849">
        <v>6</v>
      </c>
      <c r="Q96" s="849">
        <v>4314</v>
      </c>
      <c r="R96" s="837">
        <v>2</v>
      </c>
      <c r="S96" s="850">
        <v>719</v>
      </c>
    </row>
    <row r="97" spans="1:19" ht="14.4" customHeight="1" x14ac:dyDescent="0.3">
      <c r="A97" s="831" t="s">
        <v>1841</v>
      </c>
      <c r="B97" s="832" t="s">
        <v>1842</v>
      </c>
      <c r="C97" s="832" t="s">
        <v>571</v>
      </c>
      <c r="D97" s="832" t="s">
        <v>997</v>
      </c>
      <c r="E97" s="832" t="s">
        <v>904</v>
      </c>
      <c r="F97" s="832" t="s">
        <v>2012</v>
      </c>
      <c r="G97" s="832" t="s">
        <v>2013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628</v>
      </c>
      <c r="R97" s="837"/>
      <c r="S97" s="850">
        <v>628</v>
      </c>
    </row>
    <row r="98" spans="1:19" ht="14.4" customHeight="1" x14ac:dyDescent="0.3">
      <c r="A98" s="831" t="s">
        <v>1841</v>
      </c>
      <c r="B98" s="832" t="s">
        <v>1842</v>
      </c>
      <c r="C98" s="832" t="s">
        <v>571</v>
      </c>
      <c r="D98" s="832" t="s">
        <v>1835</v>
      </c>
      <c r="E98" s="832" t="s">
        <v>1843</v>
      </c>
      <c r="F98" s="832" t="s">
        <v>1846</v>
      </c>
      <c r="G98" s="832" t="s">
        <v>1847</v>
      </c>
      <c r="H98" s="849">
        <v>1030</v>
      </c>
      <c r="I98" s="849">
        <v>2397.3000000000002</v>
      </c>
      <c r="J98" s="832"/>
      <c r="K98" s="832">
        <v>2.3274757281553398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1841</v>
      </c>
      <c r="B99" s="832" t="s">
        <v>1842</v>
      </c>
      <c r="C99" s="832" t="s">
        <v>571</v>
      </c>
      <c r="D99" s="832" t="s">
        <v>1835</v>
      </c>
      <c r="E99" s="832" t="s">
        <v>1843</v>
      </c>
      <c r="F99" s="832" t="s">
        <v>1848</v>
      </c>
      <c r="G99" s="832" t="s">
        <v>1849</v>
      </c>
      <c r="H99" s="849">
        <v>990</v>
      </c>
      <c r="I99" s="849">
        <v>5197.5</v>
      </c>
      <c r="J99" s="832"/>
      <c r="K99" s="832">
        <v>5.25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1841</v>
      </c>
      <c r="B100" s="832" t="s">
        <v>1842</v>
      </c>
      <c r="C100" s="832" t="s">
        <v>571</v>
      </c>
      <c r="D100" s="832" t="s">
        <v>1835</v>
      </c>
      <c r="E100" s="832" t="s">
        <v>1843</v>
      </c>
      <c r="F100" s="832" t="s">
        <v>1855</v>
      </c>
      <c r="G100" s="832" t="s">
        <v>1856</v>
      </c>
      <c r="H100" s="849">
        <v>2440</v>
      </c>
      <c r="I100" s="849">
        <v>14249.600000000002</v>
      </c>
      <c r="J100" s="832"/>
      <c r="K100" s="832">
        <v>5.8400000000000007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1841</v>
      </c>
      <c r="B101" s="832" t="s">
        <v>1842</v>
      </c>
      <c r="C101" s="832" t="s">
        <v>571</v>
      </c>
      <c r="D101" s="832" t="s">
        <v>1835</v>
      </c>
      <c r="E101" s="832" t="s">
        <v>1843</v>
      </c>
      <c r="F101" s="832" t="s">
        <v>1857</v>
      </c>
      <c r="G101" s="832" t="s">
        <v>1858</v>
      </c>
      <c r="H101" s="849">
        <v>255</v>
      </c>
      <c r="I101" s="849">
        <v>2147.1</v>
      </c>
      <c r="J101" s="832"/>
      <c r="K101" s="832">
        <v>8.42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1841</v>
      </c>
      <c r="B102" s="832" t="s">
        <v>1842</v>
      </c>
      <c r="C102" s="832" t="s">
        <v>571</v>
      </c>
      <c r="D102" s="832" t="s">
        <v>1835</v>
      </c>
      <c r="E102" s="832" t="s">
        <v>1843</v>
      </c>
      <c r="F102" s="832" t="s">
        <v>1869</v>
      </c>
      <c r="G102" s="832" t="s">
        <v>1870</v>
      </c>
      <c r="H102" s="849">
        <v>1075</v>
      </c>
      <c r="I102" s="849">
        <v>21908.5</v>
      </c>
      <c r="J102" s="832"/>
      <c r="K102" s="832">
        <v>20.38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1841</v>
      </c>
      <c r="B103" s="832" t="s">
        <v>1842</v>
      </c>
      <c r="C103" s="832" t="s">
        <v>571</v>
      </c>
      <c r="D103" s="832" t="s">
        <v>1835</v>
      </c>
      <c r="E103" s="832" t="s">
        <v>1843</v>
      </c>
      <c r="F103" s="832" t="s">
        <v>1875</v>
      </c>
      <c r="G103" s="832" t="s">
        <v>1876</v>
      </c>
      <c r="H103" s="849">
        <v>2</v>
      </c>
      <c r="I103" s="849">
        <v>4327.4799999999996</v>
      </c>
      <c r="J103" s="832"/>
      <c r="K103" s="832">
        <v>2163.7399999999998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1841</v>
      </c>
      <c r="B104" s="832" t="s">
        <v>1842</v>
      </c>
      <c r="C104" s="832" t="s">
        <v>571</v>
      </c>
      <c r="D104" s="832" t="s">
        <v>1835</v>
      </c>
      <c r="E104" s="832" t="s">
        <v>1843</v>
      </c>
      <c r="F104" s="832" t="s">
        <v>1879</v>
      </c>
      <c r="G104" s="832" t="s">
        <v>1880</v>
      </c>
      <c r="H104" s="849">
        <v>50787</v>
      </c>
      <c r="I104" s="849">
        <v>205150.16</v>
      </c>
      <c r="J104" s="832"/>
      <c r="K104" s="832">
        <v>4.0394226869080674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1841</v>
      </c>
      <c r="B105" s="832" t="s">
        <v>1842</v>
      </c>
      <c r="C105" s="832" t="s">
        <v>571</v>
      </c>
      <c r="D105" s="832" t="s">
        <v>1835</v>
      </c>
      <c r="E105" s="832" t="s">
        <v>1843</v>
      </c>
      <c r="F105" s="832" t="s">
        <v>1887</v>
      </c>
      <c r="G105" s="832" t="s">
        <v>1888</v>
      </c>
      <c r="H105" s="849">
        <v>320</v>
      </c>
      <c r="I105" s="849">
        <v>6435.2</v>
      </c>
      <c r="J105" s="832"/>
      <c r="K105" s="832">
        <v>20.11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 t="s">
        <v>1841</v>
      </c>
      <c r="B106" s="832" t="s">
        <v>1842</v>
      </c>
      <c r="C106" s="832" t="s">
        <v>571</v>
      </c>
      <c r="D106" s="832" t="s">
        <v>1835</v>
      </c>
      <c r="E106" s="832" t="s">
        <v>904</v>
      </c>
      <c r="F106" s="832" t="s">
        <v>1905</v>
      </c>
      <c r="G106" s="832" t="s">
        <v>1906</v>
      </c>
      <c r="H106" s="849">
        <v>30</v>
      </c>
      <c r="I106" s="849">
        <v>1110</v>
      </c>
      <c r="J106" s="832"/>
      <c r="K106" s="832">
        <v>37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1841</v>
      </c>
      <c r="B107" s="832" t="s">
        <v>1842</v>
      </c>
      <c r="C107" s="832" t="s">
        <v>571</v>
      </c>
      <c r="D107" s="832" t="s">
        <v>1835</v>
      </c>
      <c r="E107" s="832" t="s">
        <v>904</v>
      </c>
      <c r="F107" s="832" t="s">
        <v>1910</v>
      </c>
      <c r="G107" s="832" t="s">
        <v>1911</v>
      </c>
      <c r="H107" s="849">
        <v>145</v>
      </c>
      <c r="I107" s="849">
        <v>25665</v>
      </c>
      <c r="J107" s="832"/>
      <c r="K107" s="832">
        <v>177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1841</v>
      </c>
      <c r="B108" s="832" t="s">
        <v>1842</v>
      </c>
      <c r="C108" s="832" t="s">
        <v>571</v>
      </c>
      <c r="D108" s="832" t="s">
        <v>1835</v>
      </c>
      <c r="E108" s="832" t="s">
        <v>904</v>
      </c>
      <c r="F108" s="832" t="s">
        <v>1922</v>
      </c>
      <c r="G108" s="832" t="s">
        <v>1924</v>
      </c>
      <c r="H108" s="849">
        <v>1</v>
      </c>
      <c r="I108" s="849">
        <v>2038</v>
      </c>
      <c r="J108" s="832"/>
      <c r="K108" s="832">
        <v>2038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1841</v>
      </c>
      <c r="B109" s="832" t="s">
        <v>1842</v>
      </c>
      <c r="C109" s="832" t="s">
        <v>571</v>
      </c>
      <c r="D109" s="832" t="s">
        <v>1835</v>
      </c>
      <c r="E109" s="832" t="s">
        <v>904</v>
      </c>
      <c r="F109" s="832" t="s">
        <v>1931</v>
      </c>
      <c r="G109" s="832" t="s">
        <v>1932</v>
      </c>
      <c r="H109" s="849">
        <v>1</v>
      </c>
      <c r="I109" s="849">
        <v>1348</v>
      </c>
      <c r="J109" s="832"/>
      <c r="K109" s="832">
        <v>1348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1841</v>
      </c>
      <c r="B110" s="832" t="s">
        <v>1842</v>
      </c>
      <c r="C110" s="832" t="s">
        <v>571</v>
      </c>
      <c r="D110" s="832" t="s">
        <v>1835</v>
      </c>
      <c r="E110" s="832" t="s">
        <v>904</v>
      </c>
      <c r="F110" s="832" t="s">
        <v>1933</v>
      </c>
      <c r="G110" s="832" t="s">
        <v>1934</v>
      </c>
      <c r="H110" s="849">
        <v>2</v>
      </c>
      <c r="I110" s="849">
        <v>2862</v>
      </c>
      <c r="J110" s="832"/>
      <c r="K110" s="832">
        <v>1431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" customHeight="1" x14ac:dyDescent="0.3">
      <c r="A111" s="831" t="s">
        <v>1841</v>
      </c>
      <c r="B111" s="832" t="s">
        <v>1842</v>
      </c>
      <c r="C111" s="832" t="s">
        <v>571</v>
      </c>
      <c r="D111" s="832" t="s">
        <v>1835</v>
      </c>
      <c r="E111" s="832" t="s">
        <v>904</v>
      </c>
      <c r="F111" s="832" t="s">
        <v>1940</v>
      </c>
      <c r="G111" s="832" t="s">
        <v>1942</v>
      </c>
      <c r="H111" s="849">
        <v>9</v>
      </c>
      <c r="I111" s="849">
        <v>10917</v>
      </c>
      <c r="J111" s="832"/>
      <c r="K111" s="832">
        <v>1213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" customHeight="1" x14ac:dyDescent="0.3">
      <c r="A112" s="831" t="s">
        <v>1841</v>
      </c>
      <c r="B112" s="832" t="s">
        <v>1842</v>
      </c>
      <c r="C112" s="832" t="s">
        <v>571</v>
      </c>
      <c r="D112" s="832" t="s">
        <v>1835</v>
      </c>
      <c r="E112" s="832" t="s">
        <v>904</v>
      </c>
      <c r="F112" s="832" t="s">
        <v>1945</v>
      </c>
      <c r="G112" s="832" t="s">
        <v>1946</v>
      </c>
      <c r="H112" s="849">
        <v>2</v>
      </c>
      <c r="I112" s="849">
        <v>1362</v>
      </c>
      <c r="J112" s="832"/>
      <c r="K112" s="832">
        <v>681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 t="s">
        <v>1841</v>
      </c>
      <c r="B113" s="832" t="s">
        <v>1842</v>
      </c>
      <c r="C113" s="832" t="s">
        <v>571</v>
      </c>
      <c r="D113" s="832" t="s">
        <v>1835</v>
      </c>
      <c r="E113" s="832" t="s">
        <v>904</v>
      </c>
      <c r="F113" s="832" t="s">
        <v>1948</v>
      </c>
      <c r="G113" s="832" t="s">
        <v>1949</v>
      </c>
      <c r="H113" s="849">
        <v>3</v>
      </c>
      <c r="I113" s="849">
        <v>2148</v>
      </c>
      <c r="J113" s="832"/>
      <c r="K113" s="832">
        <v>716</v>
      </c>
      <c r="L113" s="849"/>
      <c r="M113" s="849"/>
      <c r="N113" s="832"/>
      <c r="O113" s="832"/>
      <c r="P113" s="849"/>
      <c r="Q113" s="849"/>
      <c r="R113" s="837"/>
      <c r="S113" s="850"/>
    </row>
    <row r="114" spans="1:19" ht="14.4" customHeight="1" x14ac:dyDescent="0.3">
      <c r="A114" s="831" t="s">
        <v>1841</v>
      </c>
      <c r="B114" s="832" t="s">
        <v>1842</v>
      </c>
      <c r="C114" s="832" t="s">
        <v>571</v>
      </c>
      <c r="D114" s="832" t="s">
        <v>1835</v>
      </c>
      <c r="E114" s="832" t="s">
        <v>904</v>
      </c>
      <c r="F114" s="832" t="s">
        <v>1954</v>
      </c>
      <c r="G114" s="832" t="s">
        <v>1955</v>
      </c>
      <c r="H114" s="849">
        <v>139</v>
      </c>
      <c r="I114" s="849">
        <v>253675</v>
      </c>
      <c r="J114" s="832"/>
      <c r="K114" s="832">
        <v>1825</v>
      </c>
      <c r="L114" s="849"/>
      <c r="M114" s="849"/>
      <c r="N114" s="832"/>
      <c r="O114" s="832"/>
      <c r="P114" s="849"/>
      <c r="Q114" s="849"/>
      <c r="R114" s="837"/>
      <c r="S114" s="850"/>
    </row>
    <row r="115" spans="1:19" ht="14.4" customHeight="1" x14ac:dyDescent="0.3">
      <c r="A115" s="831" t="s">
        <v>1841</v>
      </c>
      <c r="B115" s="832" t="s">
        <v>1842</v>
      </c>
      <c r="C115" s="832" t="s">
        <v>571</v>
      </c>
      <c r="D115" s="832" t="s">
        <v>1835</v>
      </c>
      <c r="E115" s="832" t="s">
        <v>904</v>
      </c>
      <c r="F115" s="832" t="s">
        <v>1964</v>
      </c>
      <c r="G115" s="832" t="s">
        <v>1966</v>
      </c>
      <c r="H115" s="849">
        <v>159</v>
      </c>
      <c r="I115" s="849">
        <v>5300</v>
      </c>
      <c r="J115" s="832"/>
      <c r="K115" s="832">
        <v>33.333333333333336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1841</v>
      </c>
      <c r="B116" s="832" t="s">
        <v>1842</v>
      </c>
      <c r="C116" s="832" t="s">
        <v>571</v>
      </c>
      <c r="D116" s="832" t="s">
        <v>1835</v>
      </c>
      <c r="E116" s="832" t="s">
        <v>904</v>
      </c>
      <c r="F116" s="832" t="s">
        <v>1967</v>
      </c>
      <c r="G116" s="832" t="s">
        <v>1968</v>
      </c>
      <c r="H116" s="849">
        <v>143</v>
      </c>
      <c r="I116" s="849">
        <v>5291</v>
      </c>
      <c r="J116" s="832"/>
      <c r="K116" s="832">
        <v>37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1841</v>
      </c>
      <c r="B117" s="832" t="s">
        <v>1842</v>
      </c>
      <c r="C117" s="832" t="s">
        <v>571</v>
      </c>
      <c r="D117" s="832" t="s">
        <v>1835</v>
      </c>
      <c r="E117" s="832" t="s">
        <v>904</v>
      </c>
      <c r="F117" s="832" t="s">
        <v>1974</v>
      </c>
      <c r="G117" s="832" t="s">
        <v>1975</v>
      </c>
      <c r="H117" s="849">
        <v>3</v>
      </c>
      <c r="I117" s="849">
        <v>1311</v>
      </c>
      <c r="J117" s="832"/>
      <c r="K117" s="832">
        <v>437</v>
      </c>
      <c r="L117" s="849"/>
      <c r="M117" s="849"/>
      <c r="N117" s="832"/>
      <c r="O117" s="832"/>
      <c r="P117" s="849"/>
      <c r="Q117" s="849"/>
      <c r="R117" s="837"/>
      <c r="S117" s="850"/>
    </row>
    <row r="118" spans="1:19" ht="14.4" customHeight="1" x14ac:dyDescent="0.3">
      <c r="A118" s="831" t="s">
        <v>1841</v>
      </c>
      <c r="B118" s="832" t="s">
        <v>1842</v>
      </c>
      <c r="C118" s="832" t="s">
        <v>571</v>
      </c>
      <c r="D118" s="832" t="s">
        <v>1835</v>
      </c>
      <c r="E118" s="832" t="s">
        <v>904</v>
      </c>
      <c r="F118" s="832" t="s">
        <v>1977</v>
      </c>
      <c r="G118" s="832" t="s">
        <v>1978</v>
      </c>
      <c r="H118" s="849">
        <v>74</v>
      </c>
      <c r="I118" s="849">
        <v>99308</v>
      </c>
      <c r="J118" s="832"/>
      <c r="K118" s="832">
        <v>1342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" customHeight="1" x14ac:dyDescent="0.3">
      <c r="A119" s="831" t="s">
        <v>1841</v>
      </c>
      <c r="B119" s="832" t="s">
        <v>1842</v>
      </c>
      <c r="C119" s="832" t="s">
        <v>571</v>
      </c>
      <c r="D119" s="832" t="s">
        <v>1835</v>
      </c>
      <c r="E119" s="832" t="s">
        <v>904</v>
      </c>
      <c r="F119" s="832" t="s">
        <v>1980</v>
      </c>
      <c r="G119" s="832" t="s">
        <v>1982</v>
      </c>
      <c r="H119" s="849">
        <v>6</v>
      </c>
      <c r="I119" s="849">
        <v>3054</v>
      </c>
      <c r="J119" s="832"/>
      <c r="K119" s="832">
        <v>509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 t="s">
        <v>1841</v>
      </c>
      <c r="B120" s="832" t="s">
        <v>1842</v>
      </c>
      <c r="C120" s="832" t="s">
        <v>571</v>
      </c>
      <c r="D120" s="832" t="s">
        <v>1835</v>
      </c>
      <c r="E120" s="832" t="s">
        <v>904</v>
      </c>
      <c r="F120" s="832" t="s">
        <v>1983</v>
      </c>
      <c r="G120" s="832" t="s">
        <v>1984</v>
      </c>
      <c r="H120" s="849">
        <v>2</v>
      </c>
      <c r="I120" s="849">
        <v>4658</v>
      </c>
      <c r="J120" s="832"/>
      <c r="K120" s="832">
        <v>2329</v>
      </c>
      <c r="L120" s="849"/>
      <c r="M120" s="849"/>
      <c r="N120" s="832"/>
      <c r="O120" s="832"/>
      <c r="P120" s="849"/>
      <c r="Q120" s="849"/>
      <c r="R120" s="837"/>
      <c r="S120" s="850"/>
    </row>
    <row r="121" spans="1:19" ht="14.4" customHeight="1" x14ac:dyDescent="0.3">
      <c r="A121" s="831" t="s">
        <v>1841</v>
      </c>
      <c r="B121" s="832" t="s">
        <v>1842</v>
      </c>
      <c r="C121" s="832" t="s">
        <v>571</v>
      </c>
      <c r="D121" s="832" t="s">
        <v>1835</v>
      </c>
      <c r="E121" s="832" t="s">
        <v>904</v>
      </c>
      <c r="F121" s="832" t="s">
        <v>1985</v>
      </c>
      <c r="G121" s="832" t="s">
        <v>1987</v>
      </c>
      <c r="H121" s="849">
        <v>2</v>
      </c>
      <c r="I121" s="849">
        <v>5290</v>
      </c>
      <c r="J121" s="832"/>
      <c r="K121" s="832">
        <v>2645</v>
      </c>
      <c r="L121" s="849"/>
      <c r="M121" s="849"/>
      <c r="N121" s="832"/>
      <c r="O121" s="832"/>
      <c r="P121" s="849"/>
      <c r="Q121" s="849"/>
      <c r="R121" s="837"/>
      <c r="S121" s="850"/>
    </row>
    <row r="122" spans="1:19" ht="14.4" customHeight="1" x14ac:dyDescent="0.3">
      <c r="A122" s="831" t="s">
        <v>1841</v>
      </c>
      <c r="B122" s="832" t="s">
        <v>1842</v>
      </c>
      <c r="C122" s="832" t="s">
        <v>571</v>
      </c>
      <c r="D122" s="832" t="s">
        <v>1835</v>
      </c>
      <c r="E122" s="832" t="s">
        <v>904</v>
      </c>
      <c r="F122" s="832" t="s">
        <v>1988</v>
      </c>
      <c r="G122" s="832" t="s">
        <v>1989</v>
      </c>
      <c r="H122" s="849">
        <v>14</v>
      </c>
      <c r="I122" s="849">
        <v>4956</v>
      </c>
      <c r="J122" s="832"/>
      <c r="K122" s="832">
        <v>354</v>
      </c>
      <c r="L122" s="849"/>
      <c r="M122" s="849"/>
      <c r="N122" s="832"/>
      <c r="O122" s="832"/>
      <c r="P122" s="849"/>
      <c r="Q122" s="849"/>
      <c r="R122" s="837"/>
      <c r="S122" s="850"/>
    </row>
    <row r="123" spans="1:19" ht="14.4" customHeight="1" x14ac:dyDescent="0.3">
      <c r="A123" s="831" t="s">
        <v>1841</v>
      </c>
      <c r="B123" s="832" t="s">
        <v>1842</v>
      </c>
      <c r="C123" s="832" t="s">
        <v>571</v>
      </c>
      <c r="D123" s="832" t="s">
        <v>1835</v>
      </c>
      <c r="E123" s="832" t="s">
        <v>904</v>
      </c>
      <c r="F123" s="832" t="s">
        <v>2006</v>
      </c>
      <c r="G123" s="832" t="s">
        <v>2007</v>
      </c>
      <c r="H123" s="849">
        <v>1</v>
      </c>
      <c r="I123" s="849">
        <v>718</v>
      </c>
      <c r="J123" s="832"/>
      <c r="K123" s="832">
        <v>718</v>
      </c>
      <c r="L123" s="849"/>
      <c r="M123" s="849"/>
      <c r="N123" s="832"/>
      <c r="O123" s="832"/>
      <c r="P123" s="849"/>
      <c r="Q123" s="849"/>
      <c r="R123" s="837"/>
      <c r="S123" s="850"/>
    </row>
    <row r="124" spans="1:19" ht="14.4" customHeight="1" x14ac:dyDescent="0.3">
      <c r="A124" s="831" t="s">
        <v>1841</v>
      </c>
      <c r="B124" s="832" t="s">
        <v>1842</v>
      </c>
      <c r="C124" s="832" t="s">
        <v>571</v>
      </c>
      <c r="D124" s="832" t="s">
        <v>998</v>
      </c>
      <c r="E124" s="832" t="s">
        <v>1843</v>
      </c>
      <c r="F124" s="832" t="s">
        <v>1846</v>
      </c>
      <c r="G124" s="832" t="s">
        <v>1847</v>
      </c>
      <c r="H124" s="849"/>
      <c r="I124" s="849"/>
      <c r="J124" s="832"/>
      <c r="K124" s="832"/>
      <c r="L124" s="849"/>
      <c r="M124" s="849"/>
      <c r="N124" s="832"/>
      <c r="O124" s="832"/>
      <c r="P124" s="849">
        <v>683</v>
      </c>
      <c r="Q124" s="849">
        <v>1762.14</v>
      </c>
      <c r="R124" s="837"/>
      <c r="S124" s="850">
        <v>2.58</v>
      </c>
    </row>
    <row r="125" spans="1:19" ht="14.4" customHeight="1" x14ac:dyDescent="0.3">
      <c r="A125" s="831" t="s">
        <v>1841</v>
      </c>
      <c r="B125" s="832" t="s">
        <v>1842</v>
      </c>
      <c r="C125" s="832" t="s">
        <v>571</v>
      </c>
      <c r="D125" s="832" t="s">
        <v>998</v>
      </c>
      <c r="E125" s="832" t="s">
        <v>1843</v>
      </c>
      <c r="F125" s="832" t="s">
        <v>1848</v>
      </c>
      <c r="G125" s="832" t="s">
        <v>1849</v>
      </c>
      <c r="H125" s="849"/>
      <c r="I125" s="849"/>
      <c r="J125" s="832"/>
      <c r="K125" s="832"/>
      <c r="L125" s="849"/>
      <c r="M125" s="849"/>
      <c r="N125" s="832"/>
      <c r="O125" s="832"/>
      <c r="P125" s="849">
        <v>800</v>
      </c>
      <c r="Q125" s="849">
        <v>5752</v>
      </c>
      <c r="R125" s="837"/>
      <c r="S125" s="850">
        <v>7.19</v>
      </c>
    </row>
    <row r="126" spans="1:19" ht="14.4" customHeight="1" x14ac:dyDescent="0.3">
      <c r="A126" s="831" t="s">
        <v>1841</v>
      </c>
      <c r="B126" s="832" t="s">
        <v>1842</v>
      </c>
      <c r="C126" s="832" t="s">
        <v>571</v>
      </c>
      <c r="D126" s="832" t="s">
        <v>998</v>
      </c>
      <c r="E126" s="832" t="s">
        <v>1843</v>
      </c>
      <c r="F126" s="832" t="s">
        <v>1855</v>
      </c>
      <c r="G126" s="832" t="s">
        <v>1856</v>
      </c>
      <c r="H126" s="849">
        <v>806</v>
      </c>
      <c r="I126" s="849">
        <v>4707.04</v>
      </c>
      <c r="J126" s="832"/>
      <c r="K126" s="832">
        <v>5.84</v>
      </c>
      <c r="L126" s="849"/>
      <c r="M126" s="849"/>
      <c r="N126" s="832"/>
      <c r="O126" s="832"/>
      <c r="P126" s="849">
        <v>900</v>
      </c>
      <c r="Q126" s="849">
        <v>4797</v>
      </c>
      <c r="R126" s="837"/>
      <c r="S126" s="850">
        <v>5.33</v>
      </c>
    </row>
    <row r="127" spans="1:19" ht="14.4" customHeight="1" x14ac:dyDescent="0.3">
      <c r="A127" s="831" t="s">
        <v>1841</v>
      </c>
      <c r="B127" s="832" t="s">
        <v>1842</v>
      </c>
      <c r="C127" s="832" t="s">
        <v>571</v>
      </c>
      <c r="D127" s="832" t="s">
        <v>998</v>
      </c>
      <c r="E127" s="832" t="s">
        <v>1843</v>
      </c>
      <c r="F127" s="832" t="s">
        <v>1857</v>
      </c>
      <c r="G127" s="832" t="s">
        <v>1858</v>
      </c>
      <c r="H127" s="849">
        <v>36</v>
      </c>
      <c r="I127" s="849">
        <v>303.12</v>
      </c>
      <c r="J127" s="832">
        <v>0.60298388701014527</v>
      </c>
      <c r="K127" s="832">
        <v>8.42</v>
      </c>
      <c r="L127" s="849">
        <v>55</v>
      </c>
      <c r="M127" s="849">
        <v>502.7</v>
      </c>
      <c r="N127" s="832">
        <v>1</v>
      </c>
      <c r="O127" s="832">
        <v>9.14</v>
      </c>
      <c r="P127" s="849">
        <v>264.89999999999998</v>
      </c>
      <c r="Q127" s="849">
        <v>2421.1800000000003</v>
      </c>
      <c r="R127" s="837">
        <v>4.8163517008155967</v>
      </c>
      <c r="S127" s="850">
        <v>9.1399773499433774</v>
      </c>
    </row>
    <row r="128" spans="1:19" ht="14.4" customHeight="1" x14ac:dyDescent="0.3">
      <c r="A128" s="831" t="s">
        <v>1841</v>
      </c>
      <c r="B128" s="832" t="s">
        <v>1842</v>
      </c>
      <c r="C128" s="832" t="s">
        <v>571</v>
      </c>
      <c r="D128" s="832" t="s">
        <v>998</v>
      </c>
      <c r="E128" s="832" t="s">
        <v>1843</v>
      </c>
      <c r="F128" s="832" t="s">
        <v>1859</v>
      </c>
      <c r="G128" s="832" t="s">
        <v>1860</v>
      </c>
      <c r="H128" s="849"/>
      <c r="I128" s="849"/>
      <c r="J128" s="832"/>
      <c r="K128" s="832"/>
      <c r="L128" s="849">
        <v>140</v>
      </c>
      <c r="M128" s="849">
        <v>1285.2</v>
      </c>
      <c r="N128" s="832">
        <v>1</v>
      </c>
      <c r="O128" s="832">
        <v>9.18</v>
      </c>
      <c r="P128" s="849"/>
      <c r="Q128" s="849"/>
      <c r="R128" s="837"/>
      <c r="S128" s="850"/>
    </row>
    <row r="129" spans="1:19" ht="14.4" customHeight="1" x14ac:dyDescent="0.3">
      <c r="A129" s="831" t="s">
        <v>1841</v>
      </c>
      <c r="B129" s="832" t="s">
        <v>1842</v>
      </c>
      <c r="C129" s="832" t="s">
        <v>571</v>
      </c>
      <c r="D129" s="832" t="s">
        <v>998</v>
      </c>
      <c r="E129" s="832" t="s">
        <v>1843</v>
      </c>
      <c r="F129" s="832" t="s">
        <v>1861</v>
      </c>
      <c r="G129" s="832" t="s">
        <v>1862</v>
      </c>
      <c r="H129" s="849"/>
      <c r="I129" s="849"/>
      <c r="J129" s="832"/>
      <c r="K129" s="832"/>
      <c r="L129" s="849"/>
      <c r="M129" s="849"/>
      <c r="N129" s="832"/>
      <c r="O129" s="832"/>
      <c r="P129" s="849">
        <v>412</v>
      </c>
      <c r="Q129" s="849">
        <v>4224.6000000000004</v>
      </c>
      <c r="R129" s="837"/>
      <c r="S129" s="850">
        <v>10.253883495145631</v>
      </c>
    </row>
    <row r="130" spans="1:19" ht="14.4" customHeight="1" x14ac:dyDescent="0.3">
      <c r="A130" s="831" t="s">
        <v>1841</v>
      </c>
      <c r="B130" s="832" t="s">
        <v>1842</v>
      </c>
      <c r="C130" s="832" t="s">
        <v>571</v>
      </c>
      <c r="D130" s="832" t="s">
        <v>998</v>
      </c>
      <c r="E130" s="832" t="s">
        <v>1843</v>
      </c>
      <c r="F130" s="832" t="s">
        <v>1875</v>
      </c>
      <c r="G130" s="832" t="s">
        <v>1876</v>
      </c>
      <c r="H130" s="849"/>
      <c r="I130" s="849"/>
      <c r="J130" s="832"/>
      <c r="K130" s="832"/>
      <c r="L130" s="849"/>
      <c r="M130" s="849"/>
      <c r="N130" s="832"/>
      <c r="O130" s="832"/>
      <c r="P130" s="849">
        <v>4</v>
      </c>
      <c r="Q130" s="849">
        <v>8111.56</v>
      </c>
      <c r="R130" s="837"/>
      <c r="S130" s="850">
        <v>2027.89</v>
      </c>
    </row>
    <row r="131" spans="1:19" ht="14.4" customHeight="1" x14ac:dyDescent="0.3">
      <c r="A131" s="831" t="s">
        <v>1841</v>
      </c>
      <c r="B131" s="832" t="s">
        <v>1842</v>
      </c>
      <c r="C131" s="832" t="s">
        <v>571</v>
      </c>
      <c r="D131" s="832" t="s">
        <v>998</v>
      </c>
      <c r="E131" s="832" t="s">
        <v>1843</v>
      </c>
      <c r="F131" s="832" t="s">
        <v>1879</v>
      </c>
      <c r="G131" s="832" t="s">
        <v>1880</v>
      </c>
      <c r="H131" s="849"/>
      <c r="I131" s="849"/>
      <c r="J131" s="832"/>
      <c r="K131" s="832"/>
      <c r="L131" s="849">
        <v>780</v>
      </c>
      <c r="M131" s="849">
        <v>2925</v>
      </c>
      <c r="N131" s="832">
        <v>1</v>
      </c>
      <c r="O131" s="832">
        <v>3.75</v>
      </c>
      <c r="P131" s="849">
        <v>5841</v>
      </c>
      <c r="Q131" s="849">
        <v>22150.04</v>
      </c>
      <c r="R131" s="837">
        <v>7.5726632478632485</v>
      </c>
      <c r="S131" s="850">
        <v>3.7921657250470813</v>
      </c>
    </row>
    <row r="132" spans="1:19" ht="14.4" customHeight="1" x14ac:dyDescent="0.3">
      <c r="A132" s="831" t="s">
        <v>1841</v>
      </c>
      <c r="B132" s="832" t="s">
        <v>1842</v>
      </c>
      <c r="C132" s="832" t="s">
        <v>571</v>
      </c>
      <c r="D132" s="832" t="s">
        <v>998</v>
      </c>
      <c r="E132" s="832" t="s">
        <v>1843</v>
      </c>
      <c r="F132" s="832" t="s">
        <v>1885</v>
      </c>
      <c r="G132" s="832" t="s">
        <v>1886</v>
      </c>
      <c r="H132" s="849"/>
      <c r="I132" s="849"/>
      <c r="J132" s="832"/>
      <c r="K132" s="832"/>
      <c r="L132" s="849"/>
      <c r="M132" s="849"/>
      <c r="N132" s="832"/>
      <c r="O132" s="832"/>
      <c r="P132" s="849">
        <v>370</v>
      </c>
      <c r="Q132" s="849">
        <v>55426</v>
      </c>
      <c r="R132" s="837"/>
      <c r="S132" s="850">
        <v>149.80000000000001</v>
      </c>
    </row>
    <row r="133" spans="1:19" ht="14.4" customHeight="1" x14ac:dyDescent="0.3">
      <c r="A133" s="831" t="s">
        <v>1841</v>
      </c>
      <c r="B133" s="832" t="s">
        <v>1842</v>
      </c>
      <c r="C133" s="832" t="s">
        <v>571</v>
      </c>
      <c r="D133" s="832" t="s">
        <v>998</v>
      </c>
      <c r="E133" s="832" t="s">
        <v>1843</v>
      </c>
      <c r="F133" s="832" t="s">
        <v>1887</v>
      </c>
      <c r="G133" s="832" t="s">
        <v>1888</v>
      </c>
      <c r="H133" s="849">
        <v>240</v>
      </c>
      <c r="I133" s="849">
        <v>4826.3999999999996</v>
      </c>
      <c r="J133" s="832">
        <v>1.1934718100890207</v>
      </c>
      <c r="K133" s="832">
        <v>20.11</v>
      </c>
      <c r="L133" s="849">
        <v>200</v>
      </c>
      <c r="M133" s="849">
        <v>4044</v>
      </c>
      <c r="N133" s="832">
        <v>1</v>
      </c>
      <c r="O133" s="832">
        <v>20.22</v>
      </c>
      <c r="P133" s="849">
        <v>1741</v>
      </c>
      <c r="Q133" s="849">
        <v>35782.69</v>
      </c>
      <c r="R133" s="837">
        <v>8.8483407517309605</v>
      </c>
      <c r="S133" s="850">
        <v>20.552952326249283</v>
      </c>
    </row>
    <row r="134" spans="1:19" ht="14.4" customHeight="1" x14ac:dyDescent="0.3">
      <c r="A134" s="831" t="s">
        <v>1841</v>
      </c>
      <c r="B134" s="832" t="s">
        <v>1842</v>
      </c>
      <c r="C134" s="832" t="s">
        <v>571</v>
      </c>
      <c r="D134" s="832" t="s">
        <v>998</v>
      </c>
      <c r="E134" s="832" t="s">
        <v>1843</v>
      </c>
      <c r="F134" s="832" t="s">
        <v>1899</v>
      </c>
      <c r="G134" s="832" t="s">
        <v>1900</v>
      </c>
      <c r="H134" s="849"/>
      <c r="I134" s="849"/>
      <c r="J134" s="832"/>
      <c r="K134" s="832"/>
      <c r="L134" s="849"/>
      <c r="M134" s="849"/>
      <c r="N134" s="832"/>
      <c r="O134" s="832"/>
      <c r="P134" s="849">
        <v>166</v>
      </c>
      <c r="Q134" s="849">
        <v>1435.9</v>
      </c>
      <c r="R134" s="837"/>
      <c r="S134" s="850">
        <v>8.65</v>
      </c>
    </row>
    <row r="135" spans="1:19" ht="14.4" customHeight="1" x14ac:dyDescent="0.3">
      <c r="A135" s="831" t="s">
        <v>1841</v>
      </c>
      <c r="B135" s="832" t="s">
        <v>1842</v>
      </c>
      <c r="C135" s="832" t="s">
        <v>571</v>
      </c>
      <c r="D135" s="832" t="s">
        <v>998</v>
      </c>
      <c r="E135" s="832" t="s">
        <v>904</v>
      </c>
      <c r="F135" s="832" t="s">
        <v>1905</v>
      </c>
      <c r="G135" s="832" t="s">
        <v>1906</v>
      </c>
      <c r="H135" s="849">
        <v>11</v>
      </c>
      <c r="I135" s="849">
        <v>407</v>
      </c>
      <c r="J135" s="832"/>
      <c r="K135" s="832">
        <v>37</v>
      </c>
      <c r="L135" s="849"/>
      <c r="M135" s="849"/>
      <c r="N135" s="832"/>
      <c r="O135" s="832"/>
      <c r="P135" s="849">
        <v>10</v>
      </c>
      <c r="Q135" s="849">
        <v>370</v>
      </c>
      <c r="R135" s="837"/>
      <c r="S135" s="850">
        <v>37</v>
      </c>
    </row>
    <row r="136" spans="1:19" ht="14.4" customHeight="1" x14ac:dyDescent="0.3">
      <c r="A136" s="831" t="s">
        <v>1841</v>
      </c>
      <c r="B136" s="832" t="s">
        <v>1842</v>
      </c>
      <c r="C136" s="832" t="s">
        <v>571</v>
      </c>
      <c r="D136" s="832" t="s">
        <v>998</v>
      </c>
      <c r="E136" s="832" t="s">
        <v>904</v>
      </c>
      <c r="F136" s="832" t="s">
        <v>1905</v>
      </c>
      <c r="G136" s="832" t="s">
        <v>1907</v>
      </c>
      <c r="H136" s="849"/>
      <c r="I136" s="849"/>
      <c r="J136" s="832"/>
      <c r="K136" s="832"/>
      <c r="L136" s="849">
        <v>4</v>
      </c>
      <c r="M136" s="849">
        <v>148</v>
      </c>
      <c r="N136" s="832">
        <v>1</v>
      </c>
      <c r="O136" s="832">
        <v>37</v>
      </c>
      <c r="P136" s="849">
        <v>1</v>
      </c>
      <c r="Q136" s="849">
        <v>37</v>
      </c>
      <c r="R136" s="837">
        <v>0.25</v>
      </c>
      <c r="S136" s="850">
        <v>37</v>
      </c>
    </row>
    <row r="137" spans="1:19" ht="14.4" customHeight="1" x14ac:dyDescent="0.3">
      <c r="A137" s="831" t="s">
        <v>1841</v>
      </c>
      <c r="B137" s="832" t="s">
        <v>1842</v>
      </c>
      <c r="C137" s="832" t="s">
        <v>571</v>
      </c>
      <c r="D137" s="832" t="s">
        <v>998</v>
      </c>
      <c r="E137" s="832" t="s">
        <v>904</v>
      </c>
      <c r="F137" s="832" t="s">
        <v>1910</v>
      </c>
      <c r="G137" s="832" t="s">
        <v>1911</v>
      </c>
      <c r="H137" s="849">
        <v>326</v>
      </c>
      <c r="I137" s="849">
        <v>57702</v>
      </c>
      <c r="J137" s="832">
        <v>3.3608247422680413</v>
      </c>
      <c r="K137" s="832">
        <v>177</v>
      </c>
      <c r="L137" s="849">
        <v>97</v>
      </c>
      <c r="M137" s="849">
        <v>17169</v>
      </c>
      <c r="N137" s="832">
        <v>1</v>
      </c>
      <c r="O137" s="832">
        <v>177</v>
      </c>
      <c r="P137" s="849">
        <v>351</v>
      </c>
      <c r="Q137" s="849">
        <v>62478</v>
      </c>
      <c r="R137" s="837">
        <v>3.6390005242005943</v>
      </c>
      <c r="S137" s="850">
        <v>178</v>
      </c>
    </row>
    <row r="138" spans="1:19" ht="14.4" customHeight="1" x14ac:dyDescent="0.3">
      <c r="A138" s="831" t="s">
        <v>1841</v>
      </c>
      <c r="B138" s="832" t="s">
        <v>1842</v>
      </c>
      <c r="C138" s="832" t="s">
        <v>571</v>
      </c>
      <c r="D138" s="832" t="s">
        <v>998</v>
      </c>
      <c r="E138" s="832" t="s">
        <v>904</v>
      </c>
      <c r="F138" s="832" t="s">
        <v>1922</v>
      </c>
      <c r="G138" s="832" t="s">
        <v>1923</v>
      </c>
      <c r="H138" s="849"/>
      <c r="I138" s="849"/>
      <c r="J138" s="832"/>
      <c r="K138" s="832"/>
      <c r="L138" s="849"/>
      <c r="M138" s="849"/>
      <c r="N138" s="832"/>
      <c r="O138" s="832"/>
      <c r="P138" s="849">
        <v>1</v>
      </c>
      <c r="Q138" s="849">
        <v>2040</v>
      </c>
      <c r="R138" s="837"/>
      <c r="S138" s="850">
        <v>2040</v>
      </c>
    </row>
    <row r="139" spans="1:19" ht="14.4" customHeight="1" x14ac:dyDescent="0.3">
      <c r="A139" s="831" t="s">
        <v>1841</v>
      </c>
      <c r="B139" s="832" t="s">
        <v>1842</v>
      </c>
      <c r="C139" s="832" t="s">
        <v>571</v>
      </c>
      <c r="D139" s="832" t="s">
        <v>998</v>
      </c>
      <c r="E139" s="832" t="s">
        <v>904</v>
      </c>
      <c r="F139" s="832" t="s">
        <v>1933</v>
      </c>
      <c r="G139" s="832" t="s">
        <v>1934</v>
      </c>
      <c r="H139" s="849">
        <v>1</v>
      </c>
      <c r="I139" s="849">
        <v>1431</v>
      </c>
      <c r="J139" s="832"/>
      <c r="K139" s="832">
        <v>1431</v>
      </c>
      <c r="L139" s="849"/>
      <c r="M139" s="849"/>
      <c r="N139" s="832"/>
      <c r="O139" s="832"/>
      <c r="P139" s="849">
        <v>6</v>
      </c>
      <c r="Q139" s="849">
        <v>8592</v>
      </c>
      <c r="R139" s="837"/>
      <c r="S139" s="850">
        <v>1432</v>
      </c>
    </row>
    <row r="140" spans="1:19" ht="14.4" customHeight="1" x14ac:dyDescent="0.3">
      <c r="A140" s="831" t="s">
        <v>1841</v>
      </c>
      <c r="B140" s="832" t="s">
        <v>1842</v>
      </c>
      <c r="C140" s="832" t="s">
        <v>571</v>
      </c>
      <c r="D140" s="832" t="s">
        <v>998</v>
      </c>
      <c r="E140" s="832" t="s">
        <v>904</v>
      </c>
      <c r="F140" s="832" t="s">
        <v>1933</v>
      </c>
      <c r="G140" s="832" t="s">
        <v>1935</v>
      </c>
      <c r="H140" s="849"/>
      <c r="I140" s="849"/>
      <c r="J140" s="832"/>
      <c r="K140" s="832"/>
      <c r="L140" s="849">
        <v>1</v>
      </c>
      <c r="M140" s="849">
        <v>1431</v>
      </c>
      <c r="N140" s="832">
        <v>1</v>
      </c>
      <c r="O140" s="832">
        <v>1431</v>
      </c>
      <c r="P140" s="849">
        <v>2</v>
      </c>
      <c r="Q140" s="849">
        <v>2864</v>
      </c>
      <c r="R140" s="837">
        <v>2.0013976240391336</v>
      </c>
      <c r="S140" s="850">
        <v>1432</v>
      </c>
    </row>
    <row r="141" spans="1:19" ht="14.4" customHeight="1" x14ac:dyDescent="0.3">
      <c r="A141" s="831" t="s">
        <v>1841</v>
      </c>
      <c r="B141" s="832" t="s">
        <v>1842</v>
      </c>
      <c r="C141" s="832" t="s">
        <v>571</v>
      </c>
      <c r="D141" s="832" t="s">
        <v>998</v>
      </c>
      <c r="E141" s="832" t="s">
        <v>904</v>
      </c>
      <c r="F141" s="832" t="s">
        <v>1936</v>
      </c>
      <c r="G141" s="832" t="s">
        <v>1937</v>
      </c>
      <c r="H141" s="849"/>
      <c r="I141" s="849"/>
      <c r="J141" s="832"/>
      <c r="K141" s="832"/>
      <c r="L141" s="849">
        <v>1</v>
      </c>
      <c r="M141" s="849">
        <v>1912</v>
      </c>
      <c r="N141" s="832">
        <v>1</v>
      </c>
      <c r="O141" s="832">
        <v>1912</v>
      </c>
      <c r="P141" s="849">
        <v>3</v>
      </c>
      <c r="Q141" s="849">
        <v>5744</v>
      </c>
      <c r="R141" s="837">
        <v>3.00418410041841</v>
      </c>
      <c r="S141" s="850">
        <v>1914.6666666666667</v>
      </c>
    </row>
    <row r="142" spans="1:19" ht="14.4" customHeight="1" x14ac:dyDescent="0.3">
      <c r="A142" s="831" t="s">
        <v>1841</v>
      </c>
      <c r="B142" s="832" t="s">
        <v>1842</v>
      </c>
      <c r="C142" s="832" t="s">
        <v>571</v>
      </c>
      <c r="D142" s="832" t="s">
        <v>998</v>
      </c>
      <c r="E142" s="832" t="s">
        <v>904</v>
      </c>
      <c r="F142" s="832" t="s">
        <v>1940</v>
      </c>
      <c r="G142" s="832" t="s">
        <v>1941</v>
      </c>
      <c r="H142" s="849"/>
      <c r="I142" s="849"/>
      <c r="J142" s="832"/>
      <c r="K142" s="832"/>
      <c r="L142" s="849"/>
      <c r="M142" s="849"/>
      <c r="N142" s="832"/>
      <c r="O142" s="832"/>
      <c r="P142" s="849">
        <v>1</v>
      </c>
      <c r="Q142" s="849">
        <v>1214</v>
      </c>
      <c r="R142" s="837"/>
      <c r="S142" s="850">
        <v>1214</v>
      </c>
    </row>
    <row r="143" spans="1:19" ht="14.4" customHeight="1" x14ac:dyDescent="0.3">
      <c r="A143" s="831" t="s">
        <v>1841</v>
      </c>
      <c r="B143" s="832" t="s">
        <v>1842</v>
      </c>
      <c r="C143" s="832" t="s">
        <v>571</v>
      </c>
      <c r="D143" s="832" t="s">
        <v>998</v>
      </c>
      <c r="E143" s="832" t="s">
        <v>904</v>
      </c>
      <c r="F143" s="832" t="s">
        <v>1945</v>
      </c>
      <c r="G143" s="832" t="s">
        <v>1947</v>
      </c>
      <c r="H143" s="849"/>
      <c r="I143" s="849"/>
      <c r="J143" s="832"/>
      <c r="K143" s="832"/>
      <c r="L143" s="849"/>
      <c r="M143" s="849"/>
      <c r="N143" s="832"/>
      <c r="O143" s="832"/>
      <c r="P143" s="849">
        <v>4</v>
      </c>
      <c r="Q143" s="849">
        <v>2728</v>
      </c>
      <c r="R143" s="837"/>
      <c r="S143" s="850">
        <v>682</v>
      </c>
    </row>
    <row r="144" spans="1:19" ht="14.4" customHeight="1" x14ac:dyDescent="0.3">
      <c r="A144" s="831" t="s">
        <v>1841</v>
      </c>
      <c r="B144" s="832" t="s">
        <v>1842</v>
      </c>
      <c r="C144" s="832" t="s">
        <v>571</v>
      </c>
      <c r="D144" s="832" t="s">
        <v>998</v>
      </c>
      <c r="E144" s="832" t="s">
        <v>904</v>
      </c>
      <c r="F144" s="832" t="s">
        <v>1948</v>
      </c>
      <c r="G144" s="832" t="s">
        <v>1949</v>
      </c>
      <c r="H144" s="849">
        <v>2</v>
      </c>
      <c r="I144" s="849">
        <v>1432</v>
      </c>
      <c r="J144" s="832"/>
      <c r="K144" s="832">
        <v>716</v>
      </c>
      <c r="L144" s="849"/>
      <c r="M144" s="849"/>
      <c r="N144" s="832"/>
      <c r="O144" s="832"/>
      <c r="P144" s="849">
        <v>4</v>
      </c>
      <c r="Q144" s="849">
        <v>2868</v>
      </c>
      <c r="R144" s="837"/>
      <c r="S144" s="850">
        <v>717</v>
      </c>
    </row>
    <row r="145" spans="1:19" ht="14.4" customHeight="1" x14ac:dyDescent="0.3">
      <c r="A145" s="831" t="s">
        <v>1841</v>
      </c>
      <c r="B145" s="832" t="s">
        <v>1842</v>
      </c>
      <c r="C145" s="832" t="s">
        <v>571</v>
      </c>
      <c r="D145" s="832" t="s">
        <v>998</v>
      </c>
      <c r="E145" s="832" t="s">
        <v>904</v>
      </c>
      <c r="F145" s="832" t="s">
        <v>1948</v>
      </c>
      <c r="G145" s="832" t="s">
        <v>1950</v>
      </c>
      <c r="H145" s="849"/>
      <c r="I145" s="849"/>
      <c r="J145" s="832"/>
      <c r="K145" s="832"/>
      <c r="L145" s="849"/>
      <c r="M145" s="849"/>
      <c r="N145" s="832"/>
      <c r="O145" s="832"/>
      <c r="P145" s="849">
        <v>4</v>
      </c>
      <c r="Q145" s="849">
        <v>2868</v>
      </c>
      <c r="R145" s="837"/>
      <c r="S145" s="850">
        <v>717</v>
      </c>
    </row>
    <row r="146" spans="1:19" ht="14.4" customHeight="1" x14ac:dyDescent="0.3">
      <c r="A146" s="831" t="s">
        <v>1841</v>
      </c>
      <c r="B146" s="832" t="s">
        <v>1842</v>
      </c>
      <c r="C146" s="832" t="s">
        <v>571</v>
      </c>
      <c r="D146" s="832" t="s">
        <v>998</v>
      </c>
      <c r="E146" s="832" t="s">
        <v>904</v>
      </c>
      <c r="F146" s="832" t="s">
        <v>1954</v>
      </c>
      <c r="G146" s="832" t="s">
        <v>1955</v>
      </c>
      <c r="H146" s="849">
        <v>2</v>
      </c>
      <c r="I146" s="849">
        <v>3650</v>
      </c>
      <c r="J146" s="832"/>
      <c r="K146" s="832">
        <v>1825</v>
      </c>
      <c r="L146" s="849"/>
      <c r="M146" s="849"/>
      <c r="N146" s="832"/>
      <c r="O146" s="832"/>
      <c r="P146" s="849">
        <v>3</v>
      </c>
      <c r="Q146" s="849">
        <v>5478</v>
      </c>
      <c r="R146" s="837"/>
      <c r="S146" s="850">
        <v>1826</v>
      </c>
    </row>
    <row r="147" spans="1:19" ht="14.4" customHeight="1" x14ac:dyDescent="0.3">
      <c r="A147" s="831" t="s">
        <v>1841</v>
      </c>
      <c r="B147" s="832" t="s">
        <v>1842</v>
      </c>
      <c r="C147" s="832" t="s">
        <v>571</v>
      </c>
      <c r="D147" s="832" t="s">
        <v>998</v>
      </c>
      <c r="E147" s="832" t="s">
        <v>904</v>
      </c>
      <c r="F147" s="832" t="s">
        <v>1954</v>
      </c>
      <c r="G147" s="832" t="s">
        <v>1956</v>
      </c>
      <c r="H147" s="849"/>
      <c r="I147" s="849"/>
      <c r="J147" s="832"/>
      <c r="K147" s="832"/>
      <c r="L147" s="849">
        <v>2</v>
      </c>
      <c r="M147" s="849">
        <v>3650</v>
      </c>
      <c r="N147" s="832">
        <v>1</v>
      </c>
      <c r="O147" s="832">
        <v>1825</v>
      </c>
      <c r="P147" s="849">
        <v>18</v>
      </c>
      <c r="Q147" s="849">
        <v>32868</v>
      </c>
      <c r="R147" s="837">
        <v>9.0049315068493154</v>
      </c>
      <c r="S147" s="850">
        <v>1826</v>
      </c>
    </row>
    <row r="148" spans="1:19" ht="14.4" customHeight="1" x14ac:dyDescent="0.3">
      <c r="A148" s="831" t="s">
        <v>1841</v>
      </c>
      <c r="B148" s="832" t="s">
        <v>1842</v>
      </c>
      <c r="C148" s="832" t="s">
        <v>571</v>
      </c>
      <c r="D148" s="832" t="s">
        <v>998</v>
      </c>
      <c r="E148" s="832" t="s">
        <v>904</v>
      </c>
      <c r="F148" s="832" t="s">
        <v>1957</v>
      </c>
      <c r="G148" s="832" t="s">
        <v>1958</v>
      </c>
      <c r="H148" s="849"/>
      <c r="I148" s="849"/>
      <c r="J148" s="832"/>
      <c r="K148" s="832"/>
      <c r="L148" s="849"/>
      <c r="M148" s="849"/>
      <c r="N148" s="832"/>
      <c r="O148" s="832"/>
      <c r="P148" s="849">
        <v>2</v>
      </c>
      <c r="Q148" s="849">
        <v>860</v>
      </c>
      <c r="R148" s="837"/>
      <c r="S148" s="850">
        <v>430</v>
      </c>
    </row>
    <row r="149" spans="1:19" ht="14.4" customHeight="1" x14ac:dyDescent="0.3">
      <c r="A149" s="831" t="s">
        <v>1841</v>
      </c>
      <c r="B149" s="832" t="s">
        <v>1842</v>
      </c>
      <c r="C149" s="832" t="s">
        <v>571</v>
      </c>
      <c r="D149" s="832" t="s">
        <v>998</v>
      </c>
      <c r="E149" s="832" t="s">
        <v>904</v>
      </c>
      <c r="F149" s="832" t="s">
        <v>1959</v>
      </c>
      <c r="G149" s="832" t="s">
        <v>1960</v>
      </c>
      <c r="H149" s="849"/>
      <c r="I149" s="849"/>
      <c r="J149" s="832"/>
      <c r="K149" s="832"/>
      <c r="L149" s="849"/>
      <c r="M149" s="849"/>
      <c r="N149" s="832"/>
      <c r="O149" s="832"/>
      <c r="P149" s="849">
        <v>4</v>
      </c>
      <c r="Q149" s="849">
        <v>14088</v>
      </c>
      <c r="R149" s="837"/>
      <c r="S149" s="850">
        <v>3522</v>
      </c>
    </row>
    <row r="150" spans="1:19" ht="14.4" customHeight="1" x14ac:dyDescent="0.3">
      <c r="A150" s="831" t="s">
        <v>1841</v>
      </c>
      <c r="B150" s="832" t="s">
        <v>1842</v>
      </c>
      <c r="C150" s="832" t="s">
        <v>571</v>
      </c>
      <c r="D150" s="832" t="s">
        <v>998</v>
      </c>
      <c r="E150" s="832" t="s">
        <v>904</v>
      </c>
      <c r="F150" s="832" t="s">
        <v>1959</v>
      </c>
      <c r="G150" s="832" t="s">
        <v>1961</v>
      </c>
      <c r="H150" s="849"/>
      <c r="I150" s="849"/>
      <c r="J150" s="832"/>
      <c r="K150" s="832"/>
      <c r="L150" s="849">
        <v>2</v>
      </c>
      <c r="M150" s="849">
        <v>7040</v>
      </c>
      <c r="N150" s="832">
        <v>1</v>
      </c>
      <c r="O150" s="832">
        <v>3520</v>
      </c>
      <c r="P150" s="849">
        <v>2</v>
      </c>
      <c r="Q150" s="849">
        <v>7044</v>
      </c>
      <c r="R150" s="837">
        <v>1.0005681818181817</v>
      </c>
      <c r="S150" s="850">
        <v>3522</v>
      </c>
    </row>
    <row r="151" spans="1:19" ht="14.4" customHeight="1" x14ac:dyDescent="0.3">
      <c r="A151" s="831" t="s">
        <v>1841</v>
      </c>
      <c r="B151" s="832" t="s">
        <v>1842</v>
      </c>
      <c r="C151" s="832" t="s">
        <v>571</v>
      </c>
      <c r="D151" s="832" t="s">
        <v>998</v>
      </c>
      <c r="E151" s="832" t="s">
        <v>904</v>
      </c>
      <c r="F151" s="832" t="s">
        <v>1964</v>
      </c>
      <c r="G151" s="832" t="s">
        <v>1965</v>
      </c>
      <c r="H151" s="849"/>
      <c r="I151" s="849"/>
      <c r="J151" s="832"/>
      <c r="K151" s="832"/>
      <c r="L151" s="849">
        <v>97</v>
      </c>
      <c r="M151" s="849">
        <v>3233.3500000000004</v>
      </c>
      <c r="N151" s="832">
        <v>1</v>
      </c>
      <c r="O151" s="832">
        <v>33.333505154639177</v>
      </c>
      <c r="P151" s="849"/>
      <c r="Q151" s="849"/>
      <c r="R151" s="837"/>
      <c r="S151" s="850"/>
    </row>
    <row r="152" spans="1:19" ht="14.4" customHeight="1" x14ac:dyDescent="0.3">
      <c r="A152" s="831" t="s">
        <v>1841</v>
      </c>
      <c r="B152" s="832" t="s">
        <v>1842</v>
      </c>
      <c r="C152" s="832" t="s">
        <v>571</v>
      </c>
      <c r="D152" s="832" t="s">
        <v>998</v>
      </c>
      <c r="E152" s="832" t="s">
        <v>904</v>
      </c>
      <c r="F152" s="832" t="s">
        <v>1964</v>
      </c>
      <c r="G152" s="832" t="s">
        <v>1966</v>
      </c>
      <c r="H152" s="849">
        <v>311</v>
      </c>
      <c r="I152" s="849">
        <v>10366.67</v>
      </c>
      <c r="J152" s="832"/>
      <c r="K152" s="832">
        <v>33.333344051446943</v>
      </c>
      <c r="L152" s="849"/>
      <c r="M152" s="849"/>
      <c r="N152" s="832"/>
      <c r="O152" s="832"/>
      <c r="P152" s="849">
        <v>237</v>
      </c>
      <c r="Q152" s="849">
        <v>7900</v>
      </c>
      <c r="R152" s="837"/>
      <c r="S152" s="850">
        <v>33.333333333333336</v>
      </c>
    </row>
    <row r="153" spans="1:19" ht="14.4" customHeight="1" x14ac:dyDescent="0.3">
      <c r="A153" s="831" t="s">
        <v>1841</v>
      </c>
      <c r="B153" s="832" t="s">
        <v>1842</v>
      </c>
      <c r="C153" s="832" t="s">
        <v>571</v>
      </c>
      <c r="D153" s="832" t="s">
        <v>998</v>
      </c>
      <c r="E153" s="832" t="s">
        <v>904</v>
      </c>
      <c r="F153" s="832" t="s">
        <v>1967</v>
      </c>
      <c r="G153" s="832" t="s">
        <v>1968</v>
      </c>
      <c r="H153" s="849">
        <v>323</v>
      </c>
      <c r="I153" s="849">
        <v>11951</v>
      </c>
      <c r="J153" s="832">
        <v>3.329896907216495</v>
      </c>
      <c r="K153" s="832">
        <v>37</v>
      </c>
      <c r="L153" s="849">
        <v>97</v>
      </c>
      <c r="M153" s="849">
        <v>3589</v>
      </c>
      <c r="N153" s="832">
        <v>1</v>
      </c>
      <c r="O153" s="832">
        <v>37</v>
      </c>
      <c r="P153" s="849">
        <v>348</v>
      </c>
      <c r="Q153" s="849">
        <v>12876</v>
      </c>
      <c r="R153" s="837">
        <v>3.5876288659793816</v>
      </c>
      <c r="S153" s="850">
        <v>37</v>
      </c>
    </row>
    <row r="154" spans="1:19" ht="14.4" customHeight="1" x14ac:dyDescent="0.3">
      <c r="A154" s="831" t="s">
        <v>1841</v>
      </c>
      <c r="B154" s="832" t="s">
        <v>1842</v>
      </c>
      <c r="C154" s="832" t="s">
        <v>571</v>
      </c>
      <c r="D154" s="832" t="s">
        <v>998</v>
      </c>
      <c r="E154" s="832" t="s">
        <v>904</v>
      </c>
      <c r="F154" s="832" t="s">
        <v>1974</v>
      </c>
      <c r="G154" s="832" t="s">
        <v>1976</v>
      </c>
      <c r="H154" s="849"/>
      <c r="I154" s="849"/>
      <c r="J154" s="832"/>
      <c r="K154" s="832"/>
      <c r="L154" s="849"/>
      <c r="M154" s="849"/>
      <c r="N154" s="832"/>
      <c r="O154" s="832"/>
      <c r="P154" s="849">
        <v>3</v>
      </c>
      <c r="Q154" s="849">
        <v>1312</v>
      </c>
      <c r="R154" s="837"/>
      <c r="S154" s="850">
        <v>437.33333333333331</v>
      </c>
    </row>
    <row r="155" spans="1:19" ht="14.4" customHeight="1" x14ac:dyDescent="0.3">
      <c r="A155" s="831" t="s">
        <v>1841</v>
      </c>
      <c r="B155" s="832" t="s">
        <v>1842</v>
      </c>
      <c r="C155" s="832" t="s">
        <v>571</v>
      </c>
      <c r="D155" s="832" t="s">
        <v>998</v>
      </c>
      <c r="E155" s="832" t="s">
        <v>904</v>
      </c>
      <c r="F155" s="832" t="s">
        <v>1977</v>
      </c>
      <c r="G155" s="832" t="s">
        <v>1978</v>
      </c>
      <c r="H155" s="849"/>
      <c r="I155" s="849"/>
      <c r="J155" s="832"/>
      <c r="K155" s="832"/>
      <c r="L155" s="849"/>
      <c r="M155" s="849"/>
      <c r="N155" s="832"/>
      <c r="O155" s="832"/>
      <c r="P155" s="849">
        <v>2</v>
      </c>
      <c r="Q155" s="849">
        <v>2686</v>
      </c>
      <c r="R155" s="837"/>
      <c r="S155" s="850">
        <v>1343</v>
      </c>
    </row>
    <row r="156" spans="1:19" ht="14.4" customHeight="1" x14ac:dyDescent="0.3">
      <c r="A156" s="831" t="s">
        <v>1841</v>
      </c>
      <c r="B156" s="832" t="s">
        <v>1842</v>
      </c>
      <c r="C156" s="832" t="s">
        <v>571</v>
      </c>
      <c r="D156" s="832" t="s">
        <v>998</v>
      </c>
      <c r="E156" s="832" t="s">
        <v>904</v>
      </c>
      <c r="F156" s="832" t="s">
        <v>1977</v>
      </c>
      <c r="G156" s="832" t="s">
        <v>1979</v>
      </c>
      <c r="H156" s="849"/>
      <c r="I156" s="849"/>
      <c r="J156" s="832"/>
      <c r="K156" s="832"/>
      <c r="L156" s="849">
        <v>1</v>
      </c>
      <c r="M156" s="849">
        <v>1342</v>
      </c>
      <c r="N156" s="832">
        <v>1</v>
      </c>
      <c r="O156" s="832">
        <v>1342</v>
      </c>
      <c r="P156" s="849">
        <v>6</v>
      </c>
      <c r="Q156" s="849">
        <v>8055</v>
      </c>
      <c r="R156" s="837">
        <v>6.0022354694485838</v>
      </c>
      <c r="S156" s="850">
        <v>1342.5</v>
      </c>
    </row>
    <row r="157" spans="1:19" ht="14.4" customHeight="1" x14ac:dyDescent="0.3">
      <c r="A157" s="831" t="s">
        <v>1841</v>
      </c>
      <c r="B157" s="832" t="s">
        <v>1842</v>
      </c>
      <c r="C157" s="832" t="s">
        <v>571</v>
      </c>
      <c r="D157" s="832" t="s">
        <v>998</v>
      </c>
      <c r="E157" s="832" t="s">
        <v>904</v>
      </c>
      <c r="F157" s="832" t="s">
        <v>1980</v>
      </c>
      <c r="G157" s="832" t="s">
        <v>1981</v>
      </c>
      <c r="H157" s="849"/>
      <c r="I157" s="849"/>
      <c r="J157" s="832"/>
      <c r="K157" s="832"/>
      <c r="L157" s="849"/>
      <c r="M157" s="849"/>
      <c r="N157" s="832"/>
      <c r="O157" s="832"/>
      <c r="P157" s="849">
        <v>5</v>
      </c>
      <c r="Q157" s="849">
        <v>2550</v>
      </c>
      <c r="R157" s="837"/>
      <c r="S157" s="850">
        <v>510</v>
      </c>
    </row>
    <row r="158" spans="1:19" ht="14.4" customHeight="1" x14ac:dyDescent="0.3">
      <c r="A158" s="831" t="s">
        <v>1841</v>
      </c>
      <c r="B158" s="832" t="s">
        <v>1842</v>
      </c>
      <c r="C158" s="832" t="s">
        <v>571</v>
      </c>
      <c r="D158" s="832" t="s">
        <v>998</v>
      </c>
      <c r="E158" s="832" t="s">
        <v>904</v>
      </c>
      <c r="F158" s="832" t="s">
        <v>1985</v>
      </c>
      <c r="G158" s="832" t="s">
        <v>1987</v>
      </c>
      <c r="H158" s="849">
        <v>1</v>
      </c>
      <c r="I158" s="849">
        <v>2645</v>
      </c>
      <c r="J158" s="832"/>
      <c r="K158" s="832">
        <v>2645</v>
      </c>
      <c r="L158" s="849"/>
      <c r="M158" s="849"/>
      <c r="N158" s="832"/>
      <c r="O158" s="832"/>
      <c r="P158" s="849"/>
      <c r="Q158" s="849"/>
      <c r="R158" s="837"/>
      <c r="S158" s="850"/>
    </row>
    <row r="159" spans="1:19" ht="14.4" customHeight="1" x14ac:dyDescent="0.3">
      <c r="A159" s="831" t="s">
        <v>1841</v>
      </c>
      <c r="B159" s="832" t="s">
        <v>1842</v>
      </c>
      <c r="C159" s="832" t="s">
        <v>571</v>
      </c>
      <c r="D159" s="832" t="s">
        <v>998</v>
      </c>
      <c r="E159" s="832" t="s">
        <v>904</v>
      </c>
      <c r="F159" s="832" t="s">
        <v>2003</v>
      </c>
      <c r="G159" s="832" t="s">
        <v>2005</v>
      </c>
      <c r="H159" s="849"/>
      <c r="I159" s="849"/>
      <c r="J159" s="832"/>
      <c r="K159" s="832"/>
      <c r="L159" s="849"/>
      <c r="M159" s="849"/>
      <c r="N159" s="832"/>
      <c r="O159" s="832"/>
      <c r="P159" s="849">
        <v>1</v>
      </c>
      <c r="Q159" s="849">
        <v>1693</v>
      </c>
      <c r="R159" s="837"/>
      <c r="S159" s="850">
        <v>1693</v>
      </c>
    </row>
    <row r="160" spans="1:19" ht="14.4" customHeight="1" x14ac:dyDescent="0.3">
      <c r="A160" s="831" t="s">
        <v>1841</v>
      </c>
      <c r="B160" s="832" t="s">
        <v>1842</v>
      </c>
      <c r="C160" s="832" t="s">
        <v>571</v>
      </c>
      <c r="D160" s="832" t="s">
        <v>999</v>
      </c>
      <c r="E160" s="832" t="s">
        <v>904</v>
      </c>
      <c r="F160" s="832" t="s">
        <v>1905</v>
      </c>
      <c r="G160" s="832" t="s">
        <v>1906</v>
      </c>
      <c r="H160" s="849">
        <v>22</v>
      </c>
      <c r="I160" s="849">
        <v>814</v>
      </c>
      <c r="J160" s="832">
        <v>1.8333333333333333</v>
      </c>
      <c r="K160" s="832">
        <v>37</v>
      </c>
      <c r="L160" s="849">
        <v>12</v>
      </c>
      <c r="M160" s="849">
        <v>444</v>
      </c>
      <c r="N160" s="832">
        <v>1</v>
      </c>
      <c r="O160" s="832">
        <v>37</v>
      </c>
      <c r="P160" s="849">
        <v>17</v>
      </c>
      <c r="Q160" s="849">
        <v>629</v>
      </c>
      <c r="R160" s="837">
        <v>1.4166666666666667</v>
      </c>
      <c r="S160" s="850">
        <v>37</v>
      </c>
    </row>
    <row r="161" spans="1:19" ht="14.4" customHeight="1" x14ac:dyDescent="0.3">
      <c r="A161" s="831" t="s">
        <v>1841</v>
      </c>
      <c r="B161" s="832" t="s">
        <v>1842</v>
      </c>
      <c r="C161" s="832" t="s">
        <v>571</v>
      </c>
      <c r="D161" s="832" t="s">
        <v>999</v>
      </c>
      <c r="E161" s="832" t="s">
        <v>904</v>
      </c>
      <c r="F161" s="832" t="s">
        <v>1905</v>
      </c>
      <c r="G161" s="832" t="s">
        <v>1907</v>
      </c>
      <c r="H161" s="849">
        <v>1</v>
      </c>
      <c r="I161" s="849">
        <v>37</v>
      </c>
      <c r="J161" s="832"/>
      <c r="K161" s="832">
        <v>37</v>
      </c>
      <c r="L161" s="849"/>
      <c r="M161" s="849"/>
      <c r="N161" s="832"/>
      <c r="O161" s="832"/>
      <c r="P161" s="849"/>
      <c r="Q161" s="849"/>
      <c r="R161" s="837"/>
      <c r="S161" s="850"/>
    </row>
    <row r="162" spans="1:19" ht="14.4" customHeight="1" x14ac:dyDescent="0.3">
      <c r="A162" s="831" t="s">
        <v>1841</v>
      </c>
      <c r="B162" s="832" t="s">
        <v>1842</v>
      </c>
      <c r="C162" s="832" t="s">
        <v>571</v>
      </c>
      <c r="D162" s="832" t="s">
        <v>1000</v>
      </c>
      <c r="E162" s="832" t="s">
        <v>1843</v>
      </c>
      <c r="F162" s="832" t="s">
        <v>1844</v>
      </c>
      <c r="G162" s="832" t="s">
        <v>1845</v>
      </c>
      <c r="H162" s="849"/>
      <c r="I162" s="849"/>
      <c r="J162" s="832"/>
      <c r="K162" s="832"/>
      <c r="L162" s="849"/>
      <c r="M162" s="849"/>
      <c r="N162" s="832"/>
      <c r="O162" s="832"/>
      <c r="P162" s="849">
        <v>660</v>
      </c>
      <c r="Q162" s="849">
        <v>17437.199999999997</v>
      </c>
      <c r="R162" s="837"/>
      <c r="S162" s="850">
        <v>26.419999999999995</v>
      </c>
    </row>
    <row r="163" spans="1:19" ht="14.4" customHeight="1" x14ac:dyDescent="0.3">
      <c r="A163" s="831" t="s">
        <v>1841</v>
      </c>
      <c r="B163" s="832" t="s">
        <v>1842</v>
      </c>
      <c r="C163" s="832" t="s">
        <v>571</v>
      </c>
      <c r="D163" s="832" t="s">
        <v>1000</v>
      </c>
      <c r="E163" s="832" t="s">
        <v>1843</v>
      </c>
      <c r="F163" s="832" t="s">
        <v>1846</v>
      </c>
      <c r="G163" s="832" t="s">
        <v>1847</v>
      </c>
      <c r="H163" s="849">
        <v>3880</v>
      </c>
      <c r="I163" s="849">
        <v>10090.799999999999</v>
      </c>
      <c r="J163" s="832">
        <v>1.6766108892976239</v>
      </c>
      <c r="K163" s="832">
        <v>2.600721649484536</v>
      </c>
      <c r="L163" s="849">
        <v>2328</v>
      </c>
      <c r="M163" s="849">
        <v>6018.57</v>
      </c>
      <c r="N163" s="832">
        <v>1</v>
      </c>
      <c r="O163" s="832">
        <v>2.5852963917525771</v>
      </c>
      <c r="P163" s="849">
        <v>2919</v>
      </c>
      <c r="Q163" s="849">
        <v>7648.62</v>
      </c>
      <c r="R163" s="837">
        <v>1.2708367602270971</v>
      </c>
      <c r="S163" s="850">
        <v>2.6202877697841727</v>
      </c>
    </row>
    <row r="164" spans="1:19" ht="14.4" customHeight="1" x14ac:dyDescent="0.3">
      <c r="A164" s="831" t="s">
        <v>1841</v>
      </c>
      <c r="B164" s="832" t="s">
        <v>1842</v>
      </c>
      <c r="C164" s="832" t="s">
        <v>571</v>
      </c>
      <c r="D164" s="832" t="s">
        <v>1000</v>
      </c>
      <c r="E164" s="832" t="s">
        <v>1843</v>
      </c>
      <c r="F164" s="832" t="s">
        <v>1848</v>
      </c>
      <c r="G164" s="832" t="s">
        <v>1849</v>
      </c>
      <c r="H164" s="849">
        <v>9280</v>
      </c>
      <c r="I164" s="849">
        <v>49839</v>
      </c>
      <c r="J164" s="832">
        <v>1.8352444709573363</v>
      </c>
      <c r="K164" s="832">
        <v>5.370581896551724</v>
      </c>
      <c r="L164" s="849">
        <v>3870</v>
      </c>
      <c r="M164" s="849">
        <v>27156.6</v>
      </c>
      <c r="N164" s="832">
        <v>1</v>
      </c>
      <c r="O164" s="832">
        <v>7.0172093023255808</v>
      </c>
      <c r="P164" s="849">
        <v>8344</v>
      </c>
      <c r="Q164" s="849">
        <v>60109.999999999985</v>
      </c>
      <c r="R164" s="837">
        <v>2.2134582385129211</v>
      </c>
      <c r="S164" s="850">
        <v>7.2039789069990396</v>
      </c>
    </row>
    <row r="165" spans="1:19" ht="14.4" customHeight="1" x14ac:dyDescent="0.3">
      <c r="A165" s="831" t="s">
        <v>1841</v>
      </c>
      <c r="B165" s="832" t="s">
        <v>1842</v>
      </c>
      <c r="C165" s="832" t="s">
        <v>571</v>
      </c>
      <c r="D165" s="832" t="s">
        <v>1000</v>
      </c>
      <c r="E165" s="832" t="s">
        <v>1843</v>
      </c>
      <c r="F165" s="832" t="s">
        <v>1853</v>
      </c>
      <c r="G165" s="832" t="s">
        <v>1854</v>
      </c>
      <c r="H165" s="849">
        <v>2250</v>
      </c>
      <c r="I165" s="849">
        <v>15052.5</v>
      </c>
      <c r="J165" s="832"/>
      <c r="K165" s="832">
        <v>6.69</v>
      </c>
      <c r="L165" s="849"/>
      <c r="M165" s="849"/>
      <c r="N165" s="832"/>
      <c r="O165" s="832"/>
      <c r="P165" s="849"/>
      <c r="Q165" s="849"/>
      <c r="R165" s="837"/>
      <c r="S165" s="850"/>
    </row>
    <row r="166" spans="1:19" ht="14.4" customHeight="1" x14ac:dyDescent="0.3">
      <c r="A166" s="831" t="s">
        <v>1841</v>
      </c>
      <c r="B166" s="832" t="s">
        <v>1842</v>
      </c>
      <c r="C166" s="832" t="s">
        <v>571</v>
      </c>
      <c r="D166" s="832" t="s">
        <v>1000</v>
      </c>
      <c r="E166" s="832" t="s">
        <v>1843</v>
      </c>
      <c r="F166" s="832" t="s">
        <v>1855</v>
      </c>
      <c r="G166" s="832" t="s">
        <v>1856</v>
      </c>
      <c r="H166" s="849">
        <v>127082</v>
      </c>
      <c r="I166" s="849">
        <v>770768.11</v>
      </c>
      <c r="J166" s="832">
        <v>1.7299747973900905</v>
      </c>
      <c r="K166" s="832">
        <v>6.0651241717945892</v>
      </c>
      <c r="L166" s="849">
        <v>84055</v>
      </c>
      <c r="M166" s="849">
        <v>445537.18999999983</v>
      </c>
      <c r="N166" s="832">
        <v>1</v>
      </c>
      <c r="O166" s="832">
        <v>5.3005435726607555</v>
      </c>
      <c r="P166" s="849">
        <v>118443</v>
      </c>
      <c r="Q166" s="849">
        <v>631514.1100000001</v>
      </c>
      <c r="R166" s="837">
        <v>1.4174217644996152</v>
      </c>
      <c r="S166" s="850">
        <v>5.3317976579451729</v>
      </c>
    </row>
    <row r="167" spans="1:19" ht="14.4" customHeight="1" x14ac:dyDescent="0.3">
      <c r="A167" s="831" t="s">
        <v>1841</v>
      </c>
      <c r="B167" s="832" t="s">
        <v>1842</v>
      </c>
      <c r="C167" s="832" t="s">
        <v>571</v>
      </c>
      <c r="D167" s="832" t="s">
        <v>1000</v>
      </c>
      <c r="E167" s="832" t="s">
        <v>1843</v>
      </c>
      <c r="F167" s="832" t="s">
        <v>1857</v>
      </c>
      <c r="G167" s="832" t="s">
        <v>1858</v>
      </c>
      <c r="H167" s="849">
        <v>1824</v>
      </c>
      <c r="I167" s="849">
        <v>16556.43</v>
      </c>
      <c r="J167" s="832">
        <v>0.95418575017419383</v>
      </c>
      <c r="K167" s="832">
        <v>9.0769901315789472</v>
      </c>
      <c r="L167" s="849">
        <v>1898.4</v>
      </c>
      <c r="M167" s="849">
        <v>17351.37</v>
      </c>
      <c r="N167" s="832">
        <v>1</v>
      </c>
      <c r="O167" s="832">
        <v>9.1399968394437412</v>
      </c>
      <c r="P167" s="849">
        <v>1018</v>
      </c>
      <c r="Q167" s="849">
        <v>9304.52</v>
      </c>
      <c r="R167" s="837">
        <v>0.53624123051954986</v>
      </c>
      <c r="S167" s="850">
        <v>9.14</v>
      </c>
    </row>
    <row r="168" spans="1:19" ht="14.4" customHeight="1" x14ac:dyDescent="0.3">
      <c r="A168" s="831" t="s">
        <v>1841</v>
      </c>
      <c r="B168" s="832" t="s">
        <v>1842</v>
      </c>
      <c r="C168" s="832" t="s">
        <v>571</v>
      </c>
      <c r="D168" s="832" t="s">
        <v>1000</v>
      </c>
      <c r="E168" s="832" t="s">
        <v>1843</v>
      </c>
      <c r="F168" s="832" t="s">
        <v>1859</v>
      </c>
      <c r="G168" s="832" t="s">
        <v>1860</v>
      </c>
      <c r="H168" s="849">
        <v>540</v>
      </c>
      <c r="I168" s="849">
        <v>4914.25</v>
      </c>
      <c r="J168" s="832">
        <v>2.8174807934869857</v>
      </c>
      <c r="K168" s="832">
        <v>9.100462962962963</v>
      </c>
      <c r="L168" s="849">
        <v>190</v>
      </c>
      <c r="M168" s="849">
        <v>1744.1999999999998</v>
      </c>
      <c r="N168" s="832">
        <v>1</v>
      </c>
      <c r="O168" s="832">
        <v>9.18</v>
      </c>
      <c r="P168" s="849">
        <v>1591</v>
      </c>
      <c r="Q168" s="849">
        <v>14605.380000000001</v>
      </c>
      <c r="R168" s="837">
        <v>8.3736842105263172</v>
      </c>
      <c r="S168" s="850">
        <v>9.1800000000000015</v>
      </c>
    </row>
    <row r="169" spans="1:19" ht="14.4" customHeight="1" x14ac:dyDescent="0.3">
      <c r="A169" s="831" t="s">
        <v>1841</v>
      </c>
      <c r="B169" s="832" t="s">
        <v>1842</v>
      </c>
      <c r="C169" s="832" t="s">
        <v>571</v>
      </c>
      <c r="D169" s="832" t="s">
        <v>1000</v>
      </c>
      <c r="E169" s="832" t="s">
        <v>1843</v>
      </c>
      <c r="F169" s="832" t="s">
        <v>1861</v>
      </c>
      <c r="G169" s="832" t="s">
        <v>1862</v>
      </c>
      <c r="H169" s="849">
        <v>1301.0999999999999</v>
      </c>
      <c r="I169" s="849">
        <v>13311.71</v>
      </c>
      <c r="J169" s="832">
        <v>0.49168508863784516</v>
      </c>
      <c r="K169" s="832">
        <v>10.23111982168934</v>
      </c>
      <c r="L169" s="849">
        <v>2659</v>
      </c>
      <c r="M169" s="849">
        <v>27073.650000000005</v>
      </c>
      <c r="N169" s="832">
        <v>1</v>
      </c>
      <c r="O169" s="832">
        <v>10.18189168860474</v>
      </c>
      <c r="P169" s="849">
        <v>3231</v>
      </c>
      <c r="Q169" s="849">
        <v>32665.410000000007</v>
      </c>
      <c r="R169" s="837">
        <v>1.2065388301909792</v>
      </c>
      <c r="S169" s="850">
        <v>10.110000000000003</v>
      </c>
    </row>
    <row r="170" spans="1:19" ht="14.4" customHeight="1" x14ac:dyDescent="0.3">
      <c r="A170" s="831" t="s">
        <v>1841</v>
      </c>
      <c r="B170" s="832" t="s">
        <v>1842</v>
      </c>
      <c r="C170" s="832" t="s">
        <v>571</v>
      </c>
      <c r="D170" s="832" t="s">
        <v>1000</v>
      </c>
      <c r="E170" s="832" t="s">
        <v>1843</v>
      </c>
      <c r="F170" s="832" t="s">
        <v>1863</v>
      </c>
      <c r="G170" s="832" t="s">
        <v>1864</v>
      </c>
      <c r="H170" s="849">
        <v>750</v>
      </c>
      <c r="I170" s="849">
        <v>14715</v>
      </c>
      <c r="J170" s="832"/>
      <c r="K170" s="832">
        <v>19.62</v>
      </c>
      <c r="L170" s="849"/>
      <c r="M170" s="849"/>
      <c r="N170" s="832"/>
      <c r="O170" s="832"/>
      <c r="P170" s="849"/>
      <c r="Q170" s="849"/>
      <c r="R170" s="837"/>
      <c r="S170" s="850"/>
    </row>
    <row r="171" spans="1:19" ht="14.4" customHeight="1" x14ac:dyDescent="0.3">
      <c r="A171" s="831" t="s">
        <v>1841</v>
      </c>
      <c r="B171" s="832" t="s">
        <v>1842</v>
      </c>
      <c r="C171" s="832" t="s">
        <v>571</v>
      </c>
      <c r="D171" s="832" t="s">
        <v>1000</v>
      </c>
      <c r="E171" s="832" t="s">
        <v>1843</v>
      </c>
      <c r="F171" s="832" t="s">
        <v>1865</v>
      </c>
      <c r="G171" s="832" t="s">
        <v>1866</v>
      </c>
      <c r="H171" s="849">
        <v>148</v>
      </c>
      <c r="I171" s="849">
        <v>6627.44</v>
      </c>
      <c r="J171" s="832">
        <v>26.689110824742265</v>
      </c>
      <c r="K171" s="832">
        <v>44.779999999999994</v>
      </c>
      <c r="L171" s="849">
        <v>7.2</v>
      </c>
      <c r="M171" s="849">
        <v>248.32000000000002</v>
      </c>
      <c r="N171" s="832">
        <v>1</v>
      </c>
      <c r="O171" s="832">
        <v>34.488888888888894</v>
      </c>
      <c r="P171" s="849">
        <v>2</v>
      </c>
      <c r="Q171" s="849">
        <v>19.940000000000001</v>
      </c>
      <c r="R171" s="837">
        <v>8.0299613402061848E-2</v>
      </c>
      <c r="S171" s="850">
        <v>9.9700000000000006</v>
      </c>
    </row>
    <row r="172" spans="1:19" ht="14.4" customHeight="1" x14ac:dyDescent="0.3">
      <c r="A172" s="831" t="s">
        <v>1841</v>
      </c>
      <c r="B172" s="832" t="s">
        <v>1842</v>
      </c>
      <c r="C172" s="832" t="s">
        <v>571</v>
      </c>
      <c r="D172" s="832" t="s">
        <v>1000</v>
      </c>
      <c r="E172" s="832" t="s">
        <v>1843</v>
      </c>
      <c r="F172" s="832" t="s">
        <v>1869</v>
      </c>
      <c r="G172" s="832" t="s">
        <v>1870</v>
      </c>
      <c r="H172" s="849">
        <v>8182</v>
      </c>
      <c r="I172" s="849">
        <v>165774.65999999997</v>
      </c>
      <c r="J172" s="832">
        <v>2.3478808057323106</v>
      </c>
      <c r="K172" s="832">
        <v>20.26089709117575</v>
      </c>
      <c r="L172" s="849">
        <v>3456</v>
      </c>
      <c r="M172" s="849">
        <v>70606.080000000002</v>
      </c>
      <c r="N172" s="832">
        <v>1</v>
      </c>
      <c r="O172" s="832">
        <v>20.43</v>
      </c>
      <c r="P172" s="849">
        <v>2234</v>
      </c>
      <c r="Q172" s="849">
        <v>46180.6</v>
      </c>
      <c r="R172" s="837">
        <v>0.65405982034408361</v>
      </c>
      <c r="S172" s="850">
        <v>20.671709937332139</v>
      </c>
    </row>
    <row r="173" spans="1:19" ht="14.4" customHeight="1" x14ac:dyDescent="0.3">
      <c r="A173" s="831" t="s">
        <v>1841</v>
      </c>
      <c r="B173" s="832" t="s">
        <v>1842</v>
      </c>
      <c r="C173" s="832" t="s">
        <v>571</v>
      </c>
      <c r="D173" s="832" t="s">
        <v>1000</v>
      </c>
      <c r="E173" s="832" t="s">
        <v>1843</v>
      </c>
      <c r="F173" s="832" t="s">
        <v>1875</v>
      </c>
      <c r="G173" s="832" t="s">
        <v>1876</v>
      </c>
      <c r="H173" s="849">
        <v>34</v>
      </c>
      <c r="I173" s="849">
        <v>73571.58</v>
      </c>
      <c r="J173" s="832">
        <v>2.826127190278362</v>
      </c>
      <c r="K173" s="832">
        <v>2163.87</v>
      </c>
      <c r="L173" s="849">
        <v>13</v>
      </c>
      <c r="M173" s="849">
        <v>26032.65</v>
      </c>
      <c r="N173" s="832">
        <v>1</v>
      </c>
      <c r="O173" s="832">
        <v>2002.5115384615385</v>
      </c>
      <c r="P173" s="849">
        <v>30</v>
      </c>
      <c r="Q173" s="849">
        <v>59576.099999999991</v>
      </c>
      <c r="R173" s="837">
        <v>2.288514615300401</v>
      </c>
      <c r="S173" s="850">
        <v>1985.8699999999997</v>
      </c>
    </row>
    <row r="174" spans="1:19" ht="14.4" customHeight="1" x14ac:dyDescent="0.3">
      <c r="A174" s="831" t="s">
        <v>1841</v>
      </c>
      <c r="B174" s="832" t="s">
        <v>1842</v>
      </c>
      <c r="C174" s="832" t="s">
        <v>571</v>
      </c>
      <c r="D174" s="832" t="s">
        <v>1000</v>
      </c>
      <c r="E174" s="832" t="s">
        <v>1843</v>
      </c>
      <c r="F174" s="832" t="s">
        <v>1877</v>
      </c>
      <c r="G174" s="832" t="s">
        <v>1878</v>
      </c>
      <c r="H174" s="849"/>
      <c r="I174" s="849"/>
      <c r="J174" s="832"/>
      <c r="K174" s="832"/>
      <c r="L174" s="849">
        <v>135</v>
      </c>
      <c r="M174" s="849">
        <v>33632.550000000003</v>
      </c>
      <c r="N174" s="832">
        <v>1</v>
      </c>
      <c r="O174" s="832">
        <v>249.13000000000002</v>
      </c>
      <c r="P174" s="849">
        <v>760</v>
      </c>
      <c r="Q174" s="849">
        <v>150198.79999999999</v>
      </c>
      <c r="R174" s="837">
        <v>4.4658760635158492</v>
      </c>
      <c r="S174" s="850">
        <v>197.63</v>
      </c>
    </row>
    <row r="175" spans="1:19" ht="14.4" customHeight="1" x14ac:dyDescent="0.3">
      <c r="A175" s="831" t="s">
        <v>1841</v>
      </c>
      <c r="B175" s="832" t="s">
        <v>1842</v>
      </c>
      <c r="C175" s="832" t="s">
        <v>571</v>
      </c>
      <c r="D175" s="832" t="s">
        <v>1000</v>
      </c>
      <c r="E175" s="832" t="s">
        <v>1843</v>
      </c>
      <c r="F175" s="832" t="s">
        <v>1879</v>
      </c>
      <c r="G175" s="832" t="s">
        <v>1880</v>
      </c>
      <c r="H175" s="849">
        <v>179765</v>
      </c>
      <c r="I175" s="849">
        <v>732181.17000000027</v>
      </c>
      <c r="J175" s="832">
        <v>1.3551138726548875</v>
      </c>
      <c r="K175" s="832">
        <v>4.0729906822796442</v>
      </c>
      <c r="L175" s="849">
        <v>143620</v>
      </c>
      <c r="M175" s="849">
        <v>540309.69999999984</v>
      </c>
      <c r="N175" s="832">
        <v>1</v>
      </c>
      <c r="O175" s="832">
        <v>3.76207840133686</v>
      </c>
      <c r="P175" s="849">
        <v>134029</v>
      </c>
      <c r="Q175" s="849">
        <v>503525.92999999993</v>
      </c>
      <c r="R175" s="837">
        <v>0.93192095200215741</v>
      </c>
      <c r="S175" s="850">
        <v>3.7568431458863376</v>
      </c>
    </row>
    <row r="176" spans="1:19" ht="14.4" customHeight="1" x14ac:dyDescent="0.3">
      <c r="A176" s="831" t="s">
        <v>1841</v>
      </c>
      <c r="B176" s="832" t="s">
        <v>1842</v>
      </c>
      <c r="C176" s="832" t="s">
        <v>571</v>
      </c>
      <c r="D176" s="832" t="s">
        <v>1000</v>
      </c>
      <c r="E176" s="832" t="s">
        <v>1843</v>
      </c>
      <c r="F176" s="832" t="s">
        <v>1883</v>
      </c>
      <c r="G176" s="832" t="s">
        <v>1884</v>
      </c>
      <c r="H176" s="849">
        <v>700</v>
      </c>
      <c r="I176" s="849">
        <v>5369</v>
      </c>
      <c r="J176" s="832">
        <v>0.99739921976592982</v>
      </c>
      <c r="K176" s="832">
        <v>7.67</v>
      </c>
      <c r="L176" s="849">
        <v>700</v>
      </c>
      <c r="M176" s="849">
        <v>5383</v>
      </c>
      <c r="N176" s="832">
        <v>1</v>
      </c>
      <c r="O176" s="832">
        <v>7.69</v>
      </c>
      <c r="P176" s="849"/>
      <c r="Q176" s="849"/>
      <c r="R176" s="837"/>
      <c r="S176" s="850"/>
    </row>
    <row r="177" spans="1:19" ht="14.4" customHeight="1" x14ac:dyDescent="0.3">
      <c r="A177" s="831" t="s">
        <v>1841</v>
      </c>
      <c r="B177" s="832" t="s">
        <v>1842</v>
      </c>
      <c r="C177" s="832" t="s">
        <v>571</v>
      </c>
      <c r="D177" s="832" t="s">
        <v>1000</v>
      </c>
      <c r="E177" s="832" t="s">
        <v>1843</v>
      </c>
      <c r="F177" s="832" t="s">
        <v>1885</v>
      </c>
      <c r="G177" s="832" t="s">
        <v>1886</v>
      </c>
      <c r="H177" s="849">
        <v>780</v>
      </c>
      <c r="I177" s="849">
        <v>125418</v>
      </c>
      <c r="J177" s="832">
        <v>4.7805603201829614</v>
      </c>
      <c r="K177" s="832">
        <v>160.7923076923077</v>
      </c>
      <c r="L177" s="849">
        <v>165</v>
      </c>
      <c r="M177" s="849">
        <v>26235</v>
      </c>
      <c r="N177" s="832">
        <v>1</v>
      </c>
      <c r="O177" s="832">
        <v>159</v>
      </c>
      <c r="P177" s="849">
        <v>465</v>
      </c>
      <c r="Q177" s="849">
        <v>72429.45</v>
      </c>
      <c r="R177" s="837">
        <v>2.7607947398513435</v>
      </c>
      <c r="S177" s="850">
        <v>155.76225806451612</v>
      </c>
    </row>
    <row r="178" spans="1:19" ht="14.4" customHeight="1" x14ac:dyDescent="0.3">
      <c r="A178" s="831" t="s">
        <v>1841</v>
      </c>
      <c r="B178" s="832" t="s">
        <v>1842</v>
      </c>
      <c r="C178" s="832" t="s">
        <v>571</v>
      </c>
      <c r="D178" s="832" t="s">
        <v>1000</v>
      </c>
      <c r="E178" s="832" t="s">
        <v>1843</v>
      </c>
      <c r="F178" s="832" t="s">
        <v>1887</v>
      </c>
      <c r="G178" s="832" t="s">
        <v>1888</v>
      </c>
      <c r="H178" s="849">
        <v>6150</v>
      </c>
      <c r="I178" s="849">
        <v>123695.1</v>
      </c>
      <c r="J178" s="832">
        <v>1.7227384297585122</v>
      </c>
      <c r="K178" s="832">
        <v>20.113024390243904</v>
      </c>
      <c r="L178" s="849">
        <v>3552</v>
      </c>
      <c r="M178" s="849">
        <v>71801.439999999988</v>
      </c>
      <c r="N178" s="832">
        <v>1</v>
      </c>
      <c r="O178" s="832">
        <v>20.214369369369365</v>
      </c>
      <c r="P178" s="849">
        <v>2976</v>
      </c>
      <c r="Q178" s="849">
        <v>61574.039999999994</v>
      </c>
      <c r="R178" s="837">
        <v>0.85755995980024924</v>
      </c>
      <c r="S178" s="850">
        <v>20.690201612903223</v>
      </c>
    </row>
    <row r="179" spans="1:19" ht="14.4" customHeight="1" x14ac:dyDescent="0.3">
      <c r="A179" s="831" t="s">
        <v>1841</v>
      </c>
      <c r="B179" s="832" t="s">
        <v>1842</v>
      </c>
      <c r="C179" s="832" t="s">
        <v>571</v>
      </c>
      <c r="D179" s="832" t="s">
        <v>1000</v>
      </c>
      <c r="E179" s="832" t="s">
        <v>1843</v>
      </c>
      <c r="F179" s="832" t="s">
        <v>1889</v>
      </c>
      <c r="G179" s="832"/>
      <c r="H179" s="849">
        <v>1401</v>
      </c>
      <c r="I179" s="849">
        <v>29906.02</v>
      </c>
      <c r="J179" s="832"/>
      <c r="K179" s="832">
        <v>21.346195574589579</v>
      </c>
      <c r="L179" s="849"/>
      <c r="M179" s="849"/>
      <c r="N179" s="832"/>
      <c r="O179" s="832"/>
      <c r="P179" s="849"/>
      <c r="Q179" s="849"/>
      <c r="R179" s="837"/>
      <c r="S179" s="850"/>
    </row>
    <row r="180" spans="1:19" ht="14.4" customHeight="1" x14ac:dyDescent="0.3">
      <c r="A180" s="831" t="s">
        <v>1841</v>
      </c>
      <c r="B180" s="832" t="s">
        <v>1842</v>
      </c>
      <c r="C180" s="832" t="s">
        <v>571</v>
      </c>
      <c r="D180" s="832" t="s">
        <v>1000</v>
      </c>
      <c r="E180" s="832" t="s">
        <v>1843</v>
      </c>
      <c r="F180" s="832" t="s">
        <v>1892</v>
      </c>
      <c r="G180" s="832"/>
      <c r="H180" s="849">
        <v>4</v>
      </c>
      <c r="I180" s="849">
        <v>49624.01</v>
      </c>
      <c r="J180" s="832"/>
      <c r="K180" s="832">
        <v>12406.002500000001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" customHeight="1" x14ac:dyDescent="0.3">
      <c r="A181" s="831" t="s">
        <v>1841</v>
      </c>
      <c r="B181" s="832" t="s">
        <v>1842</v>
      </c>
      <c r="C181" s="832" t="s">
        <v>571</v>
      </c>
      <c r="D181" s="832" t="s">
        <v>1000</v>
      </c>
      <c r="E181" s="832" t="s">
        <v>1843</v>
      </c>
      <c r="F181" s="832" t="s">
        <v>1895</v>
      </c>
      <c r="G181" s="832" t="s">
        <v>1896</v>
      </c>
      <c r="H181" s="849"/>
      <c r="I181" s="849"/>
      <c r="J181" s="832"/>
      <c r="K181" s="832"/>
      <c r="L181" s="849">
        <v>5163</v>
      </c>
      <c r="M181" s="849">
        <v>102504.08</v>
      </c>
      <c r="N181" s="832">
        <v>1</v>
      </c>
      <c r="O181" s="832">
        <v>19.853588998644199</v>
      </c>
      <c r="P181" s="849">
        <v>6841</v>
      </c>
      <c r="Q181" s="849">
        <v>134642.82</v>
      </c>
      <c r="R181" s="837">
        <v>1.3135362026565187</v>
      </c>
      <c r="S181" s="850">
        <v>19.681745358865665</v>
      </c>
    </row>
    <row r="182" spans="1:19" ht="14.4" customHeight="1" x14ac:dyDescent="0.3">
      <c r="A182" s="831" t="s">
        <v>1841</v>
      </c>
      <c r="B182" s="832" t="s">
        <v>1842</v>
      </c>
      <c r="C182" s="832" t="s">
        <v>571</v>
      </c>
      <c r="D182" s="832" t="s">
        <v>1000</v>
      </c>
      <c r="E182" s="832" t="s">
        <v>904</v>
      </c>
      <c r="F182" s="832" t="s">
        <v>1905</v>
      </c>
      <c r="G182" s="832" t="s">
        <v>1906</v>
      </c>
      <c r="H182" s="849">
        <v>34</v>
      </c>
      <c r="I182" s="849">
        <v>1258</v>
      </c>
      <c r="J182" s="832">
        <v>0.65384615384615385</v>
      </c>
      <c r="K182" s="832">
        <v>37</v>
      </c>
      <c r="L182" s="849">
        <v>52</v>
      </c>
      <c r="M182" s="849">
        <v>1924</v>
      </c>
      <c r="N182" s="832">
        <v>1</v>
      </c>
      <c r="O182" s="832">
        <v>37</v>
      </c>
      <c r="P182" s="849">
        <v>46</v>
      </c>
      <c r="Q182" s="849">
        <v>1702</v>
      </c>
      <c r="R182" s="837">
        <v>0.88461538461538458</v>
      </c>
      <c r="S182" s="850">
        <v>37</v>
      </c>
    </row>
    <row r="183" spans="1:19" ht="14.4" customHeight="1" x14ac:dyDescent="0.3">
      <c r="A183" s="831" t="s">
        <v>1841</v>
      </c>
      <c r="B183" s="832" t="s">
        <v>1842</v>
      </c>
      <c r="C183" s="832" t="s">
        <v>571</v>
      </c>
      <c r="D183" s="832" t="s">
        <v>1000</v>
      </c>
      <c r="E183" s="832" t="s">
        <v>904</v>
      </c>
      <c r="F183" s="832" t="s">
        <v>1905</v>
      </c>
      <c r="G183" s="832" t="s">
        <v>1907</v>
      </c>
      <c r="H183" s="849">
        <v>6</v>
      </c>
      <c r="I183" s="849">
        <v>222</v>
      </c>
      <c r="J183" s="832"/>
      <c r="K183" s="832">
        <v>37</v>
      </c>
      <c r="L183" s="849"/>
      <c r="M183" s="849"/>
      <c r="N183" s="832"/>
      <c r="O183" s="832"/>
      <c r="P183" s="849">
        <v>8</v>
      </c>
      <c r="Q183" s="849">
        <v>296</v>
      </c>
      <c r="R183" s="837"/>
      <c r="S183" s="850">
        <v>37</v>
      </c>
    </row>
    <row r="184" spans="1:19" ht="14.4" customHeight="1" x14ac:dyDescent="0.3">
      <c r="A184" s="831" t="s">
        <v>1841</v>
      </c>
      <c r="B184" s="832" t="s">
        <v>1842</v>
      </c>
      <c r="C184" s="832" t="s">
        <v>571</v>
      </c>
      <c r="D184" s="832" t="s">
        <v>1000</v>
      </c>
      <c r="E184" s="832" t="s">
        <v>904</v>
      </c>
      <c r="F184" s="832" t="s">
        <v>1908</v>
      </c>
      <c r="G184" s="832" t="s">
        <v>1909</v>
      </c>
      <c r="H184" s="849">
        <v>36</v>
      </c>
      <c r="I184" s="849">
        <v>15948</v>
      </c>
      <c r="J184" s="832">
        <v>0.99774774774774777</v>
      </c>
      <c r="K184" s="832">
        <v>443</v>
      </c>
      <c r="L184" s="849">
        <v>36</v>
      </c>
      <c r="M184" s="849">
        <v>15984</v>
      </c>
      <c r="N184" s="832">
        <v>1</v>
      </c>
      <c r="O184" s="832">
        <v>444</v>
      </c>
      <c r="P184" s="849">
        <v>46</v>
      </c>
      <c r="Q184" s="849">
        <v>20424</v>
      </c>
      <c r="R184" s="837">
        <v>1.2777777777777777</v>
      </c>
      <c r="S184" s="850">
        <v>444</v>
      </c>
    </row>
    <row r="185" spans="1:19" ht="14.4" customHeight="1" x14ac:dyDescent="0.3">
      <c r="A185" s="831" t="s">
        <v>1841</v>
      </c>
      <c r="B185" s="832" t="s">
        <v>1842</v>
      </c>
      <c r="C185" s="832" t="s">
        <v>571</v>
      </c>
      <c r="D185" s="832" t="s">
        <v>1000</v>
      </c>
      <c r="E185" s="832" t="s">
        <v>904</v>
      </c>
      <c r="F185" s="832" t="s">
        <v>1910</v>
      </c>
      <c r="G185" s="832" t="s">
        <v>1911</v>
      </c>
      <c r="H185" s="849">
        <v>202</v>
      </c>
      <c r="I185" s="849">
        <v>35754</v>
      </c>
      <c r="J185" s="832">
        <v>0.46118721461187212</v>
      </c>
      <c r="K185" s="832">
        <v>177</v>
      </c>
      <c r="L185" s="849">
        <v>438</v>
      </c>
      <c r="M185" s="849">
        <v>77526</v>
      </c>
      <c r="N185" s="832">
        <v>1</v>
      </c>
      <c r="O185" s="832">
        <v>177</v>
      </c>
      <c r="P185" s="849">
        <v>327</v>
      </c>
      <c r="Q185" s="849">
        <v>58206</v>
      </c>
      <c r="R185" s="837">
        <v>0.75079328225369557</v>
      </c>
      <c r="S185" s="850">
        <v>178</v>
      </c>
    </row>
    <row r="186" spans="1:19" ht="14.4" customHeight="1" x14ac:dyDescent="0.3">
      <c r="A186" s="831" t="s">
        <v>1841</v>
      </c>
      <c r="B186" s="832" t="s">
        <v>1842</v>
      </c>
      <c r="C186" s="832" t="s">
        <v>571</v>
      </c>
      <c r="D186" s="832" t="s">
        <v>1000</v>
      </c>
      <c r="E186" s="832" t="s">
        <v>904</v>
      </c>
      <c r="F186" s="832" t="s">
        <v>1915</v>
      </c>
      <c r="G186" s="832" t="s">
        <v>1917</v>
      </c>
      <c r="H186" s="849"/>
      <c r="I186" s="849"/>
      <c r="J186" s="832"/>
      <c r="K186" s="832"/>
      <c r="L186" s="849"/>
      <c r="M186" s="849"/>
      <c r="N186" s="832"/>
      <c r="O186" s="832"/>
      <c r="P186" s="849">
        <v>3</v>
      </c>
      <c r="Q186" s="849">
        <v>954</v>
      </c>
      <c r="R186" s="837"/>
      <c r="S186" s="850">
        <v>318</v>
      </c>
    </row>
    <row r="187" spans="1:19" ht="14.4" customHeight="1" x14ac:dyDescent="0.3">
      <c r="A187" s="831" t="s">
        <v>1841</v>
      </c>
      <c r="B187" s="832" t="s">
        <v>1842</v>
      </c>
      <c r="C187" s="832" t="s">
        <v>571</v>
      </c>
      <c r="D187" s="832" t="s">
        <v>1000</v>
      </c>
      <c r="E187" s="832" t="s">
        <v>904</v>
      </c>
      <c r="F187" s="832" t="s">
        <v>1922</v>
      </c>
      <c r="G187" s="832" t="s">
        <v>1923</v>
      </c>
      <c r="H187" s="849">
        <v>10</v>
      </c>
      <c r="I187" s="849">
        <v>20380</v>
      </c>
      <c r="J187" s="832">
        <v>3.3316985450384173</v>
      </c>
      <c r="K187" s="832">
        <v>2038</v>
      </c>
      <c r="L187" s="849">
        <v>3</v>
      </c>
      <c r="M187" s="849">
        <v>6117</v>
      </c>
      <c r="N187" s="832">
        <v>1</v>
      </c>
      <c r="O187" s="832">
        <v>2039</v>
      </c>
      <c r="P187" s="849">
        <v>3</v>
      </c>
      <c r="Q187" s="849">
        <v>6120</v>
      </c>
      <c r="R187" s="837">
        <v>1.0004904364884748</v>
      </c>
      <c r="S187" s="850">
        <v>2040</v>
      </c>
    </row>
    <row r="188" spans="1:19" ht="14.4" customHeight="1" x14ac:dyDescent="0.3">
      <c r="A188" s="831" t="s">
        <v>1841</v>
      </c>
      <c r="B188" s="832" t="s">
        <v>1842</v>
      </c>
      <c r="C188" s="832" t="s">
        <v>571</v>
      </c>
      <c r="D188" s="832" t="s">
        <v>1000</v>
      </c>
      <c r="E188" s="832" t="s">
        <v>904</v>
      </c>
      <c r="F188" s="832" t="s">
        <v>1922</v>
      </c>
      <c r="G188" s="832" t="s">
        <v>1924</v>
      </c>
      <c r="H188" s="849">
        <v>10</v>
      </c>
      <c r="I188" s="849">
        <v>20380</v>
      </c>
      <c r="J188" s="832">
        <v>2.498773908778813</v>
      </c>
      <c r="K188" s="832">
        <v>2038</v>
      </c>
      <c r="L188" s="849">
        <v>4</v>
      </c>
      <c r="M188" s="849">
        <v>8156</v>
      </c>
      <c r="N188" s="832">
        <v>1</v>
      </c>
      <c r="O188" s="832">
        <v>2039</v>
      </c>
      <c r="P188" s="849">
        <v>4</v>
      </c>
      <c r="Q188" s="849">
        <v>8160</v>
      </c>
      <c r="R188" s="837">
        <v>1.0004904364884748</v>
      </c>
      <c r="S188" s="850">
        <v>2040</v>
      </c>
    </row>
    <row r="189" spans="1:19" ht="14.4" customHeight="1" x14ac:dyDescent="0.3">
      <c r="A189" s="831" t="s">
        <v>1841</v>
      </c>
      <c r="B189" s="832" t="s">
        <v>1842</v>
      </c>
      <c r="C189" s="832" t="s">
        <v>571</v>
      </c>
      <c r="D189" s="832" t="s">
        <v>1000</v>
      </c>
      <c r="E189" s="832" t="s">
        <v>904</v>
      </c>
      <c r="F189" s="832" t="s">
        <v>1925</v>
      </c>
      <c r="G189" s="832" t="s">
        <v>1927</v>
      </c>
      <c r="H189" s="849">
        <v>1</v>
      </c>
      <c r="I189" s="849">
        <v>3058</v>
      </c>
      <c r="J189" s="832"/>
      <c r="K189" s="832">
        <v>3058</v>
      </c>
      <c r="L189" s="849"/>
      <c r="M189" s="849"/>
      <c r="N189" s="832"/>
      <c r="O189" s="832"/>
      <c r="P189" s="849"/>
      <c r="Q189" s="849"/>
      <c r="R189" s="837"/>
      <c r="S189" s="850"/>
    </row>
    <row r="190" spans="1:19" ht="14.4" customHeight="1" x14ac:dyDescent="0.3">
      <c r="A190" s="831" t="s">
        <v>1841</v>
      </c>
      <c r="B190" s="832" t="s">
        <v>1842</v>
      </c>
      <c r="C190" s="832" t="s">
        <v>571</v>
      </c>
      <c r="D190" s="832" t="s">
        <v>1000</v>
      </c>
      <c r="E190" s="832" t="s">
        <v>904</v>
      </c>
      <c r="F190" s="832" t="s">
        <v>1928</v>
      </c>
      <c r="G190" s="832" t="s">
        <v>1929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667</v>
      </c>
      <c r="R190" s="837"/>
      <c r="S190" s="850">
        <v>667</v>
      </c>
    </row>
    <row r="191" spans="1:19" ht="14.4" customHeight="1" x14ac:dyDescent="0.3">
      <c r="A191" s="831" t="s">
        <v>1841</v>
      </c>
      <c r="B191" s="832" t="s">
        <v>1842</v>
      </c>
      <c r="C191" s="832" t="s">
        <v>571</v>
      </c>
      <c r="D191" s="832" t="s">
        <v>1000</v>
      </c>
      <c r="E191" s="832" t="s">
        <v>904</v>
      </c>
      <c r="F191" s="832" t="s">
        <v>1928</v>
      </c>
      <c r="G191" s="832" t="s">
        <v>1930</v>
      </c>
      <c r="H191" s="849">
        <v>1</v>
      </c>
      <c r="I191" s="849">
        <v>666</v>
      </c>
      <c r="J191" s="832">
        <v>0.99850074962518742</v>
      </c>
      <c r="K191" s="832">
        <v>666</v>
      </c>
      <c r="L191" s="849">
        <v>1</v>
      </c>
      <c r="M191" s="849">
        <v>667</v>
      </c>
      <c r="N191" s="832">
        <v>1</v>
      </c>
      <c r="O191" s="832">
        <v>667</v>
      </c>
      <c r="P191" s="849"/>
      <c r="Q191" s="849"/>
      <c r="R191" s="837"/>
      <c r="S191" s="850"/>
    </row>
    <row r="192" spans="1:19" ht="14.4" customHeight="1" x14ac:dyDescent="0.3">
      <c r="A192" s="831" t="s">
        <v>1841</v>
      </c>
      <c r="B192" s="832" t="s">
        <v>1842</v>
      </c>
      <c r="C192" s="832" t="s">
        <v>571</v>
      </c>
      <c r="D192" s="832" t="s">
        <v>1000</v>
      </c>
      <c r="E192" s="832" t="s">
        <v>904</v>
      </c>
      <c r="F192" s="832" t="s">
        <v>1931</v>
      </c>
      <c r="G192" s="832" t="s">
        <v>1932</v>
      </c>
      <c r="H192" s="849"/>
      <c r="I192" s="849"/>
      <c r="J192" s="832"/>
      <c r="K192" s="832"/>
      <c r="L192" s="849">
        <v>1</v>
      </c>
      <c r="M192" s="849">
        <v>1349</v>
      </c>
      <c r="N192" s="832">
        <v>1</v>
      </c>
      <c r="O192" s="832">
        <v>1349</v>
      </c>
      <c r="P192" s="849"/>
      <c r="Q192" s="849"/>
      <c r="R192" s="837"/>
      <c r="S192" s="850"/>
    </row>
    <row r="193" spans="1:19" ht="14.4" customHeight="1" x14ac:dyDescent="0.3">
      <c r="A193" s="831" t="s">
        <v>1841</v>
      </c>
      <c r="B193" s="832" t="s">
        <v>1842</v>
      </c>
      <c r="C193" s="832" t="s">
        <v>571</v>
      </c>
      <c r="D193" s="832" t="s">
        <v>1000</v>
      </c>
      <c r="E193" s="832" t="s">
        <v>904</v>
      </c>
      <c r="F193" s="832" t="s">
        <v>1933</v>
      </c>
      <c r="G193" s="832" t="s">
        <v>1934</v>
      </c>
      <c r="H193" s="849">
        <v>19</v>
      </c>
      <c r="I193" s="849">
        <v>27189</v>
      </c>
      <c r="J193" s="832">
        <v>3.8</v>
      </c>
      <c r="K193" s="832">
        <v>1431</v>
      </c>
      <c r="L193" s="849">
        <v>5</v>
      </c>
      <c r="M193" s="849">
        <v>7155</v>
      </c>
      <c r="N193" s="832">
        <v>1</v>
      </c>
      <c r="O193" s="832">
        <v>1431</v>
      </c>
      <c r="P193" s="849">
        <v>11</v>
      </c>
      <c r="Q193" s="849">
        <v>15752</v>
      </c>
      <c r="R193" s="837">
        <v>2.201537386443047</v>
      </c>
      <c r="S193" s="850">
        <v>1432</v>
      </c>
    </row>
    <row r="194" spans="1:19" ht="14.4" customHeight="1" x14ac:dyDescent="0.3">
      <c r="A194" s="831" t="s">
        <v>1841</v>
      </c>
      <c r="B194" s="832" t="s">
        <v>1842</v>
      </c>
      <c r="C194" s="832" t="s">
        <v>571</v>
      </c>
      <c r="D194" s="832" t="s">
        <v>1000</v>
      </c>
      <c r="E194" s="832" t="s">
        <v>904</v>
      </c>
      <c r="F194" s="832" t="s">
        <v>1933</v>
      </c>
      <c r="G194" s="832" t="s">
        <v>1935</v>
      </c>
      <c r="H194" s="849">
        <v>6</v>
      </c>
      <c r="I194" s="849">
        <v>8586</v>
      </c>
      <c r="J194" s="832">
        <v>0.8571428571428571</v>
      </c>
      <c r="K194" s="832">
        <v>1431</v>
      </c>
      <c r="L194" s="849">
        <v>7</v>
      </c>
      <c r="M194" s="849">
        <v>10017</v>
      </c>
      <c r="N194" s="832">
        <v>1</v>
      </c>
      <c r="O194" s="832">
        <v>1431</v>
      </c>
      <c r="P194" s="849">
        <v>1</v>
      </c>
      <c r="Q194" s="849">
        <v>1432</v>
      </c>
      <c r="R194" s="837">
        <v>0.14295697314565239</v>
      </c>
      <c r="S194" s="850">
        <v>1432</v>
      </c>
    </row>
    <row r="195" spans="1:19" ht="14.4" customHeight="1" x14ac:dyDescent="0.3">
      <c r="A195" s="831" t="s">
        <v>1841</v>
      </c>
      <c r="B195" s="832" t="s">
        <v>1842</v>
      </c>
      <c r="C195" s="832" t="s">
        <v>571</v>
      </c>
      <c r="D195" s="832" t="s">
        <v>1000</v>
      </c>
      <c r="E195" s="832" t="s">
        <v>904</v>
      </c>
      <c r="F195" s="832" t="s">
        <v>1936</v>
      </c>
      <c r="G195" s="832" t="s">
        <v>1937</v>
      </c>
      <c r="H195" s="849">
        <v>27</v>
      </c>
      <c r="I195" s="849">
        <v>51624</v>
      </c>
      <c r="J195" s="832">
        <v>1.08</v>
      </c>
      <c r="K195" s="832">
        <v>1912</v>
      </c>
      <c r="L195" s="849">
        <v>25</v>
      </c>
      <c r="M195" s="849">
        <v>47800</v>
      </c>
      <c r="N195" s="832">
        <v>1</v>
      </c>
      <c r="O195" s="832">
        <v>1912</v>
      </c>
      <c r="P195" s="849">
        <v>34</v>
      </c>
      <c r="Q195" s="849">
        <v>65086</v>
      </c>
      <c r="R195" s="837">
        <v>1.3616317991631799</v>
      </c>
      <c r="S195" s="850">
        <v>1914.2941176470588</v>
      </c>
    </row>
    <row r="196" spans="1:19" ht="14.4" customHeight="1" x14ac:dyDescent="0.3">
      <c r="A196" s="831" t="s">
        <v>1841</v>
      </c>
      <c r="B196" s="832" t="s">
        <v>1842</v>
      </c>
      <c r="C196" s="832" t="s">
        <v>571</v>
      </c>
      <c r="D196" s="832" t="s">
        <v>1000</v>
      </c>
      <c r="E196" s="832" t="s">
        <v>904</v>
      </c>
      <c r="F196" s="832" t="s">
        <v>1940</v>
      </c>
      <c r="G196" s="832" t="s">
        <v>1941</v>
      </c>
      <c r="H196" s="849">
        <v>8</v>
      </c>
      <c r="I196" s="849">
        <v>9704</v>
      </c>
      <c r="J196" s="832">
        <v>1.1428571428571428</v>
      </c>
      <c r="K196" s="832">
        <v>1213</v>
      </c>
      <c r="L196" s="849">
        <v>7</v>
      </c>
      <c r="M196" s="849">
        <v>8491</v>
      </c>
      <c r="N196" s="832">
        <v>1</v>
      </c>
      <c r="O196" s="832">
        <v>1213</v>
      </c>
      <c r="P196" s="849">
        <v>7</v>
      </c>
      <c r="Q196" s="849">
        <v>8498</v>
      </c>
      <c r="R196" s="837">
        <v>1.0008244023083264</v>
      </c>
      <c r="S196" s="850">
        <v>1214</v>
      </c>
    </row>
    <row r="197" spans="1:19" ht="14.4" customHeight="1" x14ac:dyDescent="0.3">
      <c r="A197" s="831" t="s">
        <v>1841</v>
      </c>
      <c r="B197" s="832" t="s">
        <v>1842</v>
      </c>
      <c r="C197" s="832" t="s">
        <v>571</v>
      </c>
      <c r="D197" s="832" t="s">
        <v>1000</v>
      </c>
      <c r="E197" s="832" t="s">
        <v>904</v>
      </c>
      <c r="F197" s="832" t="s">
        <v>1940</v>
      </c>
      <c r="G197" s="832" t="s">
        <v>1942</v>
      </c>
      <c r="H197" s="849">
        <v>12</v>
      </c>
      <c r="I197" s="849">
        <v>14556</v>
      </c>
      <c r="J197" s="832">
        <v>1</v>
      </c>
      <c r="K197" s="832">
        <v>1213</v>
      </c>
      <c r="L197" s="849">
        <v>12</v>
      </c>
      <c r="M197" s="849">
        <v>14556</v>
      </c>
      <c r="N197" s="832">
        <v>1</v>
      </c>
      <c r="O197" s="832">
        <v>1213</v>
      </c>
      <c r="P197" s="849">
        <v>12</v>
      </c>
      <c r="Q197" s="849">
        <v>14568</v>
      </c>
      <c r="R197" s="837">
        <v>1.0008244023083264</v>
      </c>
      <c r="S197" s="850">
        <v>1214</v>
      </c>
    </row>
    <row r="198" spans="1:19" ht="14.4" customHeight="1" x14ac:dyDescent="0.3">
      <c r="A198" s="831" t="s">
        <v>1841</v>
      </c>
      <c r="B198" s="832" t="s">
        <v>1842</v>
      </c>
      <c r="C198" s="832" t="s">
        <v>571</v>
      </c>
      <c r="D198" s="832" t="s">
        <v>1000</v>
      </c>
      <c r="E198" s="832" t="s">
        <v>904</v>
      </c>
      <c r="F198" s="832" t="s">
        <v>1943</v>
      </c>
      <c r="G198" s="832" t="s">
        <v>1944</v>
      </c>
      <c r="H198" s="849">
        <v>4</v>
      </c>
      <c r="I198" s="849">
        <v>6436</v>
      </c>
      <c r="J198" s="832">
        <v>4</v>
      </c>
      <c r="K198" s="832">
        <v>1609</v>
      </c>
      <c r="L198" s="849">
        <v>1</v>
      </c>
      <c r="M198" s="849">
        <v>1609</v>
      </c>
      <c r="N198" s="832">
        <v>1</v>
      </c>
      <c r="O198" s="832">
        <v>1609</v>
      </c>
      <c r="P198" s="849"/>
      <c r="Q198" s="849"/>
      <c r="R198" s="837"/>
      <c r="S198" s="850"/>
    </row>
    <row r="199" spans="1:19" ht="14.4" customHeight="1" x14ac:dyDescent="0.3">
      <c r="A199" s="831" t="s">
        <v>1841</v>
      </c>
      <c r="B199" s="832" t="s">
        <v>1842</v>
      </c>
      <c r="C199" s="832" t="s">
        <v>571</v>
      </c>
      <c r="D199" s="832" t="s">
        <v>1000</v>
      </c>
      <c r="E199" s="832" t="s">
        <v>904</v>
      </c>
      <c r="F199" s="832" t="s">
        <v>1945</v>
      </c>
      <c r="G199" s="832" t="s">
        <v>1946</v>
      </c>
      <c r="H199" s="849">
        <v>13</v>
      </c>
      <c r="I199" s="849">
        <v>8853</v>
      </c>
      <c r="J199" s="832">
        <v>2.1634897360703813</v>
      </c>
      <c r="K199" s="832">
        <v>681</v>
      </c>
      <c r="L199" s="849">
        <v>6</v>
      </c>
      <c r="M199" s="849">
        <v>4092</v>
      </c>
      <c r="N199" s="832">
        <v>1</v>
      </c>
      <c r="O199" s="832">
        <v>682</v>
      </c>
      <c r="P199" s="849">
        <v>11</v>
      </c>
      <c r="Q199" s="849">
        <v>7502</v>
      </c>
      <c r="R199" s="837">
        <v>1.8333333333333333</v>
      </c>
      <c r="S199" s="850">
        <v>682</v>
      </c>
    </row>
    <row r="200" spans="1:19" ht="14.4" customHeight="1" x14ac:dyDescent="0.3">
      <c r="A200" s="831" t="s">
        <v>1841</v>
      </c>
      <c r="B200" s="832" t="s">
        <v>1842</v>
      </c>
      <c r="C200" s="832" t="s">
        <v>571</v>
      </c>
      <c r="D200" s="832" t="s">
        <v>1000</v>
      </c>
      <c r="E200" s="832" t="s">
        <v>904</v>
      </c>
      <c r="F200" s="832" t="s">
        <v>1945</v>
      </c>
      <c r="G200" s="832" t="s">
        <v>1947</v>
      </c>
      <c r="H200" s="849">
        <v>20</v>
      </c>
      <c r="I200" s="849">
        <v>13620</v>
      </c>
      <c r="J200" s="832">
        <v>2.8529534981147884</v>
      </c>
      <c r="K200" s="832">
        <v>681</v>
      </c>
      <c r="L200" s="849">
        <v>7</v>
      </c>
      <c r="M200" s="849">
        <v>4774</v>
      </c>
      <c r="N200" s="832">
        <v>1</v>
      </c>
      <c r="O200" s="832">
        <v>682</v>
      </c>
      <c r="P200" s="849">
        <v>19</v>
      </c>
      <c r="Q200" s="849">
        <v>12958</v>
      </c>
      <c r="R200" s="837">
        <v>2.7142857142857144</v>
      </c>
      <c r="S200" s="850">
        <v>682</v>
      </c>
    </row>
    <row r="201" spans="1:19" ht="14.4" customHeight="1" x14ac:dyDescent="0.3">
      <c r="A201" s="831" t="s">
        <v>1841</v>
      </c>
      <c r="B201" s="832" t="s">
        <v>1842</v>
      </c>
      <c r="C201" s="832" t="s">
        <v>571</v>
      </c>
      <c r="D201" s="832" t="s">
        <v>1000</v>
      </c>
      <c r="E201" s="832" t="s">
        <v>904</v>
      </c>
      <c r="F201" s="832" t="s">
        <v>1948</v>
      </c>
      <c r="G201" s="832" t="s">
        <v>1949</v>
      </c>
      <c r="H201" s="849">
        <v>20</v>
      </c>
      <c r="I201" s="849">
        <v>14320</v>
      </c>
      <c r="J201" s="832">
        <v>2.2191228885789553</v>
      </c>
      <c r="K201" s="832">
        <v>716</v>
      </c>
      <c r="L201" s="849">
        <v>9</v>
      </c>
      <c r="M201" s="849">
        <v>6453</v>
      </c>
      <c r="N201" s="832">
        <v>1</v>
      </c>
      <c r="O201" s="832">
        <v>717</v>
      </c>
      <c r="P201" s="849">
        <v>10</v>
      </c>
      <c r="Q201" s="849">
        <v>7170</v>
      </c>
      <c r="R201" s="837">
        <v>1.1111111111111112</v>
      </c>
      <c r="S201" s="850">
        <v>717</v>
      </c>
    </row>
    <row r="202" spans="1:19" ht="14.4" customHeight="1" x14ac:dyDescent="0.3">
      <c r="A202" s="831" t="s">
        <v>1841</v>
      </c>
      <c r="B202" s="832" t="s">
        <v>1842</v>
      </c>
      <c r="C202" s="832" t="s">
        <v>571</v>
      </c>
      <c r="D202" s="832" t="s">
        <v>1000</v>
      </c>
      <c r="E202" s="832" t="s">
        <v>904</v>
      </c>
      <c r="F202" s="832" t="s">
        <v>1948</v>
      </c>
      <c r="G202" s="832" t="s">
        <v>1950</v>
      </c>
      <c r="H202" s="849">
        <v>10</v>
      </c>
      <c r="I202" s="849">
        <v>7160</v>
      </c>
      <c r="J202" s="832"/>
      <c r="K202" s="832">
        <v>716</v>
      </c>
      <c r="L202" s="849"/>
      <c r="M202" s="849"/>
      <c r="N202" s="832"/>
      <c r="O202" s="832"/>
      <c r="P202" s="849">
        <v>4</v>
      </c>
      <c r="Q202" s="849">
        <v>2868</v>
      </c>
      <c r="R202" s="837"/>
      <c r="S202" s="850">
        <v>717</v>
      </c>
    </row>
    <row r="203" spans="1:19" ht="14.4" customHeight="1" x14ac:dyDescent="0.3">
      <c r="A203" s="831" t="s">
        <v>1841</v>
      </c>
      <c r="B203" s="832" t="s">
        <v>1842</v>
      </c>
      <c r="C203" s="832" t="s">
        <v>571</v>
      </c>
      <c r="D203" s="832" t="s">
        <v>1000</v>
      </c>
      <c r="E203" s="832" t="s">
        <v>904</v>
      </c>
      <c r="F203" s="832" t="s">
        <v>1951</v>
      </c>
      <c r="G203" s="832" t="s">
        <v>1952</v>
      </c>
      <c r="H203" s="849">
        <v>1</v>
      </c>
      <c r="I203" s="849">
        <v>2637</v>
      </c>
      <c r="J203" s="832">
        <v>0.24990523123578468</v>
      </c>
      <c r="K203" s="832">
        <v>2637</v>
      </c>
      <c r="L203" s="849">
        <v>4</v>
      </c>
      <c r="M203" s="849">
        <v>10552</v>
      </c>
      <c r="N203" s="832">
        <v>1</v>
      </c>
      <c r="O203" s="832">
        <v>2638</v>
      </c>
      <c r="P203" s="849">
        <v>1</v>
      </c>
      <c r="Q203" s="849">
        <v>2641</v>
      </c>
      <c r="R203" s="837">
        <v>0.25028430629264592</v>
      </c>
      <c r="S203" s="850">
        <v>2641</v>
      </c>
    </row>
    <row r="204" spans="1:19" ht="14.4" customHeight="1" x14ac:dyDescent="0.3">
      <c r="A204" s="831" t="s">
        <v>1841</v>
      </c>
      <c r="B204" s="832" t="s">
        <v>1842</v>
      </c>
      <c r="C204" s="832" t="s">
        <v>571</v>
      </c>
      <c r="D204" s="832" t="s">
        <v>1000</v>
      </c>
      <c r="E204" s="832" t="s">
        <v>904</v>
      </c>
      <c r="F204" s="832" t="s">
        <v>1954</v>
      </c>
      <c r="G204" s="832" t="s">
        <v>1955</v>
      </c>
      <c r="H204" s="849">
        <v>777</v>
      </c>
      <c r="I204" s="849">
        <v>1418025</v>
      </c>
      <c r="J204" s="832">
        <v>1.2737704918032786</v>
      </c>
      <c r="K204" s="832">
        <v>1825</v>
      </c>
      <c r="L204" s="849">
        <v>610</v>
      </c>
      <c r="M204" s="849">
        <v>1113250</v>
      </c>
      <c r="N204" s="832">
        <v>1</v>
      </c>
      <c r="O204" s="832">
        <v>1825</v>
      </c>
      <c r="P204" s="849">
        <v>582</v>
      </c>
      <c r="Q204" s="849">
        <v>1062732</v>
      </c>
      <c r="R204" s="837">
        <v>0.95462115427801486</v>
      </c>
      <c r="S204" s="850">
        <v>1826</v>
      </c>
    </row>
    <row r="205" spans="1:19" ht="14.4" customHeight="1" x14ac:dyDescent="0.3">
      <c r="A205" s="831" t="s">
        <v>1841</v>
      </c>
      <c r="B205" s="832" t="s">
        <v>1842</v>
      </c>
      <c r="C205" s="832" t="s">
        <v>571</v>
      </c>
      <c r="D205" s="832" t="s">
        <v>1000</v>
      </c>
      <c r="E205" s="832" t="s">
        <v>904</v>
      </c>
      <c r="F205" s="832" t="s">
        <v>1954</v>
      </c>
      <c r="G205" s="832" t="s">
        <v>1956</v>
      </c>
      <c r="H205" s="849">
        <v>195</v>
      </c>
      <c r="I205" s="849">
        <v>355875</v>
      </c>
      <c r="J205" s="832">
        <v>1.911764705882353</v>
      </c>
      <c r="K205" s="832">
        <v>1825</v>
      </c>
      <c r="L205" s="849">
        <v>102</v>
      </c>
      <c r="M205" s="849">
        <v>186150</v>
      </c>
      <c r="N205" s="832">
        <v>1</v>
      </c>
      <c r="O205" s="832">
        <v>1825</v>
      </c>
      <c r="P205" s="849">
        <v>220</v>
      </c>
      <c r="Q205" s="849">
        <v>401720</v>
      </c>
      <c r="R205" s="837">
        <v>2.1580445876980932</v>
      </c>
      <c r="S205" s="850">
        <v>1826</v>
      </c>
    </row>
    <row r="206" spans="1:19" ht="14.4" customHeight="1" x14ac:dyDescent="0.3">
      <c r="A206" s="831" t="s">
        <v>1841</v>
      </c>
      <c r="B206" s="832" t="s">
        <v>1842</v>
      </c>
      <c r="C206" s="832" t="s">
        <v>571</v>
      </c>
      <c r="D206" s="832" t="s">
        <v>1000</v>
      </c>
      <c r="E206" s="832" t="s">
        <v>904</v>
      </c>
      <c r="F206" s="832" t="s">
        <v>1957</v>
      </c>
      <c r="G206" s="832" t="s">
        <v>1958</v>
      </c>
      <c r="H206" s="849">
        <v>313</v>
      </c>
      <c r="I206" s="849">
        <v>134277</v>
      </c>
      <c r="J206" s="832">
        <v>1.3376068376068375</v>
      </c>
      <c r="K206" s="832">
        <v>429</v>
      </c>
      <c r="L206" s="849">
        <v>234</v>
      </c>
      <c r="M206" s="849">
        <v>100386</v>
      </c>
      <c r="N206" s="832">
        <v>1</v>
      </c>
      <c r="O206" s="832">
        <v>429</v>
      </c>
      <c r="P206" s="849">
        <v>288</v>
      </c>
      <c r="Q206" s="849">
        <v>123840</v>
      </c>
      <c r="R206" s="837">
        <v>1.2336381567150798</v>
      </c>
      <c r="S206" s="850">
        <v>430</v>
      </c>
    </row>
    <row r="207" spans="1:19" ht="14.4" customHeight="1" x14ac:dyDescent="0.3">
      <c r="A207" s="831" t="s">
        <v>1841</v>
      </c>
      <c r="B207" s="832" t="s">
        <v>1842</v>
      </c>
      <c r="C207" s="832" t="s">
        <v>571</v>
      </c>
      <c r="D207" s="832" t="s">
        <v>1000</v>
      </c>
      <c r="E207" s="832" t="s">
        <v>904</v>
      </c>
      <c r="F207" s="832" t="s">
        <v>1959</v>
      </c>
      <c r="G207" s="832" t="s">
        <v>1960</v>
      </c>
      <c r="H207" s="849">
        <v>10</v>
      </c>
      <c r="I207" s="849">
        <v>35180</v>
      </c>
      <c r="J207" s="832">
        <v>0.76879370629370625</v>
      </c>
      <c r="K207" s="832">
        <v>3518</v>
      </c>
      <c r="L207" s="849">
        <v>13</v>
      </c>
      <c r="M207" s="849">
        <v>45760</v>
      </c>
      <c r="N207" s="832">
        <v>1</v>
      </c>
      <c r="O207" s="832">
        <v>3520</v>
      </c>
      <c r="P207" s="849">
        <v>10</v>
      </c>
      <c r="Q207" s="849">
        <v>35220</v>
      </c>
      <c r="R207" s="837">
        <v>0.76966783216783219</v>
      </c>
      <c r="S207" s="850">
        <v>3522</v>
      </c>
    </row>
    <row r="208" spans="1:19" ht="14.4" customHeight="1" x14ac:dyDescent="0.3">
      <c r="A208" s="831" t="s">
        <v>1841</v>
      </c>
      <c r="B208" s="832" t="s">
        <v>1842</v>
      </c>
      <c r="C208" s="832" t="s">
        <v>571</v>
      </c>
      <c r="D208" s="832" t="s">
        <v>1000</v>
      </c>
      <c r="E208" s="832" t="s">
        <v>904</v>
      </c>
      <c r="F208" s="832" t="s">
        <v>1959</v>
      </c>
      <c r="G208" s="832" t="s">
        <v>1961</v>
      </c>
      <c r="H208" s="849">
        <v>10</v>
      </c>
      <c r="I208" s="849">
        <v>35180</v>
      </c>
      <c r="J208" s="832">
        <v>9.9943181818181817</v>
      </c>
      <c r="K208" s="832">
        <v>3518</v>
      </c>
      <c r="L208" s="849">
        <v>1</v>
      </c>
      <c r="M208" s="849">
        <v>3520</v>
      </c>
      <c r="N208" s="832">
        <v>1</v>
      </c>
      <c r="O208" s="832">
        <v>3520</v>
      </c>
      <c r="P208" s="849"/>
      <c r="Q208" s="849"/>
      <c r="R208" s="837"/>
      <c r="S208" s="850"/>
    </row>
    <row r="209" spans="1:19" ht="14.4" customHeight="1" x14ac:dyDescent="0.3">
      <c r="A209" s="831" t="s">
        <v>1841</v>
      </c>
      <c r="B209" s="832" t="s">
        <v>1842</v>
      </c>
      <c r="C209" s="832" t="s">
        <v>571</v>
      </c>
      <c r="D209" s="832" t="s">
        <v>1000</v>
      </c>
      <c r="E209" s="832" t="s">
        <v>904</v>
      </c>
      <c r="F209" s="832" t="s">
        <v>1964</v>
      </c>
      <c r="G209" s="832" t="s">
        <v>1965</v>
      </c>
      <c r="H209" s="849">
        <v>5</v>
      </c>
      <c r="I209" s="849">
        <v>166.67</v>
      </c>
      <c r="J209" s="832"/>
      <c r="K209" s="832">
        <v>33.333999999999996</v>
      </c>
      <c r="L209" s="849"/>
      <c r="M209" s="849"/>
      <c r="N209" s="832"/>
      <c r="O209" s="832"/>
      <c r="P209" s="849">
        <v>1</v>
      </c>
      <c r="Q209" s="849">
        <v>33.33</v>
      </c>
      <c r="R209" s="837"/>
      <c r="S209" s="850">
        <v>33.33</v>
      </c>
    </row>
    <row r="210" spans="1:19" ht="14.4" customHeight="1" x14ac:dyDescent="0.3">
      <c r="A210" s="831" t="s">
        <v>1841</v>
      </c>
      <c r="B210" s="832" t="s">
        <v>1842</v>
      </c>
      <c r="C210" s="832" t="s">
        <v>571</v>
      </c>
      <c r="D210" s="832" t="s">
        <v>1000</v>
      </c>
      <c r="E210" s="832" t="s">
        <v>904</v>
      </c>
      <c r="F210" s="832" t="s">
        <v>1964</v>
      </c>
      <c r="G210" s="832" t="s">
        <v>1966</v>
      </c>
      <c r="H210" s="849">
        <v>199</v>
      </c>
      <c r="I210" s="849">
        <v>6633.34</v>
      </c>
      <c r="J210" s="832">
        <v>0.47380966156452747</v>
      </c>
      <c r="K210" s="832">
        <v>33.333366834170853</v>
      </c>
      <c r="L210" s="849">
        <v>420</v>
      </c>
      <c r="M210" s="849">
        <v>14000.01</v>
      </c>
      <c r="N210" s="832">
        <v>1</v>
      </c>
      <c r="O210" s="832">
        <v>33.333357142857146</v>
      </c>
      <c r="P210" s="849">
        <v>306</v>
      </c>
      <c r="Q210" s="849">
        <v>10200.01</v>
      </c>
      <c r="R210" s="837">
        <v>0.72857162244884111</v>
      </c>
      <c r="S210" s="850">
        <v>33.333366013071895</v>
      </c>
    </row>
    <row r="211" spans="1:19" ht="14.4" customHeight="1" x14ac:dyDescent="0.3">
      <c r="A211" s="831" t="s">
        <v>1841</v>
      </c>
      <c r="B211" s="832" t="s">
        <v>1842</v>
      </c>
      <c r="C211" s="832" t="s">
        <v>571</v>
      </c>
      <c r="D211" s="832" t="s">
        <v>1000</v>
      </c>
      <c r="E211" s="832" t="s">
        <v>904</v>
      </c>
      <c r="F211" s="832" t="s">
        <v>1967</v>
      </c>
      <c r="G211" s="832" t="s">
        <v>1968</v>
      </c>
      <c r="H211" s="849">
        <v>201</v>
      </c>
      <c r="I211" s="849">
        <v>7437</v>
      </c>
      <c r="J211" s="832">
        <v>0.46313364055299538</v>
      </c>
      <c r="K211" s="832">
        <v>37</v>
      </c>
      <c r="L211" s="849">
        <v>434</v>
      </c>
      <c r="M211" s="849">
        <v>16058</v>
      </c>
      <c r="N211" s="832">
        <v>1</v>
      </c>
      <c r="O211" s="832">
        <v>37</v>
      </c>
      <c r="P211" s="849">
        <v>325</v>
      </c>
      <c r="Q211" s="849">
        <v>12025</v>
      </c>
      <c r="R211" s="837">
        <v>0.74884792626728114</v>
      </c>
      <c r="S211" s="850">
        <v>37</v>
      </c>
    </row>
    <row r="212" spans="1:19" ht="14.4" customHeight="1" x14ac:dyDescent="0.3">
      <c r="A212" s="831" t="s">
        <v>1841</v>
      </c>
      <c r="B212" s="832" t="s">
        <v>1842</v>
      </c>
      <c r="C212" s="832" t="s">
        <v>571</v>
      </c>
      <c r="D212" s="832" t="s">
        <v>1000</v>
      </c>
      <c r="E212" s="832" t="s">
        <v>904</v>
      </c>
      <c r="F212" s="832" t="s">
        <v>1969</v>
      </c>
      <c r="G212" s="832" t="s">
        <v>1970</v>
      </c>
      <c r="H212" s="849">
        <v>89</v>
      </c>
      <c r="I212" s="849">
        <v>54201</v>
      </c>
      <c r="J212" s="832">
        <v>1.0969641772920462</v>
      </c>
      <c r="K212" s="832">
        <v>609</v>
      </c>
      <c r="L212" s="849">
        <v>81</v>
      </c>
      <c r="M212" s="849">
        <v>49410</v>
      </c>
      <c r="N212" s="832">
        <v>1</v>
      </c>
      <c r="O212" s="832">
        <v>610</v>
      </c>
      <c r="P212" s="849">
        <v>41</v>
      </c>
      <c r="Q212" s="849">
        <v>25051</v>
      </c>
      <c r="R212" s="837">
        <v>0.50700263104634691</v>
      </c>
      <c r="S212" s="850">
        <v>611</v>
      </c>
    </row>
    <row r="213" spans="1:19" ht="14.4" customHeight="1" x14ac:dyDescent="0.3">
      <c r="A213" s="831" t="s">
        <v>1841</v>
      </c>
      <c r="B213" s="832" t="s">
        <v>1842</v>
      </c>
      <c r="C213" s="832" t="s">
        <v>571</v>
      </c>
      <c r="D213" s="832" t="s">
        <v>1000</v>
      </c>
      <c r="E213" s="832" t="s">
        <v>904</v>
      </c>
      <c r="F213" s="832" t="s">
        <v>1969</v>
      </c>
      <c r="G213" s="832" t="s">
        <v>1971</v>
      </c>
      <c r="H213" s="849">
        <v>42</v>
      </c>
      <c r="I213" s="849">
        <v>25578</v>
      </c>
      <c r="J213" s="832">
        <v>1.9059612518628912</v>
      </c>
      <c r="K213" s="832">
        <v>609</v>
      </c>
      <c r="L213" s="849">
        <v>22</v>
      </c>
      <c r="M213" s="849">
        <v>13420</v>
      </c>
      <c r="N213" s="832">
        <v>1</v>
      </c>
      <c r="O213" s="832">
        <v>610</v>
      </c>
      <c r="P213" s="849">
        <v>88</v>
      </c>
      <c r="Q213" s="849">
        <v>53768</v>
      </c>
      <c r="R213" s="837">
        <v>4.0065573770491802</v>
      </c>
      <c r="S213" s="850">
        <v>611</v>
      </c>
    </row>
    <row r="214" spans="1:19" ht="14.4" customHeight="1" x14ac:dyDescent="0.3">
      <c r="A214" s="831" t="s">
        <v>1841</v>
      </c>
      <c r="B214" s="832" t="s">
        <v>1842</v>
      </c>
      <c r="C214" s="832" t="s">
        <v>571</v>
      </c>
      <c r="D214" s="832" t="s">
        <v>1000</v>
      </c>
      <c r="E214" s="832" t="s">
        <v>904</v>
      </c>
      <c r="F214" s="832" t="s">
        <v>1972</v>
      </c>
      <c r="G214" s="832" t="s">
        <v>1973</v>
      </c>
      <c r="H214" s="849">
        <v>2</v>
      </c>
      <c r="I214" s="849">
        <v>4026</v>
      </c>
      <c r="J214" s="832"/>
      <c r="K214" s="832">
        <v>2013</v>
      </c>
      <c r="L214" s="849"/>
      <c r="M214" s="849"/>
      <c r="N214" s="832"/>
      <c r="O214" s="832"/>
      <c r="P214" s="849"/>
      <c r="Q214" s="849"/>
      <c r="R214" s="837"/>
      <c r="S214" s="850"/>
    </row>
    <row r="215" spans="1:19" ht="14.4" customHeight="1" x14ac:dyDescent="0.3">
      <c r="A215" s="831" t="s">
        <v>1841</v>
      </c>
      <c r="B215" s="832" t="s">
        <v>1842</v>
      </c>
      <c r="C215" s="832" t="s">
        <v>571</v>
      </c>
      <c r="D215" s="832" t="s">
        <v>1000</v>
      </c>
      <c r="E215" s="832" t="s">
        <v>904</v>
      </c>
      <c r="F215" s="832" t="s">
        <v>1974</v>
      </c>
      <c r="G215" s="832" t="s">
        <v>1975</v>
      </c>
      <c r="H215" s="849">
        <v>6</v>
      </c>
      <c r="I215" s="849">
        <v>2622</v>
      </c>
      <c r="J215" s="832">
        <v>2</v>
      </c>
      <c r="K215" s="832">
        <v>437</v>
      </c>
      <c r="L215" s="849">
        <v>3</v>
      </c>
      <c r="M215" s="849">
        <v>1311</v>
      </c>
      <c r="N215" s="832">
        <v>1</v>
      </c>
      <c r="O215" s="832">
        <v>437</v>
      </c>
      <c r="P215" s="849">
        <v>4</v>
      </c>
      <c r="Q215" s="849">
        <v>1751</v>
      </c>
      <c r="R215" s="837">
        <v>1.3356216628527842</v>
      </c>
      <c r="S215" s="850">
        <v>437.75</v>
      </c>
    </row>
    <row r="216" spans="1:19" ht="14.4" customHeight="1" x14ac:dyDescent="0.3">
      <c r="A216" s="831" t="s">
        <v>1841</v>
      </c>
      <c r="B216" s="832" t="s">
        <v>1842</v>
      </c>
      <c r="C216" s="832" t="s">
        <v>571</v>
      </c>
      <c r="D216" s="832" t="s">
        <v>1000</v>
      </c>
      <c r="E216" s="832" t="s">
        <v>904</v>
      </c>
      <c r="F216" s="832" t="s">
        <v>1974</v>
      </c>
      <c r="G216" s="832" t="s">
        <v>1976</v>
      </c>
      <c r="H216" s="849">
        <v>4</v>
      </c>
      <c r="I216" s="849">
        <v>1748</v>
      </c>
      <c r="J216" s="832">
        <v>0.8</v>
      </c>
      <c r="K216" s="832">
        <v>437</v>
      </c>
      <c r="L216" s="849">
        <v>5</v>
      </c>
      <c r="M216" s="849">
        <v>2185</v>
      </c>
      <c r="N216" s="832">
        <v>1</v>
      </c>
      <c r="O216" s="832">
        <v>437</v>
      </c>
      <c r="P216" s="849">
        <v>7</v>
      </c>
      <c r="Q216" s="849">
        <v>3060</v>
      </c>
      <c r="R216" s="837">
        <v>1.4004576659038901</v>
      </c>
      <c r="S216" s="850">
        <v>437.14285714285717</v>
      </c>
    </row>
    <row r="217" spans="1:19" ht="14.4" customHeight="1" x14ac:dyDescent="0.3">
      <c r="A217" s="831" t="s">
        <v>1841</v>
      </c>
      <c r="B217" s="832" t="s">
        <v>1842</v>
      </c>
      <c r="C217" s="832" t="s">
        <v>571</v>
      </c>
      <c r="D217" s="832" t="s">
        <v>1000</v>
      </c>
      <c r="E217" s="832" t="s">
        <v>904</v>
      </c>
      <c r="F217" s="832" t="s">
        <v>1977</v>
      </c>
      <c r="G217" s="832" t="s">
        <v>1978</v>
      </c>
      <c r="H217" s="849">
        <v>215</v>
      </c>
      <c r="I217" s="849">
        <v>288530</v>
      </c>
      <c r="J217" s="832">
        <v>1.2078651685393258</v>
      </c>
      <c r="K217" s="832">
        <v>1342</v>
      </c>
      <c r="L217" s="849">
        <v>178</v>
      </c>
      <c r="M217" s="849">
        <v>238876</v>
      </c>
      <c r="N217" s="832">
        <v>1</v>
      </c>
      <c r="O217" s="832">
        <v>1342</v>
      </c>
      <c r="P217" s="849">
        <v>156</v>
      </c>
      <c r="Q217" s="849">
        <v>209497</v>
      </c>
      <c r="R217" s="837">
        <v>0.87701150387648819</v>
      </c>
      <c r="S217" s="850">
        <v>1342.9294871794871</v>
      </c>
    </row>
    <row r="218" spans="1:19" ht="14.4" customHeight="1" x14ac:dyDescent="0.3">
      <c r="A218" s="831" t="s">
        <v>1841</v>
      </c>
      <c r="B218" s="832" t="s">
        <v>1842</v>
      </c>
      <c r="C218" s="832" t="s">
        <v>571</v>
      </c>
      <c r="D218" s="832" t="s">
        <v>1000</v>
      </c>
      <c r="E218" s="832" t="s">
        <v>904</v>
      </c>
      <c r="F218" s="832" t="s">
        <v>1977</v>
      </c>
      <c r="G218" s="832" t="s">
        <v>1979</v>
      </c>
      <c r="H218" s="849">
        <v>41</v>
      </c>
      <c r="I218" s="849">
        <v>55022</v>
      </c>
      <c r="J218" s="832">
        <v>1.9523809523809523</v>
      </c>
      <c r="K218" s="832">
        <v>1342</v>
      </c>
      <c r="L218" s="849">
        <v>21</v>
      </c>
      <c r="M218" s="849">
        <v>28182</v>
      </c>
      <c r="N218" s="832">
        <v>1</v>
      </c>
      <c r="O218" s="832">
        <v>1342</v>
      </c>
      <c r="P218" s="849">
        <v>27</v>
      </c>
      <c r="Q218" s="849">
        <v>36256</v>
      </c>
      <c r="R218" s="837">
        <v>1.2864949258391882</v>
      </c>
      <c r="S218" s="850">
        <v>1342.8148148148148</v>
      </c>
    </row>
    <row r="219" spans="1:19" ht="14.4" customHeight="1" x14ac:dyDescent="0.3">
      <c r="A219" s="831" t="s">
        <v>1841</v>
      </c>
      <c r="B219" s="832" t="s">
        <v>1842</v>
      </c>
      <c r="C219" s="832" t="s">
        <v>571</v>
      </c>
      <c r="D219" s="832" t="s">
        <v>1000</v>
      </c>
      <c r="E219" s="832" t="s">
        <v>904</v>
      </c>
      <c r="F219" s="832" t="s">
        <v>1980</v>
      </c>
      <c r="G219" s="832" t="s">
        <v>1981</v>
      </c>
      <c r="H219" s="849">
        <v>30</v>
      </c>
      <c r="I219" s="849">
        <v>15270</v>
      </c>
      <c r="J219" s="832">
        <v>3.75</v>
      </c>
      <c r="K219" s="832">
        <v>509</v>
      </c>
      <c r="L219" s="849">
        <v>8</v>
      </c>
      <c r="M219" s="849">
        <v>4072</v>
      </c>
      <c r="N219" s="832">
        <v>1</v>
      </c>
      <c r="O219" s="832">
        <v>509</v>
      </c>
      <c r="P219" s="849">
        <v>13</v>
      </c>
      <c r="Q219" s="849">
        <v>6633</v>
      </c>
      <c r="R219" s="837">
        <v>1.6289292730844793</v>
      </c>
      <c r="S219" s="850">
        <v>510.23076923076923</v>
      </c>
    </row>
    <row r="220" spans="1:19" ht="14.4" customHeight="1" x14ac:dyDescent="0.3">
      <c r="A220" s="831" t="s">
        <v>1841</v>
      </c>
      <c r="B220" s="832" t="s">
        <v>1842</v>
      </c>
      <c r="C220" s="832" t="s">
        <v>571</v>
      </c>
      <c r="D220" s="832" t="s">
        <v>1000</v>
      </c>
      <c r="E220" s="832" t="s">
        <v>904</v>
      </c>
      <c r="F220" s="832" t="s">
        <v>1980</v>
      </c>
      <c r="G220" s="832" t="s">
        <v>1982</v>
      </c>
      <c r="H220" s="849">
        <v>24</v>
      </c>
      <c r="I220" s="849">
        <v>12216</v>
      </c>
      <c r="J220" s="832">
        <v>1.7142857142857142</v>
      </c>
      <c r="K220" s="832">
        <v>509</v>
      </c>
      <c r="L220" s="849">
        <v>14</v>
      </c>
      <c r="M220" s="849">
        <v>7126</v>
      </c>
      <c r="N220" s="832">
        <v>1</v>
      </c>
      <c r="O220" s="832">
        <v>509</v>
      </c>
      <c r="P220" s="849">
        <v>34</v>
      </c>
      <c r="Q220" s="849">
        <v>17341</v>
      </c>
      <c r="R220" s="837">
        <v>2.4334830199270279</v>
      </c>
      <c r="S220" s="850">
        <v>510.02941176470586</v>
      </c>
    </row>
    <row r="221" spans="1:19" ht="14.4" customHeight="1" x14ac:dyDescent="0.3">
      <c r="A221" s="831" t="s">
        <v>1841</v>
      </c>
      <c r="B221" s="832" t="s">
        <v>1842</v>
      </c>
      <c r="C221" s="832" t="s">
        <v>571</v>
      </c>
      <c r="D221" s="832" t="s">
        <v>1000</v>
      </c>
      <c r="E221" s="832" t="s">
        <v>904</v>
      </c>
      <c r="F221" s="832" t="s">
        <v>1983</v>
      </c>
      <c r="G221" s="832" t="s">
        <v>1984</v>
      </c>
      <c r="H221" s="849">
        <v>14</v>
      </c>
      <c r="I221" s="849">
        <v>32606</v>
      </c>
      <c r="J221" s="832">
        <v>1.9991416309012875</v>
      </c>
      <c r="K221" s="832">
        <v>2329</v>
      </c>
      <c r="L221" s="849">
        <v>7</v>
      </c>
      <c r="M221" s="849">
        <v>16310</v>
      </c>
      <c r="N221" s="832">
        <v>1</v>
      </c>
      <c r="O221" s="832">
        <v>2330</v>
      </c>
      <c r="P221" s="849">
        <v>4</v>
      </c>
      <c r="Q221" s="849">
        <v>9332</v>
      </c>
      <c r="R221" s="837">
        <v>0.57216431637032494</v>
      </c>
      <c r="S221" s="850">
        <v>2333</v>
      </c>
    </row>
    <row r="222" spans="1:19" ht="14.4" customHeight="1" x14ac:dyDescent="0.3">
      <c r="A222" s="831" t="s">
        <v>1841</v>
      </c>
      <c r="B222" s="832" t="s">
        <v>1842</v>
      </c>
      <c r="C222" s="832" t="s">
        <v>571</v>
      </c>
      <c r="D222" s="832" t="s">
        <v>1000</v>
      </c>
      <c r="E222" s="832" t="s">
        <v>904</v>
      </c>
      <c r="F222" s="832" t="s">
        <v>1985</v>
      </c>
      <c r="G222" s="832" t="s">
        <v>1986</v>
      </c>
      <c r="H222" s="849">
        <v>5</v>
      </c>
      <c r="I222" s="849">
        <v>13225</v>
      </c>
      <c r="J222" s="832">
        <v>4.9981103552532122</v>
      </c>
      <c r="K222" s="832">
        <v>2645</v>
      </c>
      <c r="L222" s="849">
        <v>1</v>
      </c>
      <c r="M222" s="849">
        <v>2646</v>
      </c>
      <c r="N222" s="832">
        <v>1</v>
      </c>
      <c r="O222" s="832">
        <v>2646</v>
      </c>
      <c r="P222" s="849">
        <v>2</v>
      </c>
      <c r="Q222" s="849">
        <v>5298</v>
      </c>
      <c r="R222" s="837">
        <v>2.0022675736961451</v>
      </c>
      <c r="S222" s="850">
        <v>2649</v>
      </c>
    </row>
    <row r="223" spans="1:19" ht="14.4" customHeight="1" x14ac:dyDescent="0.3">
      <c r="A223" s="831" t="s">
        <v>1841</v>
      </c>
      <c r="B223" s="832" t="s">
        <v>1842</v>
      </c>
      <c r="C223" s="832" t="s">
        <v>571</v>
      </c>
      <c r="D223" s="832" t="s">
        <v>1000</v>
      </c>
      <c r="E223" s="832" t="s">
        <v>904</v>
      </c>
      <c r="F223" s="832" t="s">
        <v>1985</v>
      </c>
      <c r="G223" s="832" t="s">
        <v>1987</v>
      </c>
      <c r="H223" s="849">
        <v>9</v>
      </c>
      <c r="I223" s="849">
        <v>23805</v>
      </c>
      <c r="J223" s="832">
        <v>0.89965986394557829</v>
      </c>
      <c r="K223" s="832">
        <v>2645</v>
      </c>
      <c r="L223" s="849">
        <v>10</v>
      </c>
      <c r="M223" s="849">
        <v>26460</v>
      </c>
      <c r="N223" s="832">
        <v>1</v>
      </c>
      <c r="O223" s="832">
        <v>2646</v>
      </c>
      <c r="P223" s="849">
        <v>9</v>
      </c>
      <c r="Q223" s="849">
        <v>23841</v>
      </c>
      <c r="R223" s="837">
        <v>0.90102040816326534</v>
      </c>
      <c r="S223" s="850">
        <v>2649</v>
      </c>
    </row>
    <row r="224" spans="1:19" ht="14.4" customHeight="1" x14ac:dyDescent="0.3">
      <c r="A224" s="831" t="s">
        <v>1841</v>
      </c>
      <c r="B224" s="832" t="s">
        <v>1842</v>
      </c>
      <c r="C224" s="832" t="s">
        <v>571</v>
      </c>
      <c r="D224" s="832" t="s">
        <v>1000</v>
      </c>
      <c r="E224" s="832" t="s">
        <v>904</v>
      </c>
      <c r="F224" s="832" t="s">
        <v>1988</v>
      </c>
      <c r="G224" s="832" t="s">
        <v>1989</v>
      </c>
      <c r="H224" s="849">
        <v>4</v>
      </c>
      <c r="I224" s="849">
        <v>1416</v>
      </c>
      <c r="J224" s="832">
        <v>0.26591549295774647</v>
      </c>
      <c r="K224" s="832">
        <v>354</v>
      </c>
      <c r="L224" s="849">
        <v>15</v>
      </c>
      <c r="M224" s="849">
        <v>5325</v>
      </c>
      <c r="N224" s="832">
        <v>1</v>
      </c>
      <c r="O224" s="832">
        <v>355</v>
      </c>
      <c r="P224" s="849"/>
      <c r="Q224" s="849"/>
      <c r="R224" s="837"/>
      <c r="S224" s="850"/>
    </row>
    <row r="225" spans="1:19" ht="14.4" customHeight="1" x14ac:dyDescent="0.3">
      <c r="A225" s="831" t="s">
        <v>1841</v>
      </c>
      <c r="B225" s="832" t="s">
        <v>1842</v>
      </c>
      <c r="C225" s="832" t="s">
        <v>571</v>
      </c>
      <c r="D225" s="832" t="s">
        <v>1000</v>
      </c>
      <c r="E225" s="832" t="s">
        <v>904</v>
      </c>
      <c r="F225" s="832" t="s">
        <v>1990</v>
      </c>
      <c r="G225" s="832" t="s">
        <v>1991</v>
      </c>
      <c r="H225" s="849"/>
      <c r="I225" s="849"/>
      <c r="J225" s="832"/>
      <c r="K225" s="832"/>
      <c r="L225" s="849"/>
      <c r="M225" s="849"/>
      <c r="N225" s="832"/>
      <c r="O225" s="832"/>
      <c r="P225" s="849">
        <v>0</v>
      </c>
      <c r="Q225" s="849">
        <v>0</v>
      </c>
      <c r="R225" s="837"/>
      <c r="S225" s="850"/>
    </row>
    <row r="226" spans="1:19" ht="14.4" customHeight="1" x14ac:dyDescent="0.3">
      <c r="A226" s="831" t="s">
        <v>1841</v>
      </c>
      <c r="B226" s="832" t="s">
        <v>1842</v>
      </c>
      <c r="C226" s="832" t="s">
        <v>571</v>
      </c>
      <c r="D226" s="832" t="s">
        <v>1000</v>
      </c>
      <c r="E226" s="832" t="s">
        <v>904</v>
      </c>
      <c r="F226" s="832" t="s">
        <v>1992</v>
      </c>
      <c r="G226" s="832" t="s">
        <v>1993</v>
      </c>
      <c r="H226" s="849">
        <v>1</v>
      </c>
      <c r="I226" s="849">
        <v>195</v>
      </c>
      <c r="J226" s="832">
        <v>1</v>
      </c>
      <c r="K226" s="832">
        <v>195</v>
      </c>
      <c r="L226" s="849">
        <v>1</v>
      </c>
      <c r="M226" s="849">
        <v>195</v>
      </c>
      <c r="N226" s="832">
        <v>1</v>
      </c>
      <c r="O226" s="832">
        <v>195</v>
      </c>
      <c r="P226" s="849">
        <v>1</v>
      </c>
      <c r="Q226" s="849">
        <v>196</v>
      </c>
      <c r="R226" s="837">
        <v>1.0051282051282051</v>
      </c>
      <c r="S226" s="850">
        <v>196</v>
      </c>
    </row>
    <row r="227" spans="1:19" ht="14.4" customHeight="1" x14ac:dyDescent="0.3">
      <c r="A227" s="831" t="s">
        <v>1841</v>
      </c>
      <c r="B227" s="832" t="s">
        <v>1842</v>
      </c>
      <c r="C227" s="832" t="s">
        <v>571</v>
      </c>
      <c r="D227" s="832" t="s">
        <v>1000</v>
      </c>
      <c r="E227" s="832" t="s">
        <v>904</v>
      </c>
      <c r="F227" s="832" t="s">
        <v>1994</v>
      </c>
      <c r="G227" s="832" t="s">
        <v>1995</v>
      </c>
      <c r="H227" s="849"/>
      <c r="I227" s="849"/>
      <c r="J227" s="832"/>
      <c r="K227" s="832"/>
      <c r="L227" s="849">
        <v>3</v>
      </c>
      <c r="M227" s="849">
        <v>3108</v>
      </c>
      <c r="N227" s="832">
        <v>1</v>
      </c>
      <c r="O227" s="832">
        <v>1036</v>
      </c>
      <c r="P227" s="849">
        <v>2</v>
      </c>
      <c r="Q227" s="849">
        <v>2080</v>
      </c>
      <c r="R227" s="837">
        <v>0.66924066924066927</v>
      </c>
      <c r="S227" s="850">
        <v>1040</v>
      </c>
    </row>
    <row r="228" spans="1:19" ht="14.4" customHeight="1" x14ac:dyDescent="0.3">
      <c r="A228" s="831" t="s">
        <v>1841</v>
      </c>
      <c r="B228" s="832" t="s">
        <v>1842</v>
      </c>
      <c r="C228" s="832" t="s">
        <v>571</v>
      </c>
      <c r="D228" s="832" t="s">
        <v>1000</v>
      </c>
      <c r="E228" s="832" t="s">
        <v>904</v>
      </c>
      <c r="F228" s="832" t="s">
        <v>1996</v>
      </c>
      <c r="G228" s="832" t="s">
        <v>1997</v>
      </c>
      <c r="H228" s="849">
        <v>5</v>
      </c>
      <c r="I228" s="849">
        <v>2625</v>
      </c>
      <c r="J228" s="832">
        <v>5</v>
      </c>
      <c r="K228" s="832">
        <v>525</v>
      </c>
      <c r="L228" s="849">
        <v>1</v>
      </c>
      <c r="M228" s="849">
        <v>525</v>
      </c>
      <c r="N228" s="832">
        <v>1</v>
      </c>
      <c r="O228" s="832">
        <v>525</v>
      </c>
      <c r="P228" s="849"/>
      <c r="Q228" s="849"/>
      <c r="R228" s="837"/>
      <c r="S228" s="850"/>
    </row>
    <row r="229" spans="1:19" ht="14.4" customHeight="1" x14ac:dyDescent="0.3">
      <c r="A229" s="831" t="s">
        <v>1841</v>
      </c>
      <c r="B229" s="832" t="s">
        <v>1842</v>
      </c>
      <c r="C229" s="832" t="s">
        <v>571</v>
      </c>
      <c r="D229" s="832" t="s">
        <v>1000</v>
      </c>
      <c r="E229" s="832" t="s">
        <v>904</v>
      </c>
      <c r="F229" s="832" t="s">
        <v>1996</v>
      </c>
      <c r="G229" s="832" t="s">
        <v>1998</v>
      </c>
      <c r="H229" s="849">
        <v>1</v>
      </c>
      <c r="I229" s="849">
        <v>525</v>
      </c>
      <c r="J229" s="832">
        <v>1</v>
      </c>
      <c r="K229" s="832">
        <v>525</v>
      </c>
      <c r="L229" s="849">
        <v>1</v>
      </c>
      <c r="M229" s="849">
        <v>525</v>
      </c>
      <c r="N229" s="832">
        <v>1</v>
      </c>
      <c r="O229" s="832">
        <v>525</v>
      </c>
      <c r="P229" s="849">
        <v>1</v>
      </c>
      <c r="Q229" s="849">
        <v>526</v>
      </c>
      <c r="R229" s="837">
        <v>1.0019047619047619</v>
      </c>
      <c r="S229" s="850">
        <v>526</v>
      </c>
    </row>
    <row r="230" spans="1:19" ht="14.4" customHeight="1" x14ac:dyDescent="0.3">
      <c r="A230" s="831" t="s">
        <v>1841</v>
      </c>
      <c r="B230" s="832" t="s">
        <v>1842</v>
      </c>
      <c r="C230" s="832" t="s">
        <v>571</v>
      </c>
      <c r="D230" s="832" t="s">
        <v>1000</v>
      </c>
      <c r="E230" s="832" t="s">
        <v>904</v>
      </c>
      <c r="F230" s="832" t="s">
        <v>2006</v>
      </c>
      <c r="G230" s="832" t="s">
        <v>2007</v>
      </c>
      <c r="H230" s="849">
        <v>6</v>
      </c>
      <c r="I230" s="849">
        <v>4308</v>
      </c>
      <c r="J230" s="832">
        <v>0.74895688456189147</v>
      </c>
      <c r="K230" s="832">
        <v>718</v>
      </c>
      <c r="L230" s="849">
        <v>8</v>
      </c>
      <c r="M230" s="849">
        <v>5752</v>
      </c>
      <c r="N230" s="832">
        <v>1</v>
      </c>
      <c r="O230" s="832">
        <v>719</v>
      </c>
      <c r="P230" s="849">
        <v>3</v>
      </c>
      <c r="Q230" s="849">
        <v>2157</v>
      </c>
      <c r="R230" s="837">
        <v>0.375</v>
      </c>
      <c r="S230" s="850">
        <v>719</v>
      </c>
    </row>
    <row r="231" spans="1:19" ht="14.4" customHeight="1" x14ac:dyDescent="0.3">
      <c r="A231" s="831" t="s">
        <v>1841</v>
      </c>
      <c r="B231" s="832" t="s">
        <v>1842</v>
      </c>
      <c r="C231" s="832" t="s">
        <v>571</v>
      </c>
      <c r="D231" s="832" t="s">
        <v>1000</v>
      </c>
      <c r="E231" s="832" t="s">
        <v>904</v>
      </c>
      <c r="F231" s="832" t="s">
        <v>2006</v>
      </c>
      <c r="G231" s="832" t="s">
        <v>2008</v>
      </c>
      <c r="H231" s="849">
        <v>8</v>
      </c>
      <c r="I231" s="849">
        <v>5744</v>
      </c>
      <c r="J231" s="832">
        <v>3.9944367176634215</v>
      </c>
      <c r="K231" s="832">
        <v>718</v>
      </c>
      <c r="L231" s="849">
        <v>2</v>
      </c>
      <c r="M231" s="849">
        <v>1438</v>
      </c>
      <c r="N231" s="832">
        <v>1</v>
      </c>
      <c r="O231" s="832">
        <v>719</v>
      </c>
      <c r="P231" s="849">
        <v>2</v>
      </c>
      <c r="Q231" s="849">
        <v>1438</v>
      </c>
      <c r="R231" s="837">
        <v>1</v>
      </c>
      <c r="S231" s="850">
        <v>719</v>
      </c>
    </row>
    <row r="232" spans="1:19" ht="14.4" customHeight="1" x14ac:dyDescent="0.3">
      <c r="A232" s="831" t="s">
        <v>1841</v>
      </c>
      <c r="B232" s="832" t="s">
        <v>1842</v>
      </c>
      <c r="C232" s="832" t="s">
        <v>571</v>
      </c>
      <c r="D232" s="832" t="s">
        <v>1000</v>
      </c>
      <c r="E232" s="832" t="s">
        <v>904</v>
      </c>
      <c r="F232" s="832" t="s">
        <v>2009</v>
      </c>
      <c r="G232" s="832" t="s">
        <v>2010</v>
      </c>
      <c r="H232" s="849"/>
      <c r="I232" s="849"/>
      <c r="J232" s="832"/>
      <c r="K232" s="832"/>
      <c r="L232" s="849"/>
      <c r="M232" s="849"/>
      <c r="N232" s="832"/>
      <c r="O232" s="832"/>
      <c r="P232" s="849">
        <v>1</v>
      </c>
      <c r="Q232" s="849">
        <v>1736</v>
      </c>
      <c r="R232" s="837"/>
      <c r="S232" s="850">
        <v>1736</v>
      </c>
    </row>
    <row r="233" spans="1:19" ht="14.4" customHeight="1" x14ac:dyDescent="0.3">
      <c r="A233" s="831" t="s">
        <v>1841</v>
      </c>
      <c r="B233" s="832" t="s">
        <v>1842</v>
      </c>
      <c r="C233" s="832" t="s">
        <v>571</v>
      </c>
      <c r="D233" s="832" t="s">
        <v>1000</v>
      </c>
      <c r="E233" s="832" t="s">
        <v>904</v>
      </c>
      <c r="F233" s="832" t="s">
        <v>2009</v>
      </c>
      <c r="G233" s="832" t="s">
        <v>2011</v>
      </c>
      <c r="H233" s="849"/>
      <c r="I233" s="849"/>
      <c r="J233" s="832"/>
      <c r="K233" s="832"/>
      <c r="L233" s="849"/>
      <c r="M233" s="849"/>
      <c r="N233" s="832"/>
      <c r="O233" s="832"/>
      <c r="P233" s="849">
        <v>2</v>
      </c>
      <c r="Q233" s="849">
        <v>3472</v>
      </c>
      <c r="R233" s="837"/>
      <c r="S233" s="850">
        <v>1736</v>
      </c>
    </row>
    <row r="234" spans="1:19" ht="14.4" customHeight="1" x14ac:dyDescent="0.3">
      <c r="A234" s="831" t="s">
        <v>1841</v>
      </c>
      <c r="B234" s="832" t="s">
        <v>1842</v>
      </c>
      <c r="C234" s="832" t="s">
        <v>571</v>
      </c>
      <c r="D234" s="832" t="s">
        <v>1002</v>
      </c>
      <c r="E234" s="832" t="s">
        <v>1843</v>
      </c>
      <c r="F234" s="832" t="s">
        <v>1848</v>
      </c>
      <c r="G234" s="832" t="s">
        <v>1849</v>
      </c>
      <c r="H234" s="849">
        <v>11412</v>
      </c>
      <c r="I234" s="849">
        <v>61087.199999999997</v>
      </c>
      <c r="J234" s="832">
        <v>0.98420431916168805</v>
      </c>
      <c r="K234" s="832">
        <v>5.3528916929547838</v>
      </c>
      <c r="L234" s="849">
        <v>9248</v>
      </c>
      <c r="M234" s="849">
        <v>62067.600000000006</v>
      </c>
      <c r="N234" s="832">
        <v>1</v>
      </c>
      <c r="O234" s="832">
        <v>6.7114619377162636</v>
      </c>
      <c r="P234" s="849">
        <v>12530</v>
      </c>
      <c r="Q234" s="849">
        <v>90205.899999999951</v>
      </c>
      <c r="R234" s="837">
        <v>1.4533492514613089</v>
      </c>
      <c r="S234" s="850">
        <v>7.1991939345570595</v>
      </c>
    </row>
    <row r="235" spans="1:19" ht="14.4" customHeight="1" x14ac:dyDescent="0.3">
      <c r="A235" s="831" t="s">
        <v>1841</v>
      </c>
      <c r="B235" s="832" t="s">
        <v>1842</v>
      </c>
      <c r="C235" s="832" t="s">
        <v>571</v>
      </c>
      <c r="D235" s="832" t="s">
        <v>1002</v>
      </c>
      <c r="E235" s="832" t="s">
        <v>1843</v>
      </c>
      <c r="F235" s="832" t="s">
        <v>1855</v>
      </c>
      <c r="G235" s="832" t="s">
        <v>1856</v>
      </c>
      <c r="H235" s="849">
        <v>347687</v>
      </c>
      <c r="I235" s="849">
        <v>2111647.71</v>
      </c>
      <c r="J235" s="832">
        <v>1.1227414039527892</v>
      </c>
      <c r="K235" s="832">
        <v>6.073415773382381</v>
      </c>
      <c r="L235" s="849">
        <v>355187</v>
      </c>
      <c r="M235" s="849">
        <v>1880796.1499999994</v>
      </c>
      <c r="N235" s="832">
        <v>1</v>
      </c>
      <c r="O235" s="832">
        <v>5.2952280066556474</v>
      </c>
      <c r="P235" s="849">
        <v>342546</v>
      </c>
      <c r="Q235" s="849">
        <v>1828389.3000000007</v>
      </c>
      <c r="R235" s="837">
        <v>0.97213581599473253</v>
      </c>
      <c r="S235" s="850">
        <v>5.3376460387801954</v>
      </c>
    </row>
    <row r="236" spans="1:19" ht="14.4" customHeight="1" x14ac:dyDescent="0.3">
      <c r="A236" s="831" t="s">
        <v>1841</v>
      </c>
      <c r="B236" s="832" t="s">
        <v>1842</v>
      </c>
      <c r="C236" s="832" t="s">
        <v>571</v>
      </c>
      <c r="D236" s="832" t="s">
        <v>1002</v>
      </c>
      <c r="E236" s="832" t="s">
        <v>1843</v>
      </c>
      <c r="F236" s="832" t="s">
        <v>1857</v>
      </c>
      <c r="G236" s="832" t="s">
        <v>1858</v>
      </c>
      <c r="H236" s="849">
        <v>510</v>
      </c>
      <c r="I236" s="849">
        <v>4598.8599999999997</v>
      </c>
      <c r="J236" s="832">
        <v>0.65430110433567701</v>
      </c>
      <c r="K236" s="832">
        <v>9.0173725490196066</v>
      </c>
      <c r="L236" s="849">
        <v>769</v>
      </c>
      <c r="M236" s="849">
        <v>7028.6600000000008</v>
      </c>
      <c r="N236" s="832">
        <v>1</v>
      </c>
      <c r="O236" s="832">
        <v>9.14</v>
      </c>
      <c r="P236" s="849">
        <v>172.5</v>
      </c>
      <c r="Q236" s="849">
        <v>1576.6499999999999</v>
      </c>
      <c r="R236" s="837">
        <v>0.22431729518855653</v>
      </c>
      <c r="S236" s="850">
        <v>9.1399999999999988</v>
      </c>
    </row>
    <row r="237" spans="1:19" ht="14.4" customHeight="1" x14ac:dyDescent="0.3">
      <c r="A237" s="831" t="s">
        <v>1841</v>
      </c>
      <c r="B237" s="832" t="s">
        <v>1842</v>
      </c>
      <c r="C237" s="832" t="s">
        <v>571</v>
      </c>
      <c r="D237" s="832" t="s">
        <v>1002</v>
      </c>
      <c r="E237" s="832" t="s">
        <v>1843</v>
      </c>
      <c r="F237" s="832" t="s">
        <v>1859</v>
      </c>
      <c r="G237" s="832" t="s">
        <v>1860</v>
      </c>
      <c r="H237" s="849"/>
      <c r="I237" s="849"/>
      <c r="J237" s="832"/>
      <c r="K237" s="832"/>
      <c r="L237" s="849"/>
      <c r="M237" s="849"/>
      <c r="N237" s="832"/>
      <c r="O237" s="832"/>
      <c r="P237" s="849">
        <v>160</v>
      </c>
      <c r="Q237" s="849">
        <v>1468.8</v>
      </c>
      <c r="R237" s="837"/>
      <c r="S237" s="850">
        <v>9.18</v>
      </c>
    </row>
    <row r="238" spans="1:19" ht="14.4" customHeight="1" x14ac:dyDescent="0.3">
      <c r="A238" s="831" t="s">
        <v>1841</v>
      </c>
      <c r="B238" s="832" t="s">
        <v>1842</v>
      </c>
      <c r="C238" s="832" t="s">
        <v>571</v>
      </c>
      <c r="D238" s="832" t="s">
        <v>1002</v>
      </c>
      <c r="E238" s="832" t="s">
        <v>1843</v>
      </c>
      <c r="F238" s="832" t="s">
        <v>1869</v>
      </c>
      <c r="G238" s="832" t="s">
        <v>1870</v>
      </c>
      <c r="H238" s="849">
        <v>7407</v>
      </c>
      <c r="I238" s="849">
        <v>149745.65999999997</v>
      </c>
      <c r="J238" s="832"/>
      <c r="K238" s="832">
        <v>20.216776022681245</v>
      </c>
      <c r="L238" s="849"/>
      <c r="M238" s="849"/>
      <c r="N238" s="832"/>
      <c r="O238" s="832"/>
      <c r="P238" s="849">
        <v>4245</v>
      </c>
      <c r="Q238" s="849">
        <v>85924</v>
      </c>
      <c r="R238" s="837"/>
      <c r="S238" s="850">
        <v>20.241224970553592</v>
      </c>
    </row>
    <row r="239" spans="1:19" ht="14.4" customHeight="1" x14ac:dyDescent="0.3">
      <c r="A239" s="831" t="s">
        <v>1841</v>
      </c>
      <c r="B239" s="832" t="s">
        <v>1842</v>
      </c>
      <c r="C239" s="832" t="s">
        <v>571</v>
      </c>
      <c r="D239" s="832" t="s">
        <v>1002</v>
      </c>
      <c r="E239" s="832" t="s">
        <v>1843</v>
      </c>
      <c r="F239" s="832" t="s">
        <v>1875</v>
      </c>
      <c r="G239" s="832" t="s">
        <v>1876</v>
      </c>
      <c r="H239" s="849">
        <v>57</v>
      </c>
      <c r="I239" s="849">
        <v>123340.32000000007</v>
      </c>
      <c r="J239" s="832">
        <v>1.3139842009097311</v>
      </c>
      <c r="K239" s="832">
        <v>2163.8652631578957</v>
      </c>
      <c r="L239" s="849">
        <v>47</v>
      </c>
      <c r="M239" s="849">
        <v>93867.429999999964</v>
      </c>
      <c r="N239" s="832">
        <v>1</v>
      </c>
      <c r="O239" s="832">
        <v>1997.1793617021269</v>
      </c>
      <c r="P239" s="849">
        <v>59</v>
      </c>
      <c r="Q239" s="849">
        <v>115443.50999999997</v>
      </c>
      <c r="R239" s="837">
        <v>1.2298569375980573</v>
      </c>
      <c r="S239" s="850">
        <v>1956.6696610169486</v>
      </c>
    </row>
    <row r="240" spans="1:19" ht="14.4" customHeight="1" x14ac:dyDescent="0.3">
      <c r="A240" s="831" t="s">
        <v>1841</v>
      </c>
      <c r="B240" s="832" t="s">
        <v>1842</v>
      </c>
      <c r="C240" s="832" t="s">
        <v>571</v>
      </c>
      <c r="D240" s="832" t="s">
        <v>1002</v>
      </c>
      <c r="E240" s="832" t="s">
        <v>1843</v>
      </c>
      <c r="F240" s="832" t="s">
        <v>1879</v>
      </c>
      <c r="G240" s="832" t="s">
        <v>1880</v>
      </c>
      <c r="H240" s="849">
        <v>142698</v>
      </c>
      <c r="I240" s="849">
        <v>579921.62000000011</v>
      </c>
      <c r="J240" s="832">
        <v>1.1555339534487621</v>
      </c>
      <c r="K240" s="832">
        <v>4.0639786121739627</v>
      </c>
      <c r="L240" s="849">
        <v>133509</v>
      </c>
      <c r="M240" s="849">
        <v>501864.62999999995</v>
      </c>
      <c r="N240" s="832">
        <v>1</v>
      </c>
      <c r="O240" s="832">
        <v>3.7590322000763989</v>
      </c>
      <c r="P240" s="849">
        <v>137305</v>
      </c>
      <c r="Q240" s="849">
        <v>516889.80999999994</v>
      </c>
      <c r="R240" s="837">
        <v>1.0299387107634981</v>
      </c>
      <c r="S240" s="850">
        <v>3.7645374167000467</v>
      </c>
    </row>
    <row r="241" spans="1:19" ht="14.4" customHeight="1" x14ac:dyDescent="0.3">
      <c r="A241" s="831" t="s">
        <v>1841</v>
      </c>
      <c r="B241" s="832" t="s">
        <v>1842</v>
      </c>
      <c r="C241" s="832" t="s">
        <v>571</v>
      </c>
      <c r="D241" s="832" t="s">
        <v>1002</v>
      </c>
      <c r="E241" s="832" t="s">
        <v>1843</v>
      </c>
      <c r="F241" s="832" t="s">
        <v>1881</v>
      </c>
      <c r="G241" s="832" t="s">
        <v>1882</v>
      </c>
      <c r="H241" s="849"/>
      <c r="I241" s="849"/>
      <c r="J241" s="832"/>
      <c r="K241" s="832"/>
      <c r="L241" s="849">
        <v>9328</v>
      </c>
      <c r="M241" s="849">
        <v>57926.879999999997</v>
      </c>
      <c r="N241" s="832">
        <v>1</v>
      </c>
      <c r="O241" s="832">
        <v>6.21</v>
      </c>
      <c r="P241" s="849"/>
      <c r="Q241" s="849"/>
      <c r="R241" s="837"/>
      <c r="S241" s="850"/>
    </row>
    <row r="242" spans="1:19" ht="14.4" customHeight="1" x14ac:dyDescent="0.3">
      <c r="A242" s="831" t="s">
        <v>1841</v>
      </c>
      <c r="B242" s="832" t="s">
        <v>1842</v>
      </c>
      <c r="C242" s="832" t="s">
        <v>571</v>
      </c>
      <c r="D242" s="832" t="s">
        <v>1002</v>
      </c>
      <c r="E242" s="832" t="s">
        <v>1843</v>
      </c>
      <c r="F242" s="832" t="s">
        <v>1889</v>
      </c>
      <c r="G242" s="832"/>
      <c r="H242" s="849">
        <v>0.5</v>
      </c>
      <c r="I242" s="849">
        <v>6203.02</v>
      </c>
      <c r="J242" s="832"/>
      <c r="K242" s="832">
        <v>12406.04</v>
      </c>
      <c r="L242" s="849"/>
      <c r="M242" s="849"/>
      <c r="N242" s="832"/>
      <c r="O242" s="832"/>
      <c r="P242" s="849"/>
      <c r="Q242" s="849"/>
      <c r="R242" s="837"/>
      <c r="S242" s="850"/>
    </row>
    <row r="243" spans="1:19" ht="14.4" customHeight="1" x14ac:dyDescent="0.3">
      <c r="A243" s="831" t="s">
        <v>1841</v>
      </c>
      <c r="B243" s="832" t="s">
        <v>1842</v>
      </c>
      <c r="C243" s="832" t="s">
        <v>571</v>
      </c>
      <c r="D243" s="832" t="s">
        <v>1002</v>
      </c>
      <c r="E243" s="832" t="s">
        <v>1843</v>
      </c>
      <c r="F243" s="832" t="s">
        <v>1893</v>
      </c>
      <c r="G243" s="832" t="s">
        <v>1894</v>
      </c>
      <c r="H243" s="849"/>
      <c r="I243" s="849"/>
      <c r="J243" s="832"/>
      <c r="K243" s="832"/>
      <c r="L243" s="849">
        <v>1</v>
      </c>
      <c r="M243" s="849">
        <v>108562.2</v>
      </c>
      <c r="N243" s="832">
        <v>1</v>
      </c>
      <c r="O243" s="832">
        <v>108562.2</v>
      </c>
      <c r="P243" s="849"/>
      <c r="Q243" s="849"/>
      <c r="R243" s="837"/>
      <c r="S243" s="850"/>
    </row>
    <row r="244" spans="1:19" ht="14.4" customHeight="1" x14ac:dyDescent="0.3">
      <c r="A244" s="831" t="s">
        <v>1841</v>
      </c>
      <c r="B244" s="832" t="s">
        <v>1842</v>
      </c>
      <c r="C244" s="832" t="s">
        <v>571</v>
      </c>
      <c r="D244" s="832" t="s">
        <v>1002</v>
      </c>
      <c r="E244" s="832" t="s">
        <v>904</v>
      </c>
      <c r="F244" s="832" t="s">
        <v>1905</v>
      </c>
      <c r="G244" s="832" t="s">
        <v>1906</v>
      </c>
      <c r="H244" s="849">
        <v>6</v>
      </c>
      <c r="I244" s="849">
        <v>222</v>
      </c>
      <c r="J244" s="832">
        <v>3</v>
      </c>
      <c r="K244" s="832">
        <v>37</v>
      </c>
      <c r="L244" s="849">
        <v>2</v>
      </c>
      <c r="M244" s="849">
        <v>74</v>
      </c>
      <c r="N244" s="832">
        <v>1</v>
      </c>
      <c r="O244" s="832">
        <v>37</v>
      </c>
      <c r="P244" s="849">
        <v>5</v>
      </c>
      <c r="Q244" s="849">
        <v>185</v>
      </c>
      <c r="R244" s="837">
        <v>2.5</v>
      </c>
      <c r="S244" s="850">
        <v>37</v>
      </c>
    </row>
    <row r="245" spans="1:19" ht="14.4" customHeight="1" x14ac:dyDescent="0.3">
      <c r="A245" s="831" t="s">
        <v>1841</v>
      </c>
      <c r="B245" s="832" t="s">
        <v>1842</v>
      </c>
      <c r="C245" s="832" t="s">
        <v>571</v>
      </c>
      <c r="D245" s="832" t="s">
        <v>1002</v>
      </c>
      <c r="E245" s="832" t="s">
        <v>904</v>
      </c>
      <c r="F245" s="832" t="s">
        <v>1908</v>
      </c>
      <c r="G245" s="832" t="s">
        <v>1909</v>
      </c>
      <c r="H245" s="849">
        <v>132</v>
      </c>
      <c r="I245" s="849">
        <v>58476</v>
      </c>
      <c r="J245" s="832">
        <v>0.93406172129576381</v>
      </c>
      <c r="K245" s="832">
        <v>443</v>
      </c>
      <c r="L245" s="849">
        <v>141</v>
      </c>
      <c r="M245" s="849">
        <v>62604</v>
      </c>
      <c r="N245" s="832">
        <v>1</v>
      </c>
      <c r="O245" s="832">
        <v>444</v>
      </c>
      <c r="P245" s="849">
        <v>139</v>
      </c>
      <c r="Q245" s="849">
        <v>61716</v>
      </c>
      <c r="R245" s="837">
        <v>0.98581560283687941</v>
      </c>
      <c r="S245" s="850">
        <v>444</v>
      </c>
    </row>
    <row r="246" spans="1:19" ht="14.4" customHeight="1" x14ac:dyDescent="0.3">
      <c r="A246" s="831" t="s">
        <v>1841</v>
      </c>
      <c r="B246" s="832" t="s">
        <v>1842</v>
      </c>
      <c r="C246" s="832" t="s">
        <v>571</v>
      </c>
      <c r="D246" s="832" t="s">
        <v>1002</v>
      </c>
      <c r="E246" s="832" t="s">
        <v>904</v>
      </c>
      <c r="F246" s="832" t="s">
        <v>1912</v>
      </c>
      <c r="G246" s="832" t="s">
        <v>1913</v>
      </c>
      <c r="H246" s="849"/>
      <c r="I246" s="849"/>
      <c r="J246" s="832"/>
      <c r="K246" s="832"/>
      <c r="L246" s="849">
        <v>1</v>
      </c>
      <c r="M246" s="849">
        <v>352</v>
      </c>
      <c r="N246" s="832">
        <v>1</v>
      </c>
      <c r="O246" s="832">
        <v>352</v>
      </c>
      <c r="P246" s="849"/>
      <c r="Q246" s="849"/>
      <c r="R246" s="837"/>
      <c r="S246" s="850"/>
    </row>
    <row r="247" spans="1:19" ht="14.4" customHeight="1" x14ac:dyDescent="0.3">
      <c r="A247" s="831" t="s">
        <v>1841</v>
      </c>
      <c r="B247" s="832" t="s">
        <v>1842</v>
      </c>
      <c r="C247" s="832" t="s">
        <v>571</v>
      </c>
      <c r="D247" s="832" t="s">
        <v>1002</v>
      </c>
      <c r="E247" s="832" t="s">
        <v>904</v>
      </c>
      <c r="F247" s="832" t="s">
        <v>1933</v>
      </c>
      <c r="G247" s="832" t="s">
        <v>1934</v>
      </c>
      <c r="H247" s="849">
        <v>5</v>
      </c>
      <c r="I247" s="849">
        <v>7155</v>
      </c>
      <c r="J247" s="832">
        <v>0.7142857142857143</v>
      </c>
      <c r="K247" s="832">
        <v>1431</v>
      </c>
      <c r="L247" s="849">
        <v>7</v>
      </c>
      <c r="M247" s="849">
        <v>10017</v>
      </c>
      <c r="N247" s="832">
        <v>1</v>
      </c>
      <c r="O247" s="832">
        <v>1431</v>
      </c>
      <c r="P247" s="849">
        <v>4</v>
      </c>
      <c r="Q247" s="849">
        <v>5728</v>
      </c>
      <c r="R247" s="837">
        <v>0.57182789258260958</v>
      </c>
      <c r="S247" s="850">
        <v>1432</v>
      </c>
    </row>
    <row r="248" spans="1:19" ht="14.4" customHeight="1" x14ac:dyDescent="0.3">
      <c r="A248" s="831" t="s">
        <v>1841</v>
      </c>
      <c r="B248" s="832" t="s">
        <v>1842</v>
      </c>
      <c r="C248" s="832" t="s">
        <v>571</v>
      </c>
      <c r="D248" s="832" t="s">
        <v>1002</v>
      </c>
      <c r="E248" s="832" t="s">
        <v>904</v>
      </c>
      <c r="F248" s="832" t="s">
        <v>1933</v>
      </c>
      <c r="G248" s="832" t="s">
        <v>1935</v>
      </c>
      <c r="H248" s="849">
        <v>2</v>
      </c>
      <c r="I248" s="849">
        <v>2862</v>
      </c>
      <c r="J248" s="832">
        <v>0.5</v>
      </c>
      <c r="K248" s="832">
        <v>1431</v>
      </c>
      <c r="L248" s="849">
        <v>4</v>
      </c>
      <c r="M248" s="849">
        <v>5724</v>
      </c>
      <c r="N248" s="832">
        <v>1</v>
      </c>
      <c r="O248" s="832">
        <v>1431</v>
      </c>
      <c r="P248" s="849">
        <v>1</v>
      </c>
      <c r="Q248" s="849">
        <v>1432</v>
      </c>
      <c r="R248" s="837">
        <v>0.2501747030048917</v>
      </c>
      <c r="S248" s="850">
        <v>1432</v>
      </c>
    </row>
    <row r="249" spans="1:19" ht="14.4" customHeight="1" x14ac:dyDescent="0.3">
      <c r="A249" s="831" t="s">
        <v>1841</v>
      </c>
      <c r="B249" s="832" t="s">
        <v>1842</v>
      </c>
      <c r="C249" s="832" t="s">
        <v>571</v>
      </c>
      <c r="D249" s="832" t="s">
        <v>1002</v>
      </c>
      <c r="E249" s="832" t="s">
        <v>904</v>
      </c>
      <c r="F249" s="832" t="s">
        <v>1936</v>
      </c>
      <c r="G249" s="832" t="s">
        <v>1937</v>
      </c>
      <c r="H249" s="849"/>
      <c r="I249" s="849"/>
      <c r="J249" s="832"/>
      <c r="K249" s="832"/>
      <c r="L249" s="849"/>
      <c r="M249" s="849"/>
      <c r="N249" s="832"/>
      <c r="O249" s="832"/>
      <c r="P249" s="849">
        <v>1</v>
      </c>
      <c r="Q249" s="849">
        <v>1914</v>
      </c>
      <c r="R249" s="837"/>
      <c r="S249" s="850">
        <v>1914</v>
      </c>
    </row>
    <row r="250" spans="1:19" ht="14.4" customHeight="1" x14ac:dyDescent="0.3">
      <c r="A250" s="831" t="s">
        <v>1841</v>
      </c>
      <c r="B250" s="832" t="s">
        <v>1842</v>
      </c>
      <c r="C250" s="832" t="s">
        <v>571</v>
      </c>
      <c r="D250" s="832" t="s">
        <v>1002</v>
      </c>
      <c r="E250" s="832" t="s">
        <v>904</v>
      </c>
      <c r="F250" s="832" t="s">
        <v>1940</v>
      </c>
      <c r="G250" s="832" t="s">
        <v>1941</v>
      </c>
      <c r="H250" s="849">
        <v>12</v>
      </c>
      <c r="I250" s="849">
        <v>14556</v>
      </c>
      <c r="J250" s="832">
        <v>1.5</v>
      </c>
      <c r="K250" s="832">
        <v>1213</v>
      </c>
      <c r="L250" s="849">
        <v>8</v>
      </c>
      <c r="M250" s="849">
        <v>9704</v>
      </c>
      <c r="N250" s="832">
        <v>1</v>
      </c>
      <c r="O250" s="832">
        <v>1213</v>
      </c>
      <c r="P250" s="849">
        <v>4</v>
      </c>
      <c r="Q250" s="849">
        <v>4856</v>
      </c>
      <c r="R250" s="837">
        <v>0.50041220115416318</v>
      </c>
      <c r="S250" s="850">
        <v>1214</v>
      </c>
    </row>
    <row r="251" spans="1:19" ht="14.4" customHeight="1" x14ac:dyDescent="0.3">
      <c r="A251" s="831" t="s">
        <v>1841</v>
      </c>
      <c r="B251" s="832" t="s">
        <v>1842</v>
      </c>
      <c r="C251" s="832" t="s">
        <v>571</v>
      </c>
      <c r="D251" s="832" t="s">
        <v>1002</v>
      </c>
      <c r="E251" s="832" t="s">
        <v>904</v>
      </c>
      <c r="F251" s="832" t="s">
        <v>1940</v>
      </c>
      <c r="G251" s="832" t="s">
        <v>1942</v>
      </c>
      <c r="H251" s="849">
        <v>11</v>
      </c>
      <c r="I251" s="849">
        <v>13343</v>
      </c>
      <c r="J251" s="832">
        <v>1.8333333333333333</v>
      </c>
      <c r="K251" s="832">
        <v>1213</v>
      </c>
      <c r="L251" s="849">
        <v>6</v>
      </c>
      <c r="M251" s="849">
        <v>7278</v>
      </c>
      <c r="N251" s="832">
        <v>1</v>
      </c>
      <c r="O251" s="832">
        <v>1213</v>
      </c>
      <c r="P251" s="849">
        <v>7</v>
      </c>
      <c r="Q251" s="849">
        <v>8498</v>
      </c>
      <c r="R251" s="837">
        <v>1.1676284693597143</v>
      </c>
      <c r="S251" s="850">
        <v>1214</v>
      </c>
    </row>
    <row r="252" spans="1:19" ht="14.4" customHeight="1" x14ac:dyDescent="0.3">
      <c r="A252" s="831" t="s">
        <v>1841</v>
      </c>
      <c r="B252" s="832" t="s">
        <v>1842</v>
      </c>
      <c r="C252" s="832" t="s">
        <v>571</v>
      </c>
      <c r="D252" s="832" t="s">
        <v>1002</v>
      </c>
      <c r="E252" s="832" t="s">
        <v>904</v>
      </c>
      <c r="F252" s="832" t="s">
        <v>1945</v>
      </c>
      <c r="G252" s="832" t="s">
        <v>1946</v>
      </c>
      <c r="H252" s="849">
        <v>33</v>
      </c>
      <c r="I252" s="849">
        <v>22473</v>
      </c>
      <c r="J252" s="832">
        <v>0.86714770797962648</v>
      </c>
      <c r="K252" s="832">
        <v>681</v>
      </c>
      <c r="L252" s="849">
        <v>38</v>
      </c>
      <c r="M252" s="849">
        <v>25916</v>
      </c>
      <c r="N252" s="832">
        <v>1</v>
      </c>
      <c r="O252" s="832">
        <v>682</v>
      </c>
      <c r="P252" s="849">
        <v>46</v>
      </c>
      <c r="Q252" s="849">
        <v>31372</v>
      </c>
      <c r="R252" s="837">
        <v>1.2105263157894737</v>
      </c>
      <c r="S252" s="850">
        <v>682</v>
      </c>
    </row>
    <row r="253" spans="1:19" ht="14.4" customHeight="1" x14ac:dyDescent="0.3">
      <c r="A253" s="831" t="s">
        <v>1841</v>
      </c>
      <c r="B253" s="832" t="s">
        <v>1842</v>
      </c>
      <c r="C253" s="832" t="s">
        <v>571</v>
      </c>
      <c r="D253" s="832" t="s">
        <v>1002</v>
      </c>
      <c r="E253" s="832" t="s">
        <v>904</v>
      </c>
      <c r="F253" s="832" t="s">
        <v>1945</v>
      </c>
      <c r="G253" s="832" t="s">
        <v>1947</v>
      </c>
      <c r="H253" s="849">
        <v>23</v>
      </c>
      <c r="I253" s="849">
        <v>15663</v>
      </c>
      <c r="J253" s="832">
        <v>2.5518084066471163</v>
      </c>
      <c r="K253" s="832">
        <v>681</v>
      </c>
      <c r="L253" s="849">
        <v>9</v>
      </c>
      <c r="M253" s="849">
        <v>6138</v>
      </c>
      <c r="N253" s="832">
        <v>1</v>
      </c>
      <c r="O253" s="832">
        <v>682</v>
      </c>
      <c r="P253" s="849">
        <v>14</v>
      </c>
      <c r="Q253" s="849">
        <v>9548</v>
      </c>
      <c r="R253" s="837">
        <v>1.5555555555555556</v>
      </c>
      <c r="S253" s="850">
        <v>682</v>
      </c>
    </row>
    <row r="254" spans="1:19" ht="14.4" customHeight="1" x14ac:dyDescent="0.3">
      <c r="A254" s="831" t="s">
        <v>1841</v>
      </c>
      <c r="B254" s="832" t="s">
        <v>1842</v>
      </c>
      <c r="C254" s="832" t="s">
        <v>571</v>
      </c>
      <c r="D254" s="832" t="s">
        <v>1002</v>
      </c>
      <c r="E254" s="832" t="s">
        <v>904</v>
      </c>
      <c r="F254" s="832" t="s">
        <v>1951</v>
      </c>
      <c r="G254" s="832" t="s">
        <v>1952</v>
      </c>
      <c r="H254" s="849"/>
      <c r="I254" s="849"/>
      <c r="J254" s="832"/>
      <c r="K254" s="832"/>
      <c r="L254" s="849">
        <v>1</v>
      </c>
      <c r="M254" s="849">
        <v>2638</v>
      </c>
      <c r="N254" s="832">
        <v>1</v>
      </c>
      <c r="O254" s="832">
        <v>2638</v>
      </c>
      <c r="P254" s="849"/>
      <c r="Q254" s="849"/>
      <c r="R254" s="837"/>
      <c r="S254" s="850"/>
    </row>
    <row r="255" spans="1:19" ht="14.4" customHeight="1" x14ac:dyDescent="0.3">
      <c r="A255" s="831" t="s">
        <v>1841</v>
      </c>
      <c r="B255" s="832" t="s">
        <v>1842</v>
      </c>
      <c r="C255" s="832" t="s">
        <v>571</v>
      </c>
      <c r="D255" s="832" t="s">
        <v>1002</v>
      </c>
      <c r="E255" s="832" t="s">
        <v>904</v>
      </c>
      <c r="F255" s="832" t="s">
        <v>1951</v>
      </c>
      <c r="G255" s="832" t="s">
        <v>1953</v>
      </c>
      <c r="H255" s="849"/>
      <c r="I255" s="849"/>
      <c r="J255" s="832"/>
      <c r="K255" s="832"/>
      <c r="L255" s="849">
        <v>3</v>
      </c>
      <c r="M255" s="849">
        <v>7914</v>
      </c>
      <c r="N255" s="832">
        <v>1</v>
      </c>
      <c r="O255" s="832">
        <v>2638</v>
      </c>
      <c r="P255" s="849"/>
      <c r="Q255" s="849"/>
      <c r="R255" s="837"/>
      <c r="S255" s="850"/>
    </row>
    <row r="256" spans="1:19" ht="14.4" customHeight="1" x14ac:dyDescent="0.3">
      <c r="A256" s="831" t="s">
        <v>1841</v>
      </c>
      <c r="B256" s="832" t="s">
        <v>1842</v>
      </c>
      <c r="C256" s="832" t="s">
        <v>571</v>
      </c>
      <c r="D256" s="832" t="s">
        <v>1002</v>
      </c>
      <c r="E256" s="832" t="s">
        <v>904</v>
      </c>
      <c r="F256" s="832" t="s">
        <v>1954</v>
      </c>
      <c r="G256" s="832" t="s">
        <v>1955</v>
      </c>
      <c r="H256" s="849">
        <v>1462</v>
      </c>
      <c r="I256" s="849">
        <v>2668150</v>
      </c>
      <c r="J256" s="832">
        <v>1.0837657524091919</v>
      </c>
      <c r="K256" s="832">
        <v>1825</v>
      </c>
      <c r="L256" s="849">
        <v>1349</v>
      </c>
      <c r="M256" s="849">
        <v>2461925</v>
      </c>
      <c r="N256" s="832">
        <v>1</v>
      </c>
      <c r="O256" s="832">
        <v>1825</v>
      </c>
      <c r="P256" s="849">
        <v>1413</v>
      </c>
      <c r="Q256" s="849">
        <v>2580138</v>
      </c>
      <c r="R256" s="837">
        <v>1.0480164911603724</v>
      </c>
      <c r="S256" s="850">
        <v>1826</v>
      </c>
    </row>
    <row r="257" spans="1:19" ht="14.4" customHeight="1" x14ac:dyDescent="0.3">
      <c r="A257" s="831" t="s">
        <v>1841</v>
      </c>
      <c r="B257" s="832" t="s">
        <v>1842</v>
      </c>
      <c r="C257" s="832" t="s">
        <v>571</v>
      </c>
      <c r="D257" s="832" t="s">
        <v>1002</v>
      </c>
      <c r="E257" s="832" t="s">
        <v>904</v>
      </c>
      <c r="F257" s="832" t="s">
        <v>1954</v>
      </c>
      <c r="G257" s="832" t="s">
        <v>1956</v>
      </c>
      <c r="H257" s="849">
        <v>284</v>
      </c>
      <c r="I257" s="849">
        <v>518300</v>
      </c>
      <c r="J257" s="832">
        <v>1.01067615658363</v>
      </c>
      <c r="K257" s="832">
        <v>1825</v>
      </c>
      <c r="L257" s="849">
        <v>281</v>
      </c>
      <c r="M257" s="849">
        <v>512825</v>
      </c>
      <c r="N257" s="832">
        <v>1</v>
      </c>
      <c r="O257" s="832">
        <v>1825</v>
      </c>
      <c r="P257" s="849">
        <v>199</v>
      </c>
      <c r="Q257" s="849">
        <v>363374</v>
      </c>
      <c r="R257" s="837">
        <v>0.7085730999853751</v>
      </c>
      <c r="S257" s="850">
        <v>1826</v>
      </c>
    </row>
    <row r="258" spans="1:19" ht="14.4" customHeight="1" x14ac:dyDescent="0.3">
      <c r="A258" s="831" t="s">
        <v>1841</v>
      </c>
      <c r="B258" s="832" t="s">
        <v>1842</v>
      </c>
      <c r="C258" s="832" t="s">
        <v>571</v>
      </c>
      <c r="D258" s="832" t="s">
        <v>1002</v>
      </c>
      <c r="E258" s="832" t="s">
        <v>904</v>
      </c>
      <c r="F258" s="832" t="s">
        <v>1957</v>
      </c>
      <c r="G258" s="832" t="s">
        <v>1958</v>
      </c>
      <c r="H258" s="849">
        <v>942</v>
      </c>
      <c r="I258" s="849">
        <v>404118</v>
      </c>
      <c r="J258" s="832">
        <v>1.0250272034820458</v>
      </c>
      <c r="K258" s="832">
        <v>429</v>
      </c>
      <c r="L258" s="849">
        <v>919</v>
      </c>
      <c r="M258" s="849">
        <v>394251</v>
      </c>
      <c r="N258" s="832">
        <v>1</v>
      </c>
      <c r="O258" s="832">
        <v>429</v>
      </c>
      <c r="P258" s="849">
        <v>882</v>
      </c>
      <c r="Q258" s="849">
        <v>379260</v>
      </c>
      <c r="R258" s="837">
        <v>0.96197600006087491</v>
      </c>
      <c r="S258" s="850">
        <v>430</v>
      </c>
    </row>
    <row r="259" spans="1:19" ht="14.4" customHeight="1" x14ac:dyDescent="0.3">
      <c r="A259" s="831" t="s">
        <v>1841</v>
      </c>
      <c r="B259" s="832" t="s">
        <v>1842</v>
      </c>
      <c r="C259" s="832" t="s">
        <v>571</v>
      </c>
      <c r="D259" s="832" t="s">
        <v>1002</v>
      </c>
      <c r="E259" s="832" t="s">
        <v>904</v>
      </c>
      <c r="F259" s="832" t="s">
        <v>1969</v>
      </c>
      <c r="G259" s="832" t="s">
        <v>1970</v>
      </c>
      <c r="H259" s="849">
        <v>325</v>
      </c>
      <c r="I259" s="849">
        <v>197925</v>
      </c>
      <c r="J259" s="832">
        <v>1.0466684294024327</v>
      </c>
      <c r="K259" s="832">
        <v>609</v>
      </c>
      <c r="L259" s="849">
        <v>310</v>
      </c>
      <c r="M259" s="849">
        <v>189100</v>
      </c>
      <c r="N259" s="832">
        <v>1</v>
      </c>
      <c r="O259" s="832">
        <v>610</v>
      </c>
      <c r="P259" s="849">
        <v>306</v>
      </c>
      <c r="Q259" s="849">
        <v>186966</v>
      </c>
      <c r="R259" s="837">
        <v>0.98871496562665262</v>
      </c>
      <c r="S259" s="850">
        <v>611</v>
      </c>
    </row>
    <row r="260" spans="1:19" ht="14.4" customHeight="1" x14ac:dyDescent="0.3">
      <c r="A260" s="831" t="s">
        <v>1841</v>
      </c>
      <c r="B260" s="832" t="s">
        <v>1842</v>
      </c>
      <c r="C260" s="832" t="s">
        <v>571</v>
      </c>
      <c r="D260" s="832" t="s">
        <v>1002</v>
      </c>
      <c r="E260" s="832" t="s">
        <v>904</v>
      </c>
      <c r="F260" s="832" t="s">
        <v>1969</v>
      </c>
      <c r="G260" s="832" t="s">
        <v>1971</v>
      </c>
      <c r="H260" s="849">
        <v>88</v>
      </c>
      <c r="I260" s="849">
        <v>53592</v>
      </c>
      <c r="J260" s="832">
        <v>0.88743169398907107</v>
      </c>
      <c r="K260" s="832">
        <v>609</v>
      </c>
      <c r="L260" s="849">
        <v>99</v>
      </c>
      <c r="M260" s="849">
        <v>60390</v>
      </c>
      <c r="N260" s="832">
        <v>1</v>
      </c>
      <c r="O260" s="832">
        <v>610</v>
      </c>
      <c r="P260" s="849">
        <v>71</v>
      </c>
      <c r="Q260" s="849">
        <v>43381</v>
      </c>
      <c r="R260" s="837">
        <v>0.71834740851134293</v>
      </c>
      <c r="S260" s="850">
        <v>611</v>
      </c>
    </row>
    <row r="261" spans="1:19" ht="14.4" customHeight="1" x14ac:dyDescent="0.3">
      <c r="A261" s="831" t="s">
        <v>1841</v>
      </c>
      <c r="B261" s="832" t="s">
        <v>1842</v>
      </c>
      <c r="C261" s="832" t="s">
        <v>571</v>
      </c>
      <c r="D261" s="832" t="s">
        <v>1002</v>
      </c>
      <c r="E261" s="832" t="s">
        <v>904</v>
      </c>
      <c r="F261" s="832" t="s">
        <v>1977</v>
      </c>
      <c r="G261" s="832" t="s">
        <v>1978</v>
      </c>
      <c r="H261" s="849">
        <v>176</v>
      </c>
      <c r="I261" s="849">
        <v>236192</v>
      </c>
      <c r="J261" s="832">
        <v>1.1812080536912752</v>
      </c>
      <c r="K261" s="832">
        <v>1342</v>
      </c>
      <c r="L261" s="849">
        <v>149</v>
      </c>
      <c r="M261" s="849">
        <v>199958</v>
      </c>
      <c r="N261" s="832">
        <v>1</v>
      </c>
      <c r="O261" s="832">
        <v>1342</v>
      </c>
      <c r="P261" s="849">
        <v>167</v>
      </c>
      <c r="Q261" s="849">
        <v>224249</v>
      </c>
      <c r="R261" s="837">
        <v>1.1214805109072905</v>
      </c>
      <c r="S261" s="850">
        <v>1342.8083832335328</v>
      </c>
    </row>
    <row r="262" spans="1:19" ht="14.4" customHeight="1" x14ac:dyDescent="0.3">
      <c r="A262" s="831" t="s">
        <v>1841</v>
      </c>
      <c r="B262" s="832" t="s">
        <v>1842</v>
      </c>
      <c r="C262" s="832" t="s">
        <v>571</v>
      </c>
      <c r="D262" s="832" t="s">
        <v>1002</v>
      </c>
      <c r="E262" s="832" t="s">
        <v>904</v>
      </c>
      <c r="F262" s="832" t="s">
        <v>1977</v>
      </c>
      <c r="G262" s="832" t="s">
        <v>1979</v>
      </c>
      <c r="H262" s="849">
        <v>33</v>
      </c>
      <c r="I262" s="849">
        <v>44286</v>
      </c>
      <c r="J262" s="832">
        <v>0.76744186046511631</v>
      </c>
      <c r="K262" s="832">
        <v>1342</v>
      </c>
      <c r="L262" s="849">
        <v>43</v>
      </c>
      <c r="M262" s="849">
        <v>57706</v>
      </c>
      <c r="N262" s="832">
        <v>1</v>
      </c>
      <c r="O262" s="832">
        <v>1342</v>
      </c>
      <c r="P262" s="849">
        <v>26</v>
      </c>
      <c r="Q262" s="849">
        <v>34909</v>
      </c>
      <c r="R262" s="837">
        <v>0.60494575953973595</v>
      </c>
      <c r="S262" s="850">
        <v>1342.6538461538462</v>
      </c>
    </row>
    <row r="263" spans="1:19" ht="14.4" customHeight="1" x14ac:dyDescent="0.3">
      <c r="A263" s="831" t="s">
        <v>1841</v>
      </c>
      <c r="B263" s="832" t="s">
        <v>1842</v>
      </c>
      <c r="C263" s="832" t="s">
        <v>571</v>
      </c>
      <c r="D263" s="832" t="s">
        <v>1002</v>
      </c>
      <c r="E263" s="832" t="s">
        <v>904</v>
      </c>
      <c r="F263" s="832" t="s">
        <v>1980</v>
      </c>
      <c r="G263" s="832" t="s">
        <v>1981</v>
      </c>
      <c r="H263" s="849">
        <v>25</v>
      </c>
      <c r="I263" s="849">
        <v>12725</v>
      </c>
      <c r="J263" s="832">
        <v>2.5</v>
      </c>
      <c r="K263" s="832">
        <v>509</v>
      </c>
      <c r="L263" s="849">
        <v>10</v>
      </c>
      <c r="M263" s="849">
        <v>5090</v>
      </c>
      <c r="N263" s="832">
        <v>1</v>
      </c>
      <c r="O263" s="832">
        <v>509</v>
      </c>
      <c r="P263" s="849">
        <v>19</v>
      </c>
      <c r="Q263" s="849">
        <v>9698</v>
      </c>
      <c r="R263" s="837">
        <v>1.9053045186640472</v>
      </c>
      <c r="S263" s="850">
        <v>510.42105263157896</v>
      </c>
    </row>
    <row r="264" spans="1:19" ht="14.4" customHeight="1" x14ac:dyDescent="0.3">
      <c r="A264" s="831" t="s">
        <v>1841</v>
      </c>
      <c r="B264" s="832" t="s">
        <v>1842</v>
      </c>
      <c r="C264" s="832" t="s">
        <v>571</v>
      </c>
      <c r="D264" s="832" t="s">
        <v>1002</v>
      </c>
      <c r="E264" s="832" t="s">
        <v>904</v>
      </c>
      <c r="F264" s="832" t="s">
        <v>1980</v>
      </c>
      <c r="G264" s="832" t="s">
        <v>1982</v>
      </c>
      <c r="H264" s="849">
        <v>39</v>
      </c>
      <c r="I264" s="849">
        <v>19851</v>
      </c>
      <c r="J264" s="832">
        <v>0.95121951219512191</v>
      </c>
      <c r="K264" s="832">
        <v>509</v>
      </c>
      <c r="L264" s="849">
        <v>41</v>
      </c>
      <c r="M264" s="849">
        <v>20869</v>
      </c>
      <c r="N264" s="832">
        <v>1</v>
      </c>
      <c r="O264" s="832">
        <v>509</v>
      </c>
      <c r="P264" s="849">
        <v>49</v>
      </c>
      <c r="Q264" s="849">
        <v>24992</v>
      </c>
      <c r="R264" s="837">
        <v>1.1975657674062006</v>
      </c>
      <c r="S264" s="850">
        <v>510.0408163265306</v>
      </c>
    </row>
    <row r="265" spans="1:19" ht="14.4" customHeight="1" x14ac:dyDescent="0.3">
      <c r="A265" s="831" t="s">
        <v>1841</v>
      </c>
      <c r="B265" s="832" t="s">
        <v>1842</v>
      </c>
      <c r="C265" s="832" t="s">
        <v>571</v>
      </c>
      <c r="D265" s="832" t="s">
        <v>1002</v>
      </c>
      <c r="E265" s="832" t="s">
        <v>904</v>
      </c>
      <c r="F265" s="832" t="s">
        <v>1983</v>
      </c>
      <c r="G265" s="832" t="s">
        <v>1984</v>
      </c>
      <c r="H265" s="849">
        <v>13</v>
      </c>
      <c r="I265" s="849">
        <v>30277</v>
      </c>
      <c r="J265" s="832"/>
      <c r="K265" s="832">
        <v>2329</v>
      </c>
      <c r="L265" s="849"/>
      <c r="M265" s="849"/>
      <c r="N265" s="832"/>
      <c r="O265" s="832"/>
      <c r="P265" s="849">
        <v>8</v>
      </c>
      <c r="Q265" s="849">
        <v>18664</v>
      </c>
      <c r="R265" s="837"/>
      <c r="S265" s="850">
        <v>2333</v>
      </c>
    </row>
    <row r="266" spans="1:19" ht="14.4" customHeight="1" x14ac:dyDescent="0.3">
      <c r="A266" s="831" t="s">
        <v>1841</v>
      </c>
      <c r="B266" s="832" t="s">
        <v>1842</v>
      </c>
      <c r="C266" s="832" t="s">
        <v>571</v>
      </c>
      <c r="D266" s="832" t="s">
        <v>1002</v>
      </c>
      <c r="E266" s="832" t="s">
        <v>904</v>
      </c>
      <c r="F266" s="832" t="s">
        <v>1985</v>
      </c>
      <c r="G266" s="832" t="s">
        <v>1986</v>
      </c>
      <c r="H266" s="849">
        <v>1</v>
      </c>
      <c r="I266" s="849">
        <v>2645</v>
      </c>
      <c r="J266" s="832"/>
      <c r="K266" s="832">
        <v>2645</v>
      </c>
      <c r="L266" s="849"/>
      <c r="M266" s="849"/>
      <c r="N266" s="832"/>
      <c r="O266" s="832"/>
      <c r="P266" s="849"/>
      <c r="Q266" s="849"/>
      <c r="R266" s="837"/>
      <c r="S266" s="850"/>
    </row>
    <row r="267" spans="1:19" ht="14.4" customHeight="1" x14ac:dyDescent="0.3">
      <c r="A267" s="831" t="s">
        <v>1841</v>
      </c>
      <c r="B267" s="832" t="s">
        <v>1842</v>
      </c>
      <c r="C267" s="832" t="s">
        <v>571</v>
      </c>
      <c r="D267" s="832" t="s">
        <v>1002</v>
      </c>
      <c r="E267" s="832" t="s">
        <v>904</v>
      </c>
      <c r="F267" s="832" t="s">
        <v>1996</v>
      </c>
      <c r="G267" s="832" t="s">
        <v>1997</v>
      </c>
      <c r="H267" s="849"/>
      <c r="I267" s="849"/>
      <c r="J267" s="832"/>
      <c r="K267" s="832"/>
      <c r="L267" s="849">
        <v>3</v>
      </c>
      <c r="M267" s="849">
        <v>1575</v>
      </c>
      <c r="N267" s="832">
        <v>1</v>
      </c>
      <c r="O267" s="832">
        <v>525</v>
      </c>
      <c r="P267" s="849"/>
      <c r="Q267" s="849"/>
      <c r="R267" s="837"/>
      <c r="S267" s="850"/>
    </row>
    <row r="268" spans="1:19" ht="14.4" customHeight="1" x14ac:dyDescent="0.3">
      <c r="A268" s="831" t="s">
        <v>1841</v>
      </c>
      <c r="B268" s="832" t="s">
        <v>1842</v>
      </c>
      <c r="C268" s="832" t="s">
        <v>571</v>
      </c>
      <c r="D268" s="832" t="s">
        <v>1002</v>
      </c>
      <c r="E268" s="832" t="s">
        <v>904</v>
      </c>
      <c r="F268" s="832" t="s">
        <v>1996</v>
      </c>
      <c r="G268" s="832" t="s">
        <v>1998</v>
      </c>
      <c r="H268" s="849">
        <v>1</v>
      </c>
      <c r="I268" s="849">
        <v>525</v>
      </c>
      <c r="J268" s="832"/>
      <c r="K268" s="832">
        <v>525</v>
      </c>
      <c r="L268" s="849"/>
      <c r="M268" s="849"/>
      <c r="N268" s="832"/>
      <c r="O268" s="832"/>
      <c r="P268" s="849">
        <v>1</v>
      </c>
      <c r="Q268" s="849">
        <v>526</v>
      </c>
      <c r="R268" s="837"/>
      <c r="S268" s="850">
        <v>526</v>
      </c>
    </row>
    <row r="269" spans="1:19" ht="14.4" customHeight="1" x14ac:dyDescent="0.3">
      <c r="A269" s="831" t="s">
        <v>1841</v>
      </c>
      <c r="B269" s="832" t="s">
        <v>1842</v>
      </c>
      <c r="C269" s="832" t="s">
        <v>571</v>
      </c>
      <c r="D269" s="832" t="s">
        <v>1002</v>
      </c>
      <c r="E269" s="832" t="s">
        <v>904</v>
      </c>
      <c r="F269" s="832" t="s">
        <v>2006</v>
      </c>
      <c r="G269" s="832" t="s">
        <v>2007</v>
      </c>
      <c r="H269" s="849">
        <v>4</v>
      </c>
      <c r="I269" s="849">
        <v>2872</v>
      </c>
      <c r="J269" s="832">
        <v>1.3314789058878072</v>
      </c>
      <c r="K269" s="832">
        <v>718</v>
      </c>
      <c r="L269" s="849">
        <v>3</v>
      </c>
      <c r="M269" s="849">
        <v>2157</v>
      </c>
      <c r="N269" s="832">
        <v>1</v>
      </c>
      <c r="O269" s="832">
        <v>719</v>
      </c>
      <c r="P269" s="849">
        <v>1</v>
      </c>
      <c r="Q269" s="849">
        <v>719</v>
      </c>
      <c r="R269" s="837">
        <v>0.33333333333333331</v>
      </c>
      <c r="S269" s="850">
        <v>719</v>
      </c>
    </row>
    <row r="270" spans="1:19" ht="14.4" customHeight="1" x14ac:dyDescent="0.3">
      <c r="A270" s="831" t="s">
        <v>1841</v>
      </c>
      <c r="B270" s="832" t="s">
        <v>1842</v>
      </c>
      <c r="C270" s="832" t="s">
        <v>571</v>
      </c>
      <c r="D270" s="832" t="s">
        <v>1002</v>
      </c>
      <c r="E270" s="832" t="s">
        <v>904</v>
      </c>
      <c r="F270" s="832" t="s">
        <v>2006</v>
      </c>
      <c r="G270" s="832" t="s">
        <v>2008</v>
      </c>
      <c r="H270" s="849">
        <v>7</v>
      </c>
      <c r="I270" s="849">
        <v>5026</v>
      </c>
      <c r="J270" s="832">
        <v>6.9902642559109873</v>
      </c>
      <c r="K270" s="832">
        <v>718</v>
      </c>
      <c r="L270" s="849">
        <v>1</v>
      </c>
      <c r="M270" s="849">
        <v>719</v>
      </c>
      <c r="N270" s="832">
        <v>1</v>
      </c>
      <c r="O270" s="832">
        <v>719</v>
      </c>
      <c r="P270" s="849">
        <v>7</v>
      </c>
      <c r="Q270" s="849">
        <v>5033</v>
      </c>
      <c r="R270" s="837">
        <v>7</v>
      </c>
      <c r="S270" s="850">
        <v>719</v>
      </c>
    </row>
    <row r="271" spans="1:19" ht="14.4" customHeight="1" x14ac:dyDescent="0.3">
      <c r="A271" s="831" t="s">
        <v>1841</v>
      </c>
      <c r="B271" s="832" t="s">
        <v>1842</v>
      </c>
      <c r="C271" s="832" t="s">
        <v>571</v>
      </c>
      <c r="D271" s="832" t="s">
        <v>1003</v>
      </c>
      <c r="E271" s="832" t="s">
        <v>1843</v>
      </c>
      <c r="F271" s="832" t="s">
        <v>1846</v>
      </c>
      <c r="G271" s="832" t="s">
        <v>1847</v>
      </c>
      <c r="H271" s="849">
        <v>2390</v>
      </c>
      <c r="I271" s="849">
        <v>6313.3</v>
      </c>
      <c r="J271" s="832">
        <v>2.1624000712431242</v>
      </c>
      <c r="K271" s="832">
        <v>2.6415481171548119</v>
      </c>
      <c r="L271" s="849">
        <v>1130</v>
      </c>
      <c r="M271" s="849">
        <v>2919.58</v>
      </c>
      <c r="N271" s="832">
        <v>1</v>
      </c>
      <c r="O271" s="832">
        <v>2.5836991150442477</v>
      </c>
      <c r="P271" s="849">
        <v>958</v>
      </c>
      <c r="Q271" s="849">
        <v>2479.08</v>
      </c>
      <c r="R271" s="837">
        <v>0.84912213400557612</v>
      </c>
      <c r="S271" s="850">
        <v>2.5877661795407096</v>
      </c>
    </row>
    <row r="272" spans="1:19" ht="14.4" customHeight="1" x14ac:dyDescent="0.3">
      <c r="A272" s="831" t="s">
        <v>1841</v>
      </c>
      <c r="B272" s="832" t="s">
        <v>1842</v>
      </c>
      <c r="C272" s="832" t="s">
        <v>571</v>
      </c>
      <c r="D272" s="832" t="s">
        <v>1003</v>
      </c>
      <c r="E272" s="832" t="s">
        <v>1843</v>
      </c>
      <c r="F272" s="832" t="s">
        <v>1848</v>
      </c>
      <c r="G272" s="832" t="s">
        <v>1849</v>
      </c>
      <c r="H272" s="849">
        <v>5066</v>
      </c>
      <c r="I272" s="849">
        <v>27579.3</v>
      </c>
      <c r="J272" s="832">
        <v>1.6116558752717327</v>
      </c>
      <c r="K272" s="832">
        <v>5.4439992104224242</v>
      </c>
      <c r="L272" s="849">
        <v>2390</v>
      </c>
      <c r="M272" s="849">
        <v>17112.400000000001</v>
      </c>
      <c r="N272" s="832">
        <v>1</v>
      </c>
      <c r="O272" s="832">
        <v>7.160000000000001</v>
      </c>
      <c r="P272" s="849">
        <v>820</v>
      </c>
      <c r="Q272" s="849">
        <v>5895.8</v>
      </c>
      <c r="R272" s="837">
        <v>0.34453378836399334</v>
      </c>
      <c r="S272" s="850">
        <v>7.19</v>
      </c>
    </row>
    <row r="273" spans="1:19" ht="14.4" customHeight="1" x14ac:dyDescent="0.3">
      <c r="A273" s="831" t="s">
        <v>1841</v>
      </c>
      <c r="B273" s="832" t="s">
        <v>1842</v>
      </c>
      <c r="C273" s="832" t="s">
        <v>571</v>
      </c>
      <c r="D273" s="832" t="s">
        <v>1003</v>
      </c>
      <c r="E273" s="832" t="s">
        <v>1843</v>
      </c>
      <c r="F273" s="832" t="s">
        <v>1850</v>
      </c>
      <c r="G273" s="832" t="s">
        <v>1851</v>
      </c>
      <c r="H273" s="849">
        <v>620</v>
      </c>
      <c r="I273" s="849">
        <v>6274.4</v>
      </c>
      <c r="J273" s="832">
        <v>615.13725490196077</v>
      </c>
      <c r="K273" s="832">
        <v>10.119999999999999</v>
      </c>
      <c r="L273" s="849">
        <v>1</v>
      </c>
      <c r="M273" s="849">
        <v>10.199999999999999</v>
      </c>
      <c r="N273" s="832">
        <v>1</v>
      </c>
      <c r="O273" s="832">
        <v>10.199999999999999</v>
      </c>
      <c r="P273" s="849">
        <v>51</v>
      </c>
      <c r="Q273" s="849">
        <v>515.05999999999995</v>
      </c>
      <c r="R273" s="837">
        <v>50.496078431372545</v>
      </c>
      <c r="S273" s="850">
        <v>10.099215686274508</v>
      </c>
    </row>
    <row r="274" spans="1:19" ht="14.4" customHeight="1" x14ac:dyDescent="0.3">
      <c r="A274" s="831" t="s">
        <v>1841</v>
      </c>
      <c r="B274" s="832" t="s">
        <v>1842</v>
      </c>
      <c r="C274" s="832" t="s">
        <v>571</v>
      </c>
      <c r="D274" s="832" t="s">
        <v>1003</v>
      </c>
      <c r="E274" s="832" t="s">
        <v>1843</v>
      </c>
      <c r="F274" s="832" t="s">
        <v>1852</v>
      </c>
      <c r="G274" s="832"/>
      <c r="H274" s="849">
        <v>125</v>
      </c>
      <c r="I274" s="849">
        <v>1005</v>
      </c>
      <c r="J274" s="832"/>
      <c r="K274" s="832">
        <v>8.0399999999999991</v>
      </c>
      <c r="L274" s="849"/>
      <c r="M274" s="849"/>
      <c r="N274" s="832"/>
      <c r="O274" s="832"/>
      <c r="P274" s="849"/>
      <c r="Q274" s="849"/>
      <c r="R274" s="837"/>
      <c r="S274" s="850"/>
    </row>
    <row r="275" spans="1:19" ht="14.4" customHeight="1" x14ac:dyDescent="0.3">
      <c r="A275" s="831" t="s">
        <v>1841</v>
      </c>
      <c r="B275" s="832" t="s">
        <v>1842</v>
      </c>
      <c r="C275" s="832" t="s">
        <v>571</v>
      </c>
      <c r="D275" s="832" t="s">
        <v>1003</v>
      </c>
      <c r="E275" s="832" t="s">
        <v>1843</v>
      </c>
      <c r="F275" s="832" t="s">
        <v>1853</v>
      </c>
      <c r="G275" s="832" t="s">
        <v>1854</v>
      </c>
      <c r="H275" s="849">
        <v>700</v>
      </c>
      <c r="I275" s="849">
        <v>4683</v>
      </c>
      <c r="J275" s="832"/>
      <c r="K275" s="832">
        <v>6.69</v>
      </c>
      <c r="L275" s="849"/>
      <c r="M275" s="849"/>
      <c r="N275" s="832"/>
      <c r="O275" s="832"/>
      <c r="P275" s="849"/>
      <c r="Q275" s="849"/>
      <c r="R275" s="837"/>
      <c r="S275" s="850"/>
    </row>
    <row r="276" spans="1:19" ht="14.4" customHeight="1" x14ac:dyDescent="0.3">
      <c r="A276" s="831" t="s">
        <v>1841</v>
      </c>
      <c r="B276" s="832" t="s">
        <v>1842</v>
      </c>
      <c r="C276" s="832" t="s">
        <v>571</v>
      </c>
      <c r="D276" s="832" t="s">
        <v>1003</v>
      </c>
      <c r="E276" s="832" t="s">
        <v>1843</v>
      </c>
      <c r="F276" s="832" t="s">
        <v>1855</v>
      </c>
      <c r="G276" s="832" t="s">
        <v>1856</v>
      </c>
      <c r="H276" s="849">
        <v>9644</v>
      </c>
      <c r="I276" s="849">
        <v>58418.99</v>
      </c>
      <c r="J276" s="832">
        <v>1.4700861734017003</v>
      </c>
      <c r="K276" s="832">
        <v>6.0575476980506009</v>
      </c>
      <c r="L276" s="849">
        <v>7512</v>
      </c>
      <c r="M276" s="849">
        <v>39738.479999999996</v>
      </c>
      <c r="N276" s="832">
        <v>1</v>
      </c>
      <c r="O276" s="832">
        <v>5.2899999999999991</v>
      </c>
      <c r="P276" s="849">
        <v>6043</v>
      </c>
      <c r="Q276" s="849">
        <v>32239.35</v>
      </c>
      <c r="R276" s="837">
        <v>0.81128795062116121</v>
      </c>
      <c r="S276" s="850">
        <v>5.3349908985603172</v>
      </c>
    </row>
    <row r="277" spans="1:19" ht="14.4" customHeight="1" x14ac:dyDescent="0.3">
      <c r="A277" s="831" t="s">
        <v>1841</v>
      </c>
      <c r="B277" s="832" t="s">
        <v>1842</v>
      </c>
      <c r="C277" s="832" t="s">
        <v>571</v>
      </c>
      <c r="D277" s="832" t="s">
        <v>1003</v>
      </c>
      <c r="E277" s="832" t="s">
        <v>1843</v>
      </c>
      <c r="F277" s="832" t="s">
        <v>1857</v>
      </c>
      <c r="G277" s="832" t="s">
        <v>1858</v>
      </c>
      <c r="H277" s="849">
        <v>1397.7</v>
      </c>
      <c r="I277" s="849">
        <v>12677.4</v>
      </c>
      <c r="J277" s="832">
        <v>2.0794963568543956</v>
      </c>
      <c r="K277" s="832">
        <v>9.0701867353509336</v>
      </c>
      <c r="L277" s="849">
        <v>667</v>
      </c>
      <c r="M277" s="849">
        <v>6096.38</v>
      </c>
      <c r="N277" s="832">
        <v>1</v>
      </c>
      <c r="O277" s="832">
        <v>9.14</v>
      </c>
      <c r="P277" s="849">
        <v>506</v>
      </c>
      <c r="Q277" s="849">
        <v>4648.16</v>
      </c>
      <c r="R277" s="837">
        <v>0.76244591052395028</v>
      </c>
      <c r="S277" s="850">
        <v>9.1860869565217396</v>
      </c>
    </row>
    <row r="278" spans="1:19" ht="14.4" customHeight="1" x14ac:dyDescent="0.3">
      <c r="A278" s="831" t="s">
        <v>1841</v>
      </c>
      <c r="B278" s="832" t="s">
        <v>1842</v>
      </c>
      <c r="C278" s="832" t="s">
        <v>571</v>
      </c>
      <c r="D278" s="832" t="s">
        <v>1003</v>
      </c>
      <c r="E278" s="832" t="s">
        <v>1843</v>
      </c>
      <c r="F278" s="832" t="s">
        <v>1859</v>
      </c>
      <c r="G278" s="832" t="s">
        <v>1860</v>
      </c>
      <c r="H278" s="849">
        <v>332</v>
      </c>
      <c r="I278" s="849">
        <v>3037.58</v>
      </c>
      <c r="J278" s="832">
        <v>6.9911486908541376E-2</v>
      </c>
      <c r="K278" s="832">
        <v>9.1493373493975909</v>
      </c>
      <c r="L278" s="849">
        <v>4733</v>
      </c>
      <c r="M278" s="849">
        <v>43448.94</v>
      </c>
      <c r="N278" s="832">
        <v>1</v>
      </c>
      <c r="O278" s="832">
        <v>9.18</v>
      </c>
      <c r="P278" s="849">
        <v>804</v>
      </c>
      <c r="Q278" s="849">
        <v>7380.7199999999993</v>
      </c>
      <c r="R278" s="837">
        <v>0.16987111768434393</v>
      </c>
      <c r="S278" s="850">
        <v>9.18</v>
      </c>
    </row>
    <row r="279" spans="1:19" ht="14.4" customHeight="1" x14ac:dyDescent="0.3">
      <c r="A279" s="831" t="s">
        <v>1841</v>
      </c>
      <c r="B279" s="832" t="s">
        <v>1842</v>
      </c>
      <c r="C279" s="832" t="s">
        <v>571</v>
      </c>
      <c r="D279" s="832" t="s">
        <v>1003</v>
      </c>
      <c r="E279" s="832" t="s">
        <v>1843</v>
      </c>
      <c r="F279" s="832" t="s">
        <v>1861</v>
      </c>
      <c r="G279" s="832" t="s">
        <v>1862</v>
      </c>
      <c r="H279" s="849">
        <v>3710.5</v>
      </c>
      <c r="I279" s="849">
        <v>37925.399999999994</v>
      </c>
      <c r="J279" s="832">
        <v>0.52965358437275145</v>
      </c>
      <c r="K279" s="832">
        <v>10.221102277321114</v>
      </c>
      <c r="L279" s="849">
        <v>7027.1</v>
      </c>
      <c r="M279" s="849">
        <v>71604.160000000003</v>
      </c>
      <c r="N279" s="832">
        <v>1</v>
      </c>
      <c r="O279" s="832">
        <v>10.189716952939335</v>
      </c>
      <c r="P279" s="849">
        <v>5940.3</v>
      </c>
      <c r="Q279" s="849">
        <v>60173.46</v>
      </c>
      <c r="R279" s="837">
        <v>0.84036262697586284</v>
      </c>
      <c r="S279" s="850">
        <v>10.129700520175748</v>
      </c>
    </row>
    <row r="280" spans="1:19" ht="14.4" customHeight="1" x14ac:dyDescent="0.3">
      <c r="A280" s="831" t="s">
        <v>1841</v>
      </c>
      <c r="B280" s="832" t="s">
        <v>1842</v>
      </c>
      <c r="C280" s="832" t="s">
        <v>571</v>
      </c>
      <c r="D280" s="832" t="s">
        <v>1003</v>
      </c>
      <c r="E280" s="832" t="s">
        <v>1843</v>
      </c>
      <c r="F280" s="832" t="s">
        <v>1863</v>
      </c>
      <c r="G280" s="832" t="s">
        <v>1864</v>
      </c>
      <c r="H280" s="849">
        <v>1400</v>
      </c>
      <c r="I280" s="849">
        <v>27468</v>
      </c>
      <c r="J280" s="832">
        <v>0.74885496183206102</v>
      </c>
      <c r="K280" s="832">
        <v>19.62</v>
      </c>
      <c r="L280" s="849">
        <v>1400</v>
      </c>
      <c r="M280" s="849">
        <v>36680</v>
      </c>
      <c r="N280" s="832">
        <v>1</v>
      </c>
      <c r="O280" s="832">
        <v>26.2</v>
      </c>
      <c r="P280" s="849"/>
      <c r="Q280" s="849"/>
      <c r="R280" s="837"/>
      <c r="S280" s="850"/>
    </row>
    <row r="281" spans="1:19" ht="14.4" customHeight="1" x14ac:dyDescent="0.3">
      <c r="A281" s="831" t="s">
        <v>1841</v>
      </c>
      <c r="B281" s="832" t="s">
        <v>1842</v>
      </c>
      <c r="C281" s="832" t="s">
        <v>571</v>
      </c>
      <c r="D281" s="832" t="s">
        <v>1003</v>
      </c>
      <c r="E281" s="832" t="s">
        <v>1843</v>
      </c>
      <c r="F281" s="832" t="s">
        <v>1869</v>
      </c>
      <c r="G281" s="832" t="s">
        <v>1870</v>
      </c>
      <c r="H281" s="849">
        <v>4887</v>
      </c>
      <c r="I281" s="849">
        <v>99514.78</v>
      </c>
      <c r="J281" s="832">
        <v>8.2559529439093389</v>
      </c>
      <c r="K281" s="832">
        <v>20.363163494986701</v>
      </c>
      <c r="L281" s="849">
        <v>590</v>
      </c>
      <c r="M281" s="849">
        <v>12053.7</v>
      </c>
      <c r="N281" s="832">
        <v>1</v>
      </c>
      <c r="O281" s="832">
        <v>20.43</v>
      </c>
      <c r="P281" s="849"/>
      <c r="Q281" s="849"/>
      <c r="R281" s="837"/>
      <c r="S281" s="850"/>
    </row>
    <row r="282" spans="1:19" ht="14.4" customHeight="1" x14ac:dyDescent="0.3">
      <c r="A282" s="831" t="s">
        <v>1841</v>
      </c>
      <c r="B282" s="832" t="s">
        <v>1842</v>
      </c>
      <c r="C282" s="832" t="s">
        <v>571</v>
      </c>
      <c r="D282" s="832" t="s">
        <v>1003</v>
      </c>
      <c r="E282" s="832" t="s">
        <v>1843</v>
      </c>
      <c r="F282" s="832" t="s">
        <v>1871</v>
      </c>
      <c r="G282" s="832" t="s">
        <v>1872</v>
      </c>
      <c r="H282" s="849"/>
      <c r="I282" s="849"/>
      <c r="J282" s="832"/>
      <c r="K282" s="832"/>
      <c r="L282" s="849">
        <v>5.7</v>
      </c>
      <c r="M282" s="849">
        <v>8513.58</v>
      </c>
      <c r="N282" s="832">
        <v>1</v>
      </c>
      <c r="O282" s="832">
        <v>1493.6105263157895</v>
      </c>
      <c r="P282" s="849">
        <v>11.32</v>
      </c>
      <c r="Q282" s="849">
        <v>18354.099999999999</v>
      </c>
      <c r="R282" s="837">
        <v>2.1558615764461013</v>
      </c>
      <c r="S282" s="850">
        <v>1621.3869257950528</v>
      </c>
    </row>
    <row r="283" spans="1:19" ht="14.4" customHeight="1" x14ac:dyDescent="0.3">
      <c r="A283" s="831" t="s">
        <v>1841</v>
      </c>
      <c r="B283" s="832" t="s">
        <v>1842</v>
      </c>
      <c r="C283" s="832" t="s">
        <v>571</v>
      </c>
      <c r="D283" s="832" t="s">
        <v>1003</v>
      </c>
      <c r="E283" s="832" t="s">
        <v>1843</v>
      </c>
      <c r="F283" s="832" t="s">
        <v>1873</v>
      </c>
      <c r="G283" s="832" t="s">
        <v>1874</v>
      </c>
      <c r="H283" s="849">
        <v>9.5</v>
      </c>
      <c r="I283" s="849">
        <v>37858.449999999997</v>
      </c>
      <c r="J283" s="832"/>
      <c r="K283" s="832">
        <v>3985.1</v>
      </c>
      <c r="L283" s="849"/>
      <c r="M283" s="849"/>
      <c r="N283" s="832"/>
      <c r="O283" s="832"/>
      <c r="P283" s="849">
        <v>4.4000000000000004</v>
      </c>
      <c r="Q283" s="849">
        <v>22613.58</v>
      </c>
      <c r="R283" s="837"/>
      <c r="S283" s="850">
        <v>5139.45</v>
      </c>
    </row>
    <row r="284" spans="1:19" ht="14.4" customHeight="1" x14ac:dyDescent="0.3">
      <c r="A284" s="831" t="s">
        <v>1841</v>
      </c>
      <c r="B284" s="832" t="s">
        <v>1842</v>
      </c>
      <c r="C284" s="832" t="s">
        <v>571</v>
      </c>
      <c r="D284" s="832" t="s">
        <v>1003</v>
      </c>
      <c r="E284" s="832" t="s">
        <v>1843</v>
      </c>
      <c r="F284" s="832" t="s">
        <v>1875</v>
      </c>
      <c r="G284" s="832" t="s">
        <v>1876</v>
      </c>
      <c r="H284" s="849">
        <v>13</v>
      </c>
      <c r="I284" s="849">
        <v>28132.36</v>
      </c>
      <c r="J284" s="832">
        <v>3.5401756726147031</v>
      </c>
      <c r="K284" s="832">
        <v>2164.0276923076922</v>
      </c>
      <c r="L284" s="849">
        <v>4</v>
      </c>
      <c r="M284" s="849">
        <v>7946.6</v>
      </c>
      <c r="N284" s="832">
        <v>1</v>
      </c>
      <c r="O284" s="832">
        <v>1986.65</v>
      </c>
      <c r="P284" s="849"/>
      <c r="Q284" s="849"/>
      <c r="R284" s="837"/>
      <c r="S284" s="850"/>
    </row>
    <row r="285" spans="1:19" ht="14.4" customHeight="1" x14ac:dyDescent="0.3">
      <c r="A285" s="831" t="s">
        <v>1841</v>
      </c>
      <c r="B285" s="832" t="s">
        <v>1842</v>
      </c>
      <c r="C285" s="832" t="s">
        <v>571</v>
      </c>
      <c r="D285" s="832" t="s">
        <v>1003</v>
      </c>
      <c r="E285" s="832" t="s">
        <v>1843</v>
      </c>
      <c r="F285" s="832" t="s">
        <v>1877</v>
      </c>
      <c r="G285" s="832" t="s">
        <v>1878</v>
      </c>
      <c r="H285" s="849">
        <v>1082</v>
      </c>
      <c r="I285" s="849">
        <v>266258.56</v>
      </c>
      <c r="J285" s="832">
        <v>1.3440613831398283</v>
      </c>
      <c r="K285" s="832">
        <v>246.07999999999998</v>
      </c>
      <c r="L285" s="849">
        <v>800</v>
      </c>
      <c r="M285" s="849">
        <v>198100</v>
      </c>
      <c r="N285" s="832">
        <v>1</v>
      </c>
      <c r="O285" s="832">
        <v>247.625</v>
      </c>
      <c r="P285" s="849">
        <v>320</v>
      </c>
      <c r="Q285" s="849">
        <v>61392</v>
      </c>
      <c r="R285" s="837">
        <v>0.30990408884401816</v>
      </c>
      <c r="S285" s="850">
        <v>191.85</v>
      </c>
    </row>
    <row r="286" spans="1:19" ht="14.4" customHeight="1" x14ac:dyDescent="0.3">
      <c r="A286" s="831" t="s">
        <v>1841</v>
      </c>
      <c r="B286" s="832" t="s">
        <v>1842</v>
      </c>
      <c r="C286" s="832" t="s">
        <v>571</v>
      </c>
      <c r="D286" s="832" t="s">
        <v>1003</v>
      </c>
      <c r="E286" s="832" t="s">
        <v>1843</v>
      </c>
      <c r="F286" s="832" t="s">
        <v>1879</v>
      </c>
      <c r="G286" s="832" t="s">
        <v>1880</v>
      </c>
      <c r="H286" s="849">
        <v>74291</v>
      </c>
      <c r="I286" s="849">
        <v>306418.38000000012</v>
      </c>
      <c r="J286" s="832">
        <v>6.4513696126715523</v>
      </c>
      <c r="K286" s="832">
        <v>4.1245693287208427</v>
      </c>
      <c r="L286" s="849">
        <v>12610</v>
      </c>
      <c r="M286" s="849">
        <v>47496.639999999992</v>
      </c>
      <c r="N286" s="832">
        <v>1</v>
      </c>
      <c r="O286" s="832">
        <v>3.7665852498017438</v>
      </c>
      <c r="P286" s="849">
        <v>13287</v>
      </c>
      <c r="Q286" s="849">
        <v>50134.03</v>
      </c>
      <c r="R286" s="837">
        <v>1.0555279278702663</v>
      </c>
      <c r="S286" s="850">
        <v>3.7731639948822155</v>
      </c>
    </row>
    <row r="287" spans="1:19" ht="14.4" customHeight="1" x14ac:dyDescent="0.3">
      <c r="A287" s="831" t="s">
        <v>1841</v>
      </c>
      <c r="B287" s="832" t="s">
        <v>1842</v>
      </c>
      <c r="C287" s="832" t="s">
        <v>571</v>
      </c>
      <c r="D287" s="832" t="s">
        <v>1003</v>
      </c>
      <c r="E287" s="832" t="s">
        <v>1843</v>
      </c>
      <c r="F287" s="832" t="s">
        <v>1885</v>
      </c>
      <c r="G287" s="832" t="s">
        <v>1886</v>
      </c>
      <c r="H287" s="849">
        <v>370</v>
      </c>
      <c r="I287" s="849">
        <v>59991.8</v>
      </c>
      <c r="J287" s="832">
        <v>1.019748427672956</v>
      </c>
      <c r="K287" s="832">
        <v>162.14000000000001</v>
      </c>
      <c r="L287" s="849">
        <v>370</v>
      </c>
      <c r="M287" s="849">
        <v>58830</v>
      </c>
      <c r="N287" s="832">
        <v>1</v>
      </c>
      <c r="O287" s="832">
        <v>159</v>
      </c>
      <c r="P287" s="849">
        <v>912</v>
      </c>
      <c r="Q287" s="849">
        <v>140317.22999999998</v>
      </c>
      <c r="R287" s="837">
        <v>2.3851305456399792</v>
      </c>
      <c r="S287" s="850">
        <v>153.85661184210525</v>
      </c>
    </row>
    <row r="288" spans="1:19" ht="14.4" customHeight="1" x14ac:dyDescent="0.3">
      <c r="A288" s="831" t="s">
        <v>1841</v>
      </c>
      <c r="B288" s="832" t="s">
        <v>1842</v>
      </c>
      <c r="C288" s="832" t="s">
        <v>571</v>
      </c>
      <c r="D288" s="832" t="s">
        <v>1003</v>
      </c>
      <c r="E288" s="832" t="s">
        <v>1843</v>
      </c>
      <c r="F288" s="832" t="s">
        <v>1887</v>
      </c>
      <c r="G288" s="832" t="s">
        <v>1888</v>
      </c>
      <c r="H288" s="849">
        <v>9340</v>
      </c>
      <c r="I288" s="849">
        <v>187692.4</v>
      </c>
      <c r="J288" s="832">
        <v>1.623746238933077</v>
      </c>
      <c r="K288" s="832">
        <v>20.095546038543898</v>
      </c>
      <c r="L288" s="849">
        <v>5710</v>
      </c>
      <c r="M288" s="849">
        <v>115592.19999999998</v>
      </c>
      <c r="N288" s="832">
        <v>1</v>
      </c>
      <c r="O288" s="832">
        <v>20.243817863397545</v>
      </c>
      <c r="P288" s="849">
        <v>1646</v>
      </c>
      <c r="Q288" s="849">
        <v>33815.119999999995</v>
      </c>
      <c r="R288" s="837">
        <v>0.29253807782878083</v>
      </c>
      <c r="S288" s="850">
        <v>20.543815309842039</v>
      </c>
    </row>
    <row r="289" spans="1:19" ht="14.4" customHeight="1" x14ac:dyDescent="0.3">
      <c r="A289" s="831" t="s">
        <v>1841</v>
      </c>
      <c r="B289" s="832" t="s">
        <v>1842</v>
      </c>
      <c r="C289" s="832" t="s">
        <v>571</v>
      </c>
      <c r="D289" s="832" t="s">
        <v>1003</v>
      </c>
      <c r="E289" s="832" t="s">
        <v>1843</v>
      </c>
      <c r="F289" s="832" t="s">
        <v>1889</v>
      </c>
      <c r="G289" s="832"/>
      <c r="H289" s="849">
        <v>703</v>
      </c>
      <c r="I289" s="849">
        <v>45968.08</v>
      </c>
      <c r="J289" s="832"/>
      <c r="K289" s="832">
        <v>65.38844950213371</v>
      </c>
      <c r="L289" s="849"/>
      <c r="M289" s="849"/>
      <c r="N289" s="832"/>
      <c r="O289" s="832"/>
      <c r="P289" s="849"/>
      <c r="Q289" s="849"/>
      <c r="R289" s="837"/>
      <c r="S289" s="850"/>
    </row>
    <row r="290" spans="1:19" ht="14.4" customHeight="1" x14ac:dyDescent="0.3">
      <c r="A290" s="831" t="s">
        <v>1841</v>
      </c>
      <c r="B290" s="832" t="s">
        <v>1842</v>
      </c>
      <c r="C290" s="832" t="s">
        <v>571</v>
      </c>
      <c r="D290" s="832" t="s">
        <v>1003</v>
      </c>
      <c r="E290" s="832" t="s">
        <v>1843</v>
      </c>
      <c r="F290" s="832" t="s">
        <v>1892</v>
      </c>
      <c r="G290" s="832"/>
      <c r="H290" s="849">
        <v>1.5</v>
      </c>
      <c r="I290" s="849">
        <v>18609.02</v>
      </c>
      <c r="J290" s="832"/>
      <c r="K290" s="832">
        <v>12406.013333333334</v>
      </c>
      <c r="L290" s="849"/>
      <c r="M290" s="849"/>
      <c r="N290" s="832"/>
      <c r="O290" s="832"/>
      <c r="P290" s="849"/>
      <c r="Q290" s="849"/>
      <c r="R290" s="837"/>
      <c r="S290" s="850"/>
    </row>
    <row r="291" spans="1:19" ht="14.4" customHeight="1" x14ac:dyDescent="0.3">
      <c r="A291" s="831" t="s">
        <v>1841</v>
      </c>
      <c r="B291" s="832" t="s">
        <v>1842</v>
      </c>
      <c r="C291" s="832" t="s">
        <v>571</v>
      </c>
      <c r="D291" s="832" t="s">
        <v>1003</v>
      </c>
      <c r="E291" s="832" t="s">
        <v>1843</v>
      </c>
      <c r="F291" s="832" t="s">
        <v>1893</v>
      </c>
      <c r="G291" s="832" t="s">
        <v>1894</v>
      </c>
      <c r="H291" s="849">
        <v>7</v>
      </c>
      <c r="I291" s="849">
        <v>759935.39999999991</v>
      </c>
      <c r="J291" s="832">
        <v>0.87499999999999989</v>
      </c>
      <c r="K291" s="832">
        <v>108562.19999999998</v>
      </c>
      <c r="L291" s="849">
        <v>8</v>
      </c>
      <c r="M291" s="849">
        <v>868497.6</v>
      </c>
      <c r="N291" s="832">
        <v>1</v>
      </c>
      <c r="O291" s="832">
        <v>108562.2</v>
      </c>
      <c r="P291" s="849">
        <v>15</v>
      </c>
      <c r="Q291" s="849">
        <v>1628433</v>
      </c>
      <c r="R291" s="837">
        <v>1.875</v>
      </c>
      <c r="S291" s="850">
        <v>108562.2</v>
      </c>
    </row>
    <row r="292" spans="1:19" ht="14.4" customHeight="1" x14ac:dyDescent="0.3">
      <c r="A292" s="831" t="s">
        <v>1841</v>
      </c>
      <c r="B292" s="832" t="s">
        <v>1842</v>
      </c>
      <c r="C292" s="832" t="s">
        <v>571</v>
      </c>
      <c r="D292" s="832" t="s">
        <v>1003</v>
      </c>
      <c r="E292" s="832" t="s">
        <v>1843</v>
      </c>
      <c r="F292" s="832" t="s">
        <v>1895</v>
      </c>
      <c r="G292" s="832" t="s">
        <v>1896</v>
      </c>
      <c r="H292" s="849"/>
      <c r="I292" s="849"/>
      <c r="J292" s="832"/>
      <c r="K292" s="832"/>
      <c r="L292" s="849">
        <v>3008</v>
      </c>
      <c r="M292" s="849">
        <v>59724.479999999996</v>
      </c>
      <c r="N292" s="832">
        <v>1</v>
      </c>
      <c r="O292" s="832">
        <v>19.855212765957447</v>
      </c>
      <c r="P292" s="849">
        <v>5786</v>
      </c>
      <c r="Q292" s="849">
        <v>112187.95999999999</v>
      </c>
      <c r="R292" s="837">
        <v>1.87842506121443</v>
      </c>
      <c r="S292" s="850">
        <v>19.38955409609402</v>
      </c>
    </row>
    <row r="293" spans="1:19" ht="14.4" customHeight="1" x14ac:dyDescent="0.3">
      <c r="A293" s="831" t="s">
        <v>1841</v>
      </c>
      <c r="B293" s="832" t="s">
        <v>1842</v>
      </c>
      <c r="C293" s="832" t="s">
        <v>571</v>
      </c>
      <c r="D293" s="832" t="s">
        <v>1003</v>
      </c>
      <c r="E293" s="832" t="s">
        <v>1843</v>
      </c>
      <c r="F293" s="832" t="s">
        <v>1897</v>
      </c>
      <c r="G293" s="832" t="s">
        <v>1898</v>
      </c>
      <c r="H293" s="849"/>
      <c r="I293" s="849"/>
      <c r="J293" s="832"/>
      <c r="K293" s="832"/>
      <c r="L293" s="849">
        <v>700</v>
      </c>
      <c r="M293" s="849">
        <v>14231</v>
      </c>
      <c r="N293" s="832">
        <v>1</v>
      </c>
      <c r="O293" s="832">
        <v>20.329999999999998</v>
      </c>
      <c r="P293" s="849"/>
      <c r="Q293" s="849"/>
      <c r="R293" s="837"/>
      <c r="S293" s="850"/>
    </row>
    <row r="294" spans="1:19" ht="14.4" customHeight="1" x14ac:dyDescent="0.3">
      <c r="A294" s="831" t="s">
        <v>1841</v>
      </c>
      <c r="B294" s="832" t="s">
        <v>1842</v>
      </c>
      <c r="C294" s="832" t="s">
        <v>571</v>
      </c>
      <c r="D294" s="832" t="s">
        <v>1003</v>
      </c>
      <c r="E294" s="832" t="s">
        <v>904</v>
      </c>
      <c r="F294" s="832" t="s">
        <v>1910</v>
      </c>
      <c r="G294" s="832" t="s">
        <v>1911</v>
      </c>
      <c r="H294" s="849">
        <v>27</v>
      </c>
      <c r="I294" s="849">
        <v>4779</v>
      </c>
      <c r="J294" s="832">
        <v>0.72972972972972971</v>
      </c>
      <c r="K294" s="832">
        <v>177</v>
      </c>
      <c r="L294" s="849">
        <v>37</v>
      </c>
      <c r="M294" s="849">
        <v>6549</v>
      </c>
      <c r="N294" s="832">
        <v>1</v>
      </c>
      <c r="O294" s="832">
        <v>177</v>
      </c>
      <c r="P294" s="849">
        <v>25</v>
      </c>
      <c r="Q294" s="849">
        <v>4450</v>
      </c>
      <c r="R294" s="837">
        <v>0.67949305237440827</v>
      </c>
      <c r="S294" s="850">
        <v>178</v>
      </c>
    </row>
    <row r="295" spans="1:19" ht="14.4" customHeight="1" x14ac:dyDescent="0.3">
      <c r="A295" s="831" t="s">
        <v>1841</v>
      </c>
      <c r="B295" s="832" t="s">
        <v>1842</v>
      </c>
      <c r="C295" s="832" t="s">
        <v>571</v>
      </c>
      <c r="D295" s="832" t="s">
        <v>1003</v>
      </c>
      <c r="E295" s="832" t="s">
        <v>904</v>
      </c>
      <c r="F295" s="832" t="s">
        <v>1912</v>
      </c>
      <c r="G295" s="832" t="s">
        <v>1913</v>
      </c>
      <c r="H295" s="849"/>
      <c r="I295" s="849"/>
      <c r="J295" s="832"/>
      <c r="K295" s="832"/>
      <c r="L295" s="849">
        <v>2</v>
      </c>
      <c r="M295" s="849">
        <v>704</v>
      </c>
      <c r="N295" s="832">
        <v>1</v>
      </c>
      <c r="O295" s="832">
        <v>352</v>
      </c>
      <c r="P295" s="849">
        <v>11</v>
      </c>
      <c r="Q295" s="849">
        <v>3872</v>
      </c>
      <c r="R295" s="837">
        <v>5.5</v>
      </c>
      <c r="S295" s="850">
        <v>352</v>
      </c>
    </row>
    <row r="296" spans="1:19" ht="14.4" customHeight="1" x14ac:dyDescent="0.3">
      <c r="A296" s="831" t="s">
        <v>1841</v>
      </c>
      <c r="B296" s="832" t="s">
        <v>1842</v>
      </c>
      <c r="C296" s="832" t="s">
        <v>571</v>
      </c>
      <c r="D296" s="832" t="s">
        <v>1003</v>
      </c>
      <c r="E296" s="832" t="s">
        <v>904</v>
      </c>
      <c r="F296" s="832" t="s">
        <v>1912</v>
      </c>
      <c r="G296" s="832" t="s">
        <v>1914</v>
      </c>
      <c r="H296" s="849">
        <v>8</v>
      </c>
      <c r="I296" s="849">
        <v>2808</v>
      </c>
      <c r="J296" s="832">
        <v>1.3295454545454546</v>
      </c>
      <c r="K296" s="832">
        <v>351</v>
      </c>
      <c r="L296" s="849">
        <v>6</v>
      </c>
      <c r="M296" s="849">
        <v>2112</v>
      </c>
      <c r="N296" s="832">
        <v>1</v>
      </c>
      <c r="O296" s="832">
        <v>352</v>
      </c>
      <c r="P296" s="849">
        <v>4</v>
      </c>
      <c r="Q296" s="849">
        <v>1408</v>
      </c>
      <c r="R296" s="837">
        <v>0.66666666666666663</v>
      </c>
      <c r="S296" s="850">
        <v>352</v>
      </c>
    </row>
    <row r="297" spans="1:19" ht="14.4" customHeight="1" x14ac:dyDescent="0.3">
      <c r="A297" s="831" t="s">
        <v>1841</v>
      </c>
      <c r="B297" s="832" t="s">
        <v>1842</v>
      </c>
      <c r="C297" s="832" t="s">
        <v>571</v>
      </c>
      <c r="D297" s="832" t="s">
        <v>1003</v>
      </c>
      <c r="E297" s="832" t="s">
        <v>904</v>
      </c>
      <c r="F297" s="832" t="s">
        <v>1918</v>
      </c>
      <c r="G297" s="832" t="s">
        <v>1919</v>
      </c>
      <c r="H297" s="849"/>
      <c r="I297" s="849"/>
      <c r="J297" s="832"/>
      <c r="K297" s="832"/>
      <c r="L297" s="849">
        <v>1</v>
      </c>
      <c r="M297" s="849">
        <v>1422</v>
      </c>
      <c r="N297" s="832">
        <v>1</v>
      </c>
      <c r="O297" s="832">
        <v>1422</v>
      </c>
      <c r="P297" s="849"/>
      <c r="Q297" s="849"/>
      <c r="R297" s="837"/>
      <c r="S297" s="850"/>
    </row>
    <row r="298" spans="1:19" ht="14.4" customHeight="1" x14ac:dyDescent="0.3">
      <c r="A298" s="831" t="s">
        <v>1841</v>
      </c>
      <c r="B298" s="832" t="s">
        <v>1842</v>
      </c>
      <c r="C298" s="832" t="s">
        <v>571</v>
      </c>
      <c r="D298" s="832" t="s">
        <v>1003</v>
      </c>
      <c r="E298" s="832" t="s">
        <v>904</v>
      </c>
      <c r="F298" s="832" t="s">
        <v>1918</v>
      </c>
      <c r="G298" s="832" t="s">
        <v>1920</v>
      </c>
      <c r="H298" s="849"/>
      <c r="I298" s="849"/>
      <c r="J298" s="832"/>
      <c r="K298" s="832"/>
      <c r="L298" s="849">
        <v>3</v>
      </c>
      <c r="M298" s="849">
        <v>4266</v>
      </c>
      <c r="N298" s="832">
        <v>1</v>
      </c>
      <c r="O298" s="832">
        <v>1422</v>
      </c>
      <c r="P298" s="849"/>
      <c r="Q298" s="849"/>
      <c r="R298" s="837"/>
      <c r="S298" s="850"/>
    </row>
    <row r="299" spans="1:19" ht="14.4" customHeight="1" x14ac:dyDescent="0.3">
      <c r="A299" s="831" t="s">
        <v>1841</v>
      </c>
      <c r="B299" s="832" t="s">
        <v>1842</v>
      </c>
      <c r="C299" s="832" t="s">
        <v>571</v>
      </c>
      <c r="D299" s="832" t="s">
        <v>1003</v>
      </c>
      <c r="E299" s="832" t="s">
        <v>904</v>
      </c>
      <c r="F299" s="832" t="s">
        <v>1922</v>
      </c>
      <c r="G299" s="832" t="s">
        <v>1923</v>
      </c>
      <c r="H299" s="849">
        <v>9</v>
      </c>
      <c r="I299" s="849">
        <v>18342</v>
      </c>
      <c r="J299" s="832">
        <v>1.1244482589504659</v>
      </c>
      <c r="K299" s="832">
        <v>2038</v>
      </c>
      <c r="L299" s="849">
        <v>8</v>
      </c>
      <c r="M299" s="849">
        <v>16312</v>
      </c>
      <c r="N299" s="832">
        <v>1</v>
      </c>
      <c r="O299" s="832">
        <v>2039</v>
      </c>
      <c r="P299" s="849">
        <v>2</v>
      </c>
      <c r="Q299" s="849">
        <v>4080</v>
      </c>
      <c r="R299" s="837">
        <v>0.2501226091221187</v>
      </c>
      <c r="S299" s="850">
        <v>2040</v>
      </c>
    </row>
    <row r="300" spans="1:19" ht="14.4" customHeight="1" x14ac:dyDescent="0.3">
      <c r="A300" s="831" t="s">
        <v>1841</v>
      </c>
      <c r="B300" s="832" t="s">
        <v>1842</v>
      </c>
      <c r="C300" s="832" t="s">
        <v>571</v>
      </c>
      <c r="D300" s="832" t="s">
        <v>1003</v>
      </c>
      <c r="E300" s="832" t="s">
        <v>904</v>
      </c>
      <c r="F300" s="832" t="s">
        <v>1922</v>
      </c>
      <c r="G300" s="832" t="s">
        <v>1924</v>
      </c>
      <c r="H300" s="849">
        <v>2</v>
      </c>
      <c r="I300" s="849">
        <v>4076</v>
      </c>
      <c r="J300" s="832">
        <v>0.99950956351152531</v>
      </c>
      <c r="K300" s="832">
        <v>2038</v>
      </c>
      <c r="L300" s="849">
        <v>2</v>
      </c>
      <c r="M300" s="849">
        <v>4078</v>
      </c>
      <c r="N300" s="832">
        <v>1</v>
      </c>
      <c r="O300" s="832">
        <v>2039</v>
      </c>
      <c r="P300" s="849">
        <v>6</v>
      </c>
      <c r="Q300" s="849">
        <v>12240</v>
      </c>
      <c r="R300" s="837">
        <v>3.0014713094654244</v>
      </c>
      <c r="S300" s="850">
        <v>2040</v>
      </c>
    </row>
    <row r="301" spans="1:19" ht="14.4" customHeight="1" x14ac:dyDescent="0.3">
      <c r="A301" s="831" t="s">
        <v>1841</v>
      </c>
      <c r="B301" s="832" t="s">
        <v>1842</v>
      </c>
      <c r="C301" s="832" t="s">
        <v>571</v>
      </c>
      <c r="D301" s="832" t="s">
        <v>1003</v>
      </c>
      <c r="E301" s="832" t="s">
        <v>904</v>
      </c>
      <c r="F301" s="832" t="s">
        <v>1925</v>
      </c>
      <c r="G301" s="832" t="s">
        <v>1926</v>
      </c>
      <c r="H301" s="849">
        <v>1</v>
      </c>
      <c r="I301" s="849">
        <v>3058</v>
      </c>
      <c r="J301" s="832">
        <v>0.49983654789146781</v>
      </c>
      <c r="K301" s="832">
        <v>3058</v>
      </c>
      <c r="L301" s="849">
        <v>2</v>
      </c>
      <c r="M301" s="849">
        <v>6118</v>
      </c>
      <c r="N301" s="832">
        <v>1</v>
      </c>
      <c r="O301" s="832">
        <v>3059</v>
      </c>
      <c r="P301" s="849">
        <v>1</v>
      </c>
      <c r="Q301" s="849">
        <v>3062</v>
      </c>
      <c r="R301" s="837">
        <v>0.50049035632559657</v>
      </c>
      <c r="S301" s="850">
        <v>3062</v>
      </c>
    </row>
    <row r="302" spans="1:19" ht="14.4" customHeight="1" x14ac:dyDescent="0.3">
      <c r="A302" s="831" t="s">
        <v>1841</v>
      </c>
      <c r="B302" s="832" t="s">
        <v>1842</v>
      </c>
      <c r="C302" s="832" t="s">
        <v>571</v>
      </c>
      <c r="D302" s="832" t="s">
        <v>1003</v>
      </c>
      <c r="E302" s="832" t="s">
        <v>904</v>
      </c>
      <c r="F302" s="832" t="s">
        <v>1925</v>
      </c>
      <c r="G302" s="832" t="s">
        <v>1927</v>
      </c>
      <c r="H302" s="849"/>
      <c r="I302" s="849"/>
      <c r="J302" s="832"/>
      <c r="K302" s="832"/>
      <c r="L302" s="849">
        <v>2</v>
      </c>
      <c r="M302" s="849">
        <v>6118</v>
      </c>
      <c r="N302" s="832">
        <v>1</v>
      </c>
      <c r="O302" s="832">
        <v>3059</v>
      </c>
      <c r="P302" s="849">
        <v>1</v>
      </c>
      <c r="Q302" s="849">
        <v>3061</v>
      </c>
      <c r="R302" s="837">
        <v>0.50032690421706438</v>
      </c>
      <c r="S302" s="850">
        <v>3061</v>
      </c>
    </row>
    <row r="303" spans="1:19" ht="14.4" customHeight="1" x14ac:dyDescent="0.3">
      <c r="A303" s="831" t="s">
        <v>1841</v>
      </c>
      <c r="B303" s="832" t="s">
        <v>1842</v>
      </c>
      <c r="C303" s="832" t="s">
        <v>571</v>
      </c>
      <c r="D303" s="832" t="s">
        <v>1003</v>
      </c>
      <c r="E303" s="832" t="s">
        <v>904</v>
      </c>
      <c r="F303" s="832" t="s">
        <v>1928</v>
      </c>
      <c r="G303" s="832" t="s">
        <v>1930</v>
      </c>
      <c r="H303" s="849"/>
      <c r="I303" s="849"/>
      <c r="J303" s="832"/>
      <c r="K303" s="832"/>
      <c r="L303" s="849">
        <v>1</v>
      </c>
      <c r="M303" s="849">
        <v>667</v>
      </c>
      <c r="N303" s="832">
        <v>1</v>
      </c>
      <c r="O303" s="832">
        <v>667</v>
      </c>
      <c r="P303" s="849">
        <v>2</v>
      </c>
      <c r="Q303" s="849">
        <v>1335</v>
      </c>
      <c r="R303" s="837">
        <v>2.0014992503748128</v>
      </c>
      <c r="S303" s="850">
        <v>667.5</v>
      </c>
    </row>
    <row r="304" spans="1:19" ht="14.4" customHeight="1" x14ac:dyDescent="0.3">
      <c r="A304" s="831" t="s">
        <v>1841</v>
      </c>
      <c r="B304" s="832" t="s">
        <v>1842</v>
      </c>
      <c r="C304" s="832" t="s">
        <v>571</v>
      </c>
      <c r="D304" s="832" t="s">
        <v>1003</v>
      </c>
      <c r="E304" s="832" t="s">
        <v>904</v>
      </c>
      <c r="F304" s="832" t="s">
        <v>1933</v>
      </c>
      <c r="G304" s="832" t="s">
        <v>1934</v>
      </c>
      <c r="H304" s="849">
        <v>7</v>
      </c>
      <c r="I304" s="849">
        <v>10017</v>
      </c>
      <c r="J304" s="832">
        <v>1.4</v>
      </c>
      <c r="K304" s="832">
        <v>1431</v>
      </c>
      <c r="L304" s="849">
        <v>5</v>
      </c>
      <c r="M304" s="849">
        <v>7155</v>
      </c>
      <c r="N304" s="832">
        <v>1</v>
      </c>
      <c r="O304" s="832">
        <v>1431</v>
      </c>
      <c r="P304" s="849">
        <v>1</v>
      </c>
      <c r="Q304" s="849">
        <v>1432</v>
      </c>
      <c r="R304" s="837">
        <v>0.20013976240391335</v>
      </c>
      <c r="S304" s="850">
        <v>1432</v>
      </c>
    </row>
    <row r="305" spans="1:19" ht="14.4" customHeight="1" x14ac:dyDescent="0.3">
      <c r="A305" s="831" t="s">
        <v>1841</v>
      </c>
      <c r="B305" s="832" t="s">
        <v>1842</v>
      </c>
      <c r="C305" s="832" t="s">
        <v>571</v>
      </c>
      <c r="D305" s="832" t="s">
        <v>1003</v>
      </c>
      <c r="E305" s="832" t="s">
        <v>904</v>
      </c>
      <c r="F305" s="832" t="s">
        <v>1933</v>
      </c>
      <c r="G305" s="832" t="s">
        <v>1935</v>
      </c>
      <c r="H305" s="849">
        <v>10</v>
      </c>
      <c r="I305" s="849">
        <v>14310</v>
      </c>
      <c r="J305" s="832">
        <v>2.5</v>
      </c>
      <c r="K305" s="832">
        <v>1431</v>
      </c>
      <c r="L305" s="849">
        <v>4</v>
      </c>
      <c r="M305" s="849">
        <v>5724</v>
      </c>
      <c r="N305" s="832">
        <v>1</v>
      </c>
      <c r="O305" s="832">
        <v>1431</v>
      </c>
      <c r="P305" s="849">
        <v>2</v>
      </c>
      <c r="Q305" s="849">
        <v>2864</v>
      </c>
      <c r="R305" s="837">
        <v>0.50034940600978339</v>
      </c>
      <c r="S305" s="850">
        <v>1432</v>
      </c>
    </row>
    <row r="306" spans="1:19" ht="14.4" customHeight="1" x14ac:dyDescent="0.3">
      <c r="A306" s="831" t="s">
        <v>1841</v>
      </c>
      <c r="B306" s="832" t="s">
        <v>1842</v>
      </c>
      <c r="C306" s="832" t="s">
        <v>571</v>
      </c>
      <c r="D306" s="832" t="s">
        <v>1003</v>
      </c>
      <c r="E306" s="832" t="s">
        <v>904</v>
      </c>
      <c r="F306" s="832" t="s">
        <v>1936</v>
      </c>
      <c r="G306" s="832" t="s">
        <v>1937</v>
      </c>
      <c r="H306" s="849">
        <v>46</v>
      </c>
      <c r="I306" s="849">
        <v>87952</v>
      </c>
      <c r="J306" s="832">
        <v>0.63888888888888884</v>
      </c>
      <c r="K306" s="832">
        <v>1912</v>
      </c>
      <c r="L306" s="849">
        <v>72</v>
      </c>
      <c r="M306" s="849">
        <v>137664</v>
      </c>
      <c r="N306" s="832">
        <v>1</v>
      </c>
      <c r="O306" s="832">
        <v>1912</v>
      </c>
      <c r="P306" s="849">
        <v>79</v>
      </c>
      <c r="Q306" s="849">
        <v>151225</v>
      </c>
      <c r="R306" s="837">
        <v>1.0985079614132962</v>
      </c>
      <c r="S306" s="850">
        <v>1914.2405063291139</v>
      </c>
    </row>
    <row r="307" spans="1:19" ht="14.4" customHeight="1" x14ac:dyDescent="0.3">
      <c r="A307" s="831" t="s">
        <v>1841</v>
      </c>
      <c r="B307" s="832" t="s">
        <v>1842</v>
      </c>
      <c r="C307" s="832" t="s">
        <v>571</v>
      </c>
      <c r="D307" s="832" t="s">
        <v>1003</v>
      </c>
      <c r="E307" s="832" t="s">
        <v>904</v>
      </c>
      <c r="F307" s="832" t="s">
        <v>1938</v>
      </c>
      <c r="G307" s="832" t="s">
        <v>1939</v>
      </c>
      <c r="H307" s="849">
        <v>2</v>
      </c>
      <c r="I307" s="849">
        <v>2558</v>
      </c>
      <c r="J307" s="832"/>
      <c r="K307" s="832">
        <v>1279</v>
      </c>
      <c r="L307" s="849"/>
      <c r="M307" s="849"/>
      <c r="N307" s="832"/>
      <c r="O307" s="832"/>
      <c r="P307" s="849">
        <v>1</v>
      </c>
      <c r="Q307" s="849">
        <v>1282</v>
      </c>
      <c r="R307" s="837"/>
      <c r="S307" s="850">
        <v>1282</v>
      </c>
    </row>
    <row r="308" spans="1:19" ht="14.4" customHeight="1" x14ac:dyDescent="0.3">
      <c r="A308" s="831" t="s">
        <v>1841</v>
      </c>
      <c r="B308" s="832" t="s">
        <v>1842</v>
      </c>
      <c r="C308" s="832" t="s">
        <v>571</v>
      </c>
      <c r="D308" s="832" t="s">
        <v>1003</v>
      </c>
      <c r="E308" s="832" t="s">
        <v>904</v>
      </c>
      <c r="F308" s="832" t="s">
        <v>1940</v>
      </c>
      <c r="G308" s="832" t="s">
        <v>1941</v>
      </c>
      <c r="H308" s="849">
        <v>5</v>
      </c>
      <c r="I308" s="849">
        <v>6065</v>
      </c>
      <c r="J308" s="832">
        <v>5</v>
      </c>
      <c r="K308" s="832">
        <v>1213</v>
      </c>
      <c r="L308" s="849">
        <v>1</v>
      </c>
      <c r="M308" s="849">
        <v>1213</v>
      </c>
      <c r="N308" s="832">
        <v>1</v>
      </c>
      <c r="O308" s="832">
        <v>1213</v>
      </c>
      <c r="P308" s="849">
        <v>1</v>
      </c>
      <c r="Q308" s="849">
        <v>1214</v>
      </c>
      <c r="R308" s="837">
        <v>1.0008244023083264</v>
      </c>
      <c r="S308" s="850">
        <v>1214</v>
      </c>
    </row>
    <row r="309" spans="1:19" ht="14.4" customHeight="1" x14ac:dyDescent="0.3">
      <c r="A309" s="831" t="s">
        <v>1841</v>
      </c>
      <c r="B309" s="832" t="s">
        <v>1842</v>
      </c>
      <c r="C309" s="832" t="s">
        <v>571</v>
      </c>
      <c r="D309" s="832" t="s">
        <v>1003</v>
      </c>
      <c r="E309" s="832" t="s">
        <v>904</v>
      </c>
      <c r="F309" s="832" t="s">
        <v>1940</v>
      </c>
      <c r="G309" s="832" t="s">
        <v>1942</v>
      </c>
      <c r="H309" s="849">
        <v>3</v>
      </c>
      <c r="I309" s="849">
        <v>3639</v>
      </c>
      <c r="J309" s="832"/>
      <c r="K309" s="832">
        <v>1213</v>
      </c>
      <c r="L309" s="849"/>
      <c r="M309" s="849"/>
      <c r="N309" s="832"/>
      <c r="O309" s="832"/>
      <c r="P309" s="849">
        <v>1</v>
      </c>
      <c r="Q309" s="849">
        <v>1214</v>
      </c>
      <c r="R309" s="837"/>
      <c r="S309" s="850">
        <v>1214</v>
      </c>
    </row>
    <row r="310" spans="1:19" ht="14.4" customHeight="1" x14ac:dyDescent="0.3">
      <c r="A310" s="831" t="s">
        <v>1841</v>
      </c>
      <c r="B310" s="832" t="s">
        <v>1842</v>
      </c>
      <c r="C310" s="832" t="s">
        <v>571</v>
      </c>
      <c r="D310" s="832" t="s">
        <v>1003</v>
      </c>
      <c r="E310" s="832" t="s">
        <v>904</v>
      </c>
      <c r="F310" s="832" t="s">
        <v>1943</v>
      </c>
      <c r="G310" s="832" t="s">
        <v>1944</v>
      </c>
      <c r="H310" s="849">
        <v>1</v>
      </c>
      <c r="I310" s="849">
        <v>1609</v>
      </c>
      <c r="J310" s="832"/>
      <c r="K310" s="832">
        <v>1609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" customHeight="1" x14ac:dyDescent="0.3">
      <c r="A311" s="831" t="s">
        <v>1841</v>
      </c>
      <c r="B311" s="832" t="s">
        <v>1842</v>
      </c>
      <c r="C311" s="832" t="s">
        <v>571</v>
      </c>
      <c r="D311" s="832" t="s">
        <v>1003</v>
      </c>
      <c r="E311" s="832" t="s">
        <v>904</v>
      </c>
      <c r="F311" s="832" t="s">
        <v>1945</v>
      </c>
      <c r="G311" s="832" t="s">
        <v>1947</v>
      </c>
      <c r="H311" s="849">
        <v>13</v>
      </c>
      <c r="I311" s="849">
        <v>8853</v>
      </c>
      <c r="J311" s="832">
        <v>3.2452346041055717</v>
      </c>
      <c r="K311" s="832">
        <v>681</v>
      </c>
      <c r="L311" s="849">
        <v>4</v>
      </c>
      <c r="M311" s="849">
        <v>2728</v>
      </c>
      <c r="N311" s="832">
        <v>1</v>
      </c>
      <c r="O311" s="832">
        <v>682</v>
      </c>
      <c r="P311" s="849"/>
      <c r="Q311" s="849"/>
      <c r="R311" s="837"/>
      <c r="S311" s="850"/>
    </row>
    <row r="312" spans="1:19" ht="14.4" customHeight="1" x14ac:dyDescent="0.3">
      <c r="A312" s="831" t="s">
        <v>1841</v>
      </c>
      <c r="B312" s="832" t="s">
        <v>1842</v>
      </c>
      <c r="C312" s="832" t="s">
        <v>571</v>
      </c>
      <c r="D312" s="832" t="s">
        <v>1003</v>
      </c>
      <c r="E312" s="832" t="s">
        <v>904</v>
      </c>
      <c r="F312" s="832" t="s">
        <v>1948</v>
      </c>
      <c r="G312" s="832" t="s">
        <v>1949</v>
      </c>
      <c r="H312" s="849">
        <v>6</v>
      </c>
      <c r="I312" s="849">
        <v>4296</v>
      </c>
      <c r="J312" s="832">
        <v>0.46089475378178307</v>
      </c>
      <c r="K312" s="832">
        <v>716</v>
      </c>
      <c r="L312" s="849">
        <v>13</v>
      </c>
      <c r="M312" s="849">
        <v>9321</v>
      </c>
      <c r="N312" s="832">
        <v>1</v>
      </c>
      <c r="O312" s="832">
        <v>717</v>
      </c>
      <c r="P312" s="849">
        <v>1</v>
      </c>
      <c r="Q312" s="849">
        <v>717</v>
      </c>
      <c r="R312" s="837">
        <v>7.6923076923076927E-2</v>
      </c>
      <c r="S312" s="850">
        <v>717</v>
      </c>
    </row>
    <row r="313" spans="1:19" ht="14.4" customHeight="1" x14ac:dyDescent="0.3">
      <c r="A313" s="831" t="s">
        <v>1841</v>
      </c>
      <c r="B313" s="832" t="s">
        <v>1842</v>
      </c>
      <c r="C313" s="832" t="s">
        <v>571</v>
      </c>
      <c r="D313" s="832" t="s">
        <v>1003</v>
      </c>
      <c r="E313" s="832" t="s">
        <v>904</v>
      </c>
      <c r="F313" s="832" t="s">
        <v>1948</v>
      </c>
      <c r="G313" s="832" t="s">
        <v>1950</v>
      </c>
      <c r="H313" s="849">
        <v>17</v>
      </c>
      <c r="I313" s="849">
        <v>12172</v>
      </c>
      <c r="J313" s="832">
        <v>3.395258019525802</v>
      </c>
      <c r="K313" s="832">
        <v>716</v>
      </c>
      <c r="L313" s="849">
        <v>5</v>
      </c>
      <c r="M313" s="849">
        <v>3585</v>
      </c>
      <c r="N313" s="832">
        <v>1</v>
      </c>
      <c r="O313" s="832">
        <v>717</v>
      </c>
      <c r="P313" s="849">
        <v>8</v>
      </c>
      <c r="Q313" s="849">
        <v>5736</v>
      </c>
      <c r="R313" s="837">
        <v>1.6</v>
      </c>
      <c r="S313" s="850">
        <v>717</v>
      </c>
    </row>
    <row r="314" spans="1:19" ht="14.4" customHeight="1" x14ac:dyDescent="0.3">
      <c r="A314" s="831" t="s">
        <v>1841</v>
      </c>
      <c r="B314" s="832" t="s">
        <v>1842</v>
      </c>
      <c r="C314" s="832" t="s">
        <v>571</v>
      </c>
      <c r="D314" s="832" t="s">
        <v>1003</v>
      </c>
      <c r="E314" s="832" t="s">
        <v>904</v>
      </c>
      <c r="F314" s="832" t="s">
        <v>1951</v>
      </c>
      <c r="G314" s="832" t="s">
        <v>1952</v>
      </c>
      <c r="H314" s="849">
        <v>2</v>
      </c>
      <c r="I314" s="849">
        <v>5274</v>
      </c>
      <c r="J314" s="832"/>
      <c r="K314" s="832">
        <v>2637</v>
      </c>
      <c r="L314" s="849"/>
      <c r="M314" s="849"/>
      <c r="N314" s="832"/>
      <c r="O314" s="832"/>
      <c r="P314" s="849"/>
      <c r="Q314" s="849"/>
      <c r="R314" s="837"/>
      <c r="S314" s="850"/>
    </row>
    <row r="315" spans="1:19" ht="14.4" customHeight="1" x14ac:dyDescent="0.3">
      <c r="A315" s="831" t="s">
        <v>1841</v>
      </c>
      <c r="B315" s="832" t="s">
        <v>1842</v>
      </c>
      <c r="C315" s="832" t="s">
        <v>571</v>
      </c>
      <c r="D315" s="832" t="s">
        <v>1003</v>
      </c>
      <c r="E315" s="832" t="s">
        <v>904</v>
      </c>
      <c r="F315" s="832" t="s">
        <v>1951</v>
      </c>
      <c r="G315" s="832" t="s">
        <v>1953</v>
      </c>
      <c r="H315" s="849"/>
      <c r="I315" s="849"/>
      <c r="J315" s="832"/>
      <c r="K315" s="832"/>
      <c r="L315" s="849">
        <v>2</v>
      </c>
      <c r="M315" s="849">
        <v>5276</v>
      </c>
      <c r="N315" s="832">
        <v>1</v>
      </c>
      <c r="O315" s="832">
        <v>2638</v>
      </c>
      <c r="P315" s="849"/>
      <c r="Q315" s="849"/>
      <c r="R315" s="837"/>
      <c r="S315" s="850"/>
    </row>
    <row r="316" spans="1:19" ht="14.4" customHeight="1" x14ac:dyDescent="0.3">
      <c r="A316" s="831" t="s">
        <v>1841</v>
      </c>
      <c r="B316" s="832" t="s">
        <v>1842</v>
      </c>
      <c r="C316" s="832" t="s">
        <v>571</v>
      </c>
      <c r="D316" s="832" t="s">
        <v>1003</v>
      </c>
      <c r="E316" s="832" t="s">
        <v>904</v>
      </c>
      <c r="F316" s="832" t="s">
        <v>1954</v>
      </c>
      <c r="G316" s="832" t="s">
        <v>1955</v>
      </c>
      <c r="H316" s="849">
        <v>198</v>
      </c>
      <c r="I316" s="849">
        <v>361350</v>
      </c>
      <c r="J316" s="832">
        <v>4.5</v>
      </c>
      <c r="K316" s="832">
        <v>1825</v>
      </c>
      <c r="L316" s="849">
        <v>44</v>
      </c>
      <c r="M316" s="849">
        <v>80300</v>
      </c>
      <c r="N316" s="832">
        <v>1</v>
      </c>
      <c r="O316" s="832">
        <v>1825</v>
      </c>
      <c r="P316" s="849">
        <v>43</v>
      </c>
      <c r="Q316" s="849">
        <v>78518</v>
      </c>
      <c r="R316" s="837">
        <v>0.97780821917808214</v>
      </c>
      <c r="S316" s="850">
        <v>1826</v>
      </c>
    </row>
    <row r="317" spans="1:19" ht="14.4" customHeight="1" x14ac:dyDescent="0.3">
      <c r="A317" s="831" t="s">
        <v>1841</v>
      </c>
      <c r="B317" s="832" t="s">
        <v>1842</v>
      </c>
      <c r="C317" s="832" t="s">
        <v>571</v>
      </c>
      <c r="D317" s="832" t="s">
        <v>1003</v>
      </c>
      <c r="E317" s="832" t="s">
        <v>904</v>
      </c>
      <c r="F317" s="832" t="s">
        <v>1954</v>
      </c>
      <c r="G317" s="832" t="s">
        <v>1956</v>
      </c>
      <c r="H317" s="849">
        <v>79</v>
      </c>
      <c r="I317" s="849">
        <v>144175</v>
      </c>
      <c r="J317" s="832">
        <v>2.393939393939394</v>
      </c>
      <c r="K317" s="832">
        <v>1825</v>
      </c>
      <c r="L317" s="849">
        <v>33</v>
      </c>
      <c r="M317" s="849">
        <v>60225</v>
      </c>
      <c r="N317" s="832">
        <v>1</v>
      </c>
      <c r="O317" s="832">
        <v>1825</v>
      </c>
      <c r="P317" s="849">
        <v>32</v>
      </c>
      <c r="Q317" s="849">
        <v>58432</v>
      </c>
      <c r="R317" s="837">
        <v>0.97022831050228309</v>
      </c>
      <c r="S317" s="850">
        <v>1826</v>
      </c>
    </row>
    <row r="318" spans="1:19" ht="14.4" customHeight="1" x14ac:dyDescent="0.3">
      <c r="A318" s="831" t="s">
        <v>1841</v>
      </c>
      <c r="B318" s="832" t="s">
        <v>1842</v>
      </c>
      <c r="C318" s="832" t="s">
        <v>571</v>
      </c>
      <c r="D318" s="832" t="s">
        <v>1003</v>
      </c>
      <c r="E318" s="832" t="s">
        <v>904</v>
      </c>
      <c r="F318" s="832" t="s">
        <v>1957</v>
      </c>
      <c r="G318" s="832" t="s">
        <v>1958</v>
      </c>
      <c r="H318" s="849">
        <v>3</v>
      </c>
      <c r="I318" s="849">
        <v>1287</v>
      </c>
      <c r="J318" s="832">
        <v>0.75</v>
      </c>
      <c r="K318" s="832">
        <v>429</v>
      </c>
      <c r="L318" s="849">
        <v>4</v>
      </c>
      <c r="M318" s="849">
        <v>1716</v>
      </c>
      <c r="N318" s="832">
        <v>1</v>
      </c>
      <c r="O318" s="832">
        <v>429</v>
      </c>
      <c r="P318" s="849">
        <v>6</v>
      </c>
      <c r="Q318" s="849">
        <v>2580</v>
      </c>
      <c r="R318" s="837">
        <v>1.5034965034965035</v>
      </c>
      <c r="S318" s="850">
        <v>430</v>
      </c>
    </row>
    <row r="319" spans="1:19" ht="14.4" customHeight="1" x14ac:dyDescent="0.3">
      <c r="A319" s="831" t="s">
        <v>1841</v>
      </c>
      <c r="B319" s="832" t="s">
        <v>1842</v>
      </c>
      <c r="C319" s="832" t="s">
        <v>571</v>
      </c>
      <c r="D319" s="832" t="s">
        <v>1003</v>
      </c>
      <c r="E319" s="832" t="s">
        <v>904</v>
      </c>
      <c r="F319" s="832" t="s">
        <v>1959</v>
      </c>
      <c r="G319" s="832" t="s">
        <v>1960</v>
      </c>
      <c r="H319" s="849">
        <v>30</v>
      </c>
      <c r="I319" s="849">
        <v>105540</v>
      </c>
      <c r="J319" s="832">
        <v>1.3628615702479339</v>
      </c>
      <c r="K319" s="832">
        <v>3518</v>
      </c>
      <c r="L319" s="849">
        <v>22</v>
      </c>
      <c r="M319" s="849">
        <v>77440</v>
      </c>
      <c r="N319" s="832">
        <v>1</v>
      </c>
      <c r="O319" s="832">
        <v>3520</v>
      </c>
      <c r="P319" s="849">
        <v>2</v>
      </c>
      <c r="Q319" s="849">
        <v>7044</v>
      </c>
      <c r="R319" s="837">
        <v>9.0960743801652894E-2</v>
      </c>
      <c r="S319" s="850">
        <v>3522</v>
      </c>
    </row>
    <row r="320" spans="1:19" ht="14.4" customHeight="1" x14ac:dyDescent="0.3">
      <c r="A320" s="831" t="s">
        <v>1841</v>
      </c>
      <c r="B320" s="832" t="s">
        <v>1842</v>
      </c>
      <c r="C320" s="832" t="s">
        <v>571</v>
      </c>
      <c r="D320" s="832" t="s">
        <v>1003</v>
      </c>
      <c r="E320" s="832" t="s">
        <v>904</v>
      </c>
      <c r="F320" s="832" t="s">
        <v>1959</v>
      </c>
      <c r="G320" s="832" t="s">
        <v>1961</v>
      </c>
      <c r="H320" s="849">
        <v>14</v>
      </c>
      <c r="I320" s="849">
        <v>49252</v>
      </c>
      <c r="J320" s="832">
        <v>3.4980113636363637</v>
      </c>
      <c r="K320" s="832">
        <v>3518</v>
      </c>
      <c r="L320" s="849">
        <v>4</v>
      </c>
      <c r="M320" s="849">
        <v>14080</v>
      </c>
      <c r="N320" s="832">
        <v>1</v>
      </c>
      <c r="O320" s="832">
        <v>3520</v>
      </c>
      <c r="P320" s="849">
        <v>1</v>
      </c>
      <c r="Q320" s="849">
        <v>3522</v>
      </c>
      <c r="R320" s="837">
        <v>0.25014204545454544</v>
      </c>
      <c r="S320" s="850">
        <v>3522</v>
      </c>
    </row>
    <row r="321" spans="1:19" ht="14.4" customHeight="1" x14ac:dyDescent="0.3">
      <c r="A321" s="831" t="s">
        <v>1841</v>
      </c>
      <c r="B321" s="832" t="s">
        <v>1842</v>
      </c>
      <c r="C321" s="832" t="s">
        <v>571</v>
      </c>
      <c r="D321" s="832" t="s">
        <v>1003</v>
      </c>
      <c r="E321" s="832" t="s">
        <v>904</v>
      </c>
      <c r="F321" s="832" t="s">
        <v>1964</v>
      </c>
      <c r="G321" s="832" t="s">
        <v>1965</v>
      </c>
      <c r="H321" s="849">
        <v>20</v>
      </c>
      <c r="I321" s="849">
        <v>666.66000000000008</v>
      </c>
      <c r="J321" s="832">
        <v>3.3333000000000004</v>
      </c>
      <c r="K321" s="832">
        <v>33.333000000000006</v>
      </c>
      <c r="L321" s="849">
        <v>6</v>
      </c>
      <c r="M321" s="849">
        <v>200</v>
      </c>
      <c r="N321" s="832">
        <v>1</v>
      </c>
      <c r="O321" s="832">
        <v>33.333333333333336</v>
      </c>
      <c r="P321" s="849"/>
      <c r="Q321" s="849"/>
      <c r="R321" s="837"/>
      <c r="S321" s="850"/>
    </row>
    <row r="322" spans="1:19" ht="14.4" customHeight="1" x14ac:dyDescent="0.3">
      <c r="A322" s="831" t="s">
        <v>1841</v>
      </c>
      <c r="B322" s="832" t="s">
        <v>1842</v>
      </c>
      <c r="C322" s="832" t="s">
        <v>571</v>
      </c>
      <c r="D322" s="832" t="s">
        <v>1003</v>
      </c>
      <c r="E322" s="832" t="s">
        <v>904</v>
      </c>
      <c r="F322" s="832" t="s">
        <v>1964</v>
      </c>
      <c r="G322" s="832" t="s">
        <v>1966</v>
      </c>
      <c r="H322" s="849">
        <v>6</v>
      </c>
      <c r="I322" s="849">
        <v>200</v>
      </c>
      <c r="J322" s="832">
        <v>0.2</v>
      </c>
      <c r="K322" s="832">
        <v>33.333333333333336</v>
      </c>
      <c r="L322" s="849">
        <v>30</v>
      </c>
      <c r="M322" s="849">
        <v>1000</v>
      </c>
      <c r="N322" s="832">
        <v>1</v>
      </c>
      <c r="O322" s="832">
        <v>33.333333333333336</v>
      </c>
      <c r="P322" s="849">
        <v>16</v>
      </c>
      <c r="Q322" s="849">
        <v>533.34</v>
      </c>
      <c r="R322" s="837">
        <v>0.53334000000000004</v>
      </c>
      <c r="S322" s="850">
        <v>33.333750000000002</v>
      </c>
    </row>
    <row r="323" spans="1:19" ht="14.4" customHeight="1" x14ac:dyDescent="0.3">
      <c r="A323" s="831" t="s">
        <v>1841</v>
      </c>
      <c r="B323" s="832" t="s">
        <v>1842</v>
      </c>
      <c r="C323" s="832" t="s">
        <v>571</v>
      </c>
      <c r="D323" s="832" t="s">
        <v>1003</v>
      </c>
      <c r="E323" s="832" t="s">
        <v>904</v>
      </c>
      <c r="F323" s="832" t="s">
        <v>1967</v>
      </c>
      <c r="G323" s="832" t="s">
        <v>1968</v>
      </c>
      <c r="H323" s="849">
        <v>27</v>
      </c>
      <c r="I323" s="849">
        <v>999</v>
      </c>
      <c r="J323" s="832">
        <v>0.72972972972972971</v>
      </c>
      <c r="K323" s="832">
        <v>37</v>
      </c>
      <c r="L323" s="849">
        <v>37</v>
      </c>
      <c r="M323" s="849">
        <v>1369</v>
      </c>
      <c r="N323" s="832">
        <v>1</v>
      </c>
      <c r="O323" s="832">
        <v>37</v>
      </c>
      <c r="P323" s="849">
        <v>25</v>
      </c>
      <c r="Q323" s="849">
        <v>925</v>
      </c>
      <c r="R323" s="837">
        <v>0.67567567567567566</v>
      </c>
      <c r="S323" s="850">
        <v>37</v>
      </c>
    </row>
    <row r="324" spans="1:19" ht="14.4" customHeight="1" x14ac:dyDescent="0.3">
      <c r="A324" s="831" t="s">
        <v>1841</v>
      </c>
      <c r="B324" s="832" t="s">
        <v>1842</v>
      </c>
      <c r="C324" s="832" t="s">
        <v>571</v>
      </c>
      <c r="D324" s="832" t="s">
        <v>1003</v>
      </c>
      <c r="E324" s="832" t="s">
        <v>904</v>
      </c>
      <c r="F324" s="832" t="s">
        <v>1974</v>
      </c>
      <c r="G324" s="832" t="s">
        <v>1975</v>
      </c>
      <c r="H324" s="849"/>
      <c r="I324" s="849"/>
      <c r="J324" s="832"/>
      <c r="K324" s="832"/>
      <c r="L324" s="849"/>
      <c r="M324" s="849"/>
      <c r="N324" s="832"/>
      <c r="O324" s="832"/>
      <c r="P324" s="849">
        <v>1</v>
      </c>
      <c r="Q324" s="849">
        <v>438</v>
      </c>
      <c r="R324" s="837"/>
      <c r="S324" s="850">
        <v>438</v>
      </c>
    </row>
    <row r="325" spans="1:19" ht="14.4" customHeight="1" x14ac:dyDescent="0.3">
      <c r="A325" s="831" t="s">
        <v>1841</v>
      </c>
      <c r="B325" s="832" t="s">
        <v>1842</v>
      </c>
      <c r="C325" s="832" t="s">
        <v>571</v>
      </c>
      <c r="D325" s="832" t="s">
        <v>1003</v>
      </c>
      <c r="E325" s="832" t="s">
        <v>904</v>
      </c>
      <c r="F325" s="832" t="s">
        <v>1974</v>
      </c>
      <c r="G325" s="832" t="s">
        <v>1976</v>
      </c>
      <c r="H325" s="849">
        <v>6</v>
      </c>
      <c r="I325" s="849">
        <v>2622</v>
      </c>
      <c r="J325" s="832">
        <v>6</v>
      </c>
      <c r="K325" s="832">
        <v>437</v>
      </c>
      <c r="L325" s="849">
        <v>1</v>
      </c>
      <c r="M325" s="849">
        <v>437</v>
      </c>
      <c r="N325" s="832">
        <v>1</v>
      </c>
      <c r="O325" s="832">
        <v>437</v>
      </c>
      <c r="P325" s="849"/>
      <c r="Q325" s="849"/>
      <c r="R325" s="837"/>
      <c r="S325" s="850"/>
    </row>
    <row r="326" spans="1:19" ht="14.4" customHeight="1" x14ac:dyDescent="0.3">
      <c r="A326" s="831" t="s">
        <v>1841</v>
      </c>
      <c r="B326" s="832" t="s">
        <v>1842</v>
      </c>
      <c r="C326" s="832" t="s">
        <v>571</v>
      </c>
      <c r="D326" s="832" t="s">
        <v>1003</v>
      </c>
      <c r="E326" s="832" t="s">
        <v>904</v>
      </c>
      <c r="F326" s="832" t="s">
        <v>1977</v>
      </c>
      <c r="G326" s="832" t="s">
        <v>1978</v>
      </c>
      <c r="H326" s="849">
        <v>89</v>
      </c>
      <c r="I326" s="849">
        <v>119438</v>
      </c>
      <c r="J326" s="832">
        <v>8.0909090909090917</v>
      </c>
      <c r="K326" s="832">
        <v>1342</v>
      </c>
      <c r="L326" s="849">
        <v>11</v>
      </c>
      <c r="M326" s="849">
        <v>14762</v>
      </c>
      <c r="N326" s="832">
        <v>1</v>
      </c>
      <c r="O326" s="832">
        <v>1342</v>
      </c>
      <c r="P326" s="849">
        <v>12</v>
      </c>
      <c r="Q326" s="849">
        <v>16114</v>
      </c>
      <c r="R326" s="837">
        <v>1.0915865058935104</v>
      </c>
      <c r="S326" s="850">
        <v>1342.8333333333333</v>
      </c>
    </row>
    <row r="327" spans="1:19" ht="14.4" customHeight="1" x14ac:dyDescent="0.3">
      <c r="A327" s="831" t="s">
        <v>1841</v>
      </c>
      <c r="B327" s="832" t="s">
        <v>1842</v>
      </c>
      <c r="C327" s="832" t="s">
        <v>571</v>
      </c>
      <c r="D327" s="832" t="s">
        <v>1003</v>
      </c>
      <c r="E327" s="832" t="s">
        <v>904</v>
      </c>
      <c r="F327" s="832" t="s">
        <v>1977</v>
      </c>
      <c r="G327" s="832" t="s">
        <v>1979</v>
      </c>
      <c r="H327" s="849">
        <v>19</v>
      </c>
      <c r="I327" s="849">
        <v>25498</v>
      </c>
      <c r="J327" s="832">
        <v>3.8</v>
      </c>
      <c r="K327" s="832">
        <v>1342</v>
      </c>
      <c r="L327" s="849">
        <v>5</v>
      </c>
      <c r="M327" s="849">
        <v>6710</v>
      </c>
      <c r="N327" s="832">
        <v>1</v>
      </c>
      <c r="O327" s="832">
        <v>1342</v>
      </c>
      <c r="P327" s="849">
        <v>8</v>
      </c>
      <c r="Q327" s="849">
        <v>10742</v>
      </c>
      <c r="R327" s="837">
        <v>1.6008941877794336</v>
      </c>
      <c r="S327" s="850">
        <v>1342.75</v>
      </c>
    </row>
    <row r="328" spans="1:19" ht="14.4" customHeight="1" x14ac:dyDescent="0.3">
      <c r="A328" s="831" t="s">
        <v>1841</v>
      </c>
      <c r="B328" s="832" t="s">
        <v>1842</v>
      </c>
      <c r="C328" s="832" t="s">
        <v>571</v>
      </c>
      <c r="D328" s="832" t="s">
        <v>1003</v>
      </c>
      <c r="E328" s="832" t="s">
        <v>904</v>
      </c>
      <c r="F328" s="832" t="s">
        <v>1980</v>
      </c>
      <c r="G328" s="832" t="s">
        <v>1981</v>
      </c>
      <c r="H328" s="849">
        <v>18</v>
      </c>
      <c r="I328" s="849">
        <v>9162</v>
      </c>
      <c r="J328" s="832">
        <v>2.25</v>
      </c>
      <c r="K328" s="832">
        <v>509</v>
      </c>
      <c r="L328" s="849">
        <v>8</v>
      </c>
      <c r="M328" s="849">
        <v>4072</v>
      </c>
      <c r="N328" s="832">
        <v>1</v>
      </c>
      <c r="O328" s="832">
        <v>509</v>
      </c>
      <c r="P328" s="849">
        <v>3</v>
      </c>
      <c r="Q328" s="849">
        <v>1530</v>
      </c>
      <c r="R328" s="837">
        <v>0.3757367387033399</v>
      </c>
      <c r="S328" s="850">
        <v>510</v>
      </c>
    </row>
    <row r="329" spans="1:19" ht="14.4" customHeight="1" x14ac:dyDescent="0.3">
      <c r="A329" s="831" t="s">
        <v>1841</v>
      </c>
      <c r="B329" s="832" t="s">
        <v>1842</v>
      </c>
      <c r="C329" s="832" t="s">
        <v>571</v>
      </c>
      <c r="D329" s="832" t="s">
        <v>1003</v>
      </c>
      <c r="E329" s="832" t="s">
        <v>904</v>
      </c>
      <c r="F329" s="832" t="s">
        <v>1980</v>
      </c>
      <c r="G329" s="832" t="s">
        <v>1982</v>
      </c>
      <c r="H329" s="849">
        <v>8</v>
      </c>
      <c r="I329" s="849">
        <v>4072</v>
      </c>
      <c r="J329" s="832">
        <v>1.6</v>
      </c>
      <c r="K329" s="832">
        <v>509</v>
      </c>
      <c r="L329" s="849">
        <v>5</v>
      </c>
      <c r="M329" s="849">
        <v>2545</v>
      </c>
      <c r="N329" s="832">
        <v>1</v>
      </c>
      <c r="O329" s="832">
        <v>509</v>
      </c>
      <c r="P329" s="849">
        <v>1</v>
      </c>
      <c r="Q329" s="849">
        <v>510</v>
      </c>
      <c r="R329" s="837">
        <v>0.20039292730844793</v>
      </c>
      <c r="S329" s="850">
        <v>510</v>
      </c>
    </row>
    <row r="330" spans="1:19" ht="14.4" customHeight="1" x14ac:dyDescent="0.3">
      <c r="A330" s="831" t="s">
        <v>1841</v>
      </c>
      <c r="B330" s="832" t="s">
        <v>1842</v>
      </c>
      <c r="C330" s="832" t="s">
        <v>571</v>
      </c>
      <c r="D330" s="832" t="s">
        <v>1003</v>
      </c>
      <c r="E330" s="832" t="s">
        <v>904</v>
      </c>
      <c r="F330" s="832" t="s">
        <v>1983</v>
      </c>
      <c r="G330" s="832" t="s">
        <v>1984</v>
      </c>
      <c r="H330" s="849">
        <v>9</v>
      </c>
      <c r="I330" s="849">
        <v>20961</v>
      </c>
      <c r="J330" s="832">
        <v>8.9961373390557942</v>
      </c>
      <c r="K330" s="832">
        <v>2329</v>
      </c>
      <c r="L330" s="849">
        <v>1</v>
      </c>
      <c r="M330" s="849">
        <v>2330</v>
      </c>
      <c r="N330" s="832">
        <v>1</v>
      </c>
      <c r="O330" s="832">
        <v>2330</v>
      </c>
      <c r="P330" s="849"/>
      <c r="Q330" s="849"/>
      <c r="R330" s="837"/>
      <c r="S330" s="850"/>
    </row>
    <row r="331" spans="1:19" ht="14.4" customHeight="1" x14ac:dyDescent="0.3">
      <c r="A331" s="831" t="s">
        <v>1841</v>
      </c>
      <c r="B331" s="832" t="s">
        <v>1842</v>
      </c>
      <c r="C331" s="832" t="s">
        <v>571</v>
      </c>
      <c r="D331" s="832" t="s">
        <v>1003</v>
      </c>
      <c r="E331" s="832" t="s">
        <v>904</v>
      </c>
      <c r="F331" s="832" t="s">
        <v>1985</v>
      </c>
      <c r="G331" s="832" t="s">
        <v>1986</v>
      </c>
      <c r="H331" s="849">
        <v>8</v>
      </c>
      <c r="I331" s="849">
        <v>21160</v>
      </c>
      <c r="J331" s="832">
        <v>2.6656588561350465</v>
      </c>
      <c r="K331" s="832">
        <v>2645</v>
      </c>
      <c r="L331" s="849">
        <v>3</v>
      </c>
      <c r="M331" s="849">
        <v>7938</v>
      </c>
      <c r="N331" s="832">
        <v>1</v>
      </c>
      <c r="O331" s="832">
        <v>2646</v>
      </c>
      <c r="P331" s="849">
        <v>9</v>
      </c>
      <c r="Q331" s="849">
        <v>23841</v>
      </c>
      <c r="R331" s="837">
        <v>3.0034013605442178</v>
      </c>
      <c r="S331" s="850">
        <v>2649</v>
      </c>
    </row>
    <row r="332" spans="1:19" ht="14.4" customHeight="1" x14ac:dyDescent="0.3">
      <c r="A332" s="831" t="s">
        <v>1841</v>
      </c>
      <c r="B332" s="832" t="s">
        <v>1842</v>
      </c>
      <c r="C332" s="832" t="s">
        <v>571</v>
      </c>
      <c r="D332" s="832" t="s">
        <v>1003</v>
      </c>
      <c r="E332" s="832" t="s">
        <v>904</v>
      </c>
      <c r="F332" s="832" t="s">
        <v>1985</v>
      </c>
      <c r="G332" s="832" t="s">
        <v>1987</v>
      </c>
      <c r="H332" s="849">
        <v>7</v>
      </c>
      <c r="I332" s="849">
        <v>18515</v>
      </c>
      <c r="J332" s="832">
        <v>2.3324514991181657</v>
      </c>
      <c r="K332" s="832">
        <v>2645</v>
      </c>
      <c r="L332" s="849">
        <v>3</v>
      </c>
      <c r="M332" s="849">
        <v>7938</v>
      </c>
      <c r="N332" s="832">
        <v>1</v>
      </c>
      <c r="O332" s="832">
        <v>2646</v>
      </c>
      <c r="P332" s="849"/>
      <c r="Q332" s="849"/>
      <c r="R332" s="837"/>
      <c r="S332" s="850"/>
    </row>
    <row r="333" spans="1:19" ht="14.4" customHeight="1" x14ac:dyDescent="0.3">
      <c r="A333" s="831" t="s">
        <v>1841</v>
      </c>
      <c r="B333" s="832" t="s">
        <v>1842</v>
      </c>
      <c r="C333" s="832" t="s">
        <v>571</v>
      </c>
      <c r="D333" s="832" t="s">
        <v>1003</v>
      </c>
      <c r="E333" s="832" t="s">
        <v>904</v>
      </c>
      <c r="F333" s="832" t="s">
        <v>1988</v>
      </c>
      <c r="G333" s="832" t="s">
        <v>1989</v>
      </c>
      <c r="H333" s="849"/>
      <c r="I333" s="849"/>
      <c r="J333" s="832"/>
      <c r="K333" s="832"/>
      <c r="L333" s="849"/>
      <c r="M333" s="849"/>
      <c r="N333" s="832"/>
      <c r="O333" s="832"/>
      <c r="P333" s="849">
        <v>1</v>
      </c>
      <c r="Q333" s="849">
        <v>355</v>
      </c>
      <c r="R333" s="837"/>
      <c r="S333" s="850">
        <v>355</v>
      </c>
    </row>
    <row r="334" spans="1:19" ht="14.4" customHeight="1" x14ac:dyDescent="0.3">
      <c r="A334" s="831" t="s">
        <v>1841</v>
      </c>
      <c r="B334" s="832" t="s">
        <v>1842</v>
      </c>
      <c r="C334" s="832" t="s">
        <v>571</v>
      </c>
      <c r="D334" s="832" t="s">
        <v>1003</v>
      </c>
      <c r="E334" s="832" t="s">
        <v>904</v>
      </c>
      <c r="F334" s="832" t="s">
        <v>1992</v>
      </c>
      <c r="G334" s="832" t="s">
        <v>1993</v>
      </c>
      <c r="H334" s="849"/>
      <c r="I334" s="849"/>
      <c r="J334" s="832"/>
      <c r="K334" s="832"/>
      <c r="L334" s="849"/>
      <c r="M334" s="849"/>
      <c r="N334" s="832"/>
      <c r="O334" s="832"/>
      <c r="P334" s="849">
        <v>1</v>
      </c>
      <c r="Q334" s="849">
        <v>196</v>
      </c>
      <c r="R334" s="837"/>
      <c r="S334" s="850">
        <v>196</v>
      </c>
    </row>
    <row r="335" spans="1:19" ht="14.4" customHeight="1" x14ac:dyDescent="0.3">
      <c r="A335" s="831" t="s">
        <v>1841</v>
      </c>
      <c r="B335" s="832" t="s">
        <v>1842</v>
      </c>
      <c r="C335" s="832" t="s">
        <v>571</v>
      </c>
      <c r="D335" s="832" t="s">
        <v>1003</v>
      </c>
      <c r="E335" s="832" t="s">
        <v>904</v>
      </c>
      <c r="F335" s="832" t="s">
        <v>1996</v>
      </c>
      <c r="G335" s="832" t="s">
        <v>1997</v>
      </c>
      <c r="H335" s="849"/>
      <c r="I335" s="849"/>
      <c r="J335" s="832"/>
      <c r="K335" s="832"/>
      <c r="L335" s="849"/>
      <c r="M335" s="849"/>
      <c r="N335" s="832"/>
      <c r="O335" s="832"/>
      <c r="P335" s="849">
        <v>1</v>
      </c>
      <c r="Q335" s="849">
        <v>526</v>
      </c>
      <c r="R335" s="837"/>
      <c r="S335" s="850">
        <v>526</v>
      </c>
    </row>
    <row r="336" spans="1:19" ht="14.4" customHeight="1" x14ac:dyDescent="0.3">
      <c r="A336" s="831" t="s">
        <v>1841</v>
      </c>
      <c r="B336" s="832" t="s">
        <v>1842</v>
      </c>
      <c r="C336" s="832" t="s">
        <v>571</v>
      </c>
      <c r="D336" s="832" t="s">
        <v>1003</v>
      </c>
      <c r="E336" s="832" t="s">
        <v>904</v>
      </c>
      <c r="F336" s="832" t="s">
        <v>1996</v>
      </c>
      <c r="G336" s="832" t="s">
        <v>1998</v>
      </c>
      <c r="H336" s="849"/>
      <c r="I336" s="849"/>
      <c r="J336" s="832"/>
      <c r="K336" s="832"/>
      <c r="L336" s="849"/>
      <c r="M336" s="849"/>
      <c r="N336" s="832"/>
      <c r="O336" s="832"/>
      <c r="P336" s="849">
        <v>2</v>
      </c>
      <c r="Q336" s="849">
        <v>1052</v>
      </c>
      <c r="R336" s="837"/>
      <c r="S336" s="850">
        <v>526</v>
      </c>
    </row>
    <row r="337" spans="1:19" ht="14.4" customHeight="1" x14ac:dyDescent="0.3">
      <c r="A337" s="831" t="s">
        <v>1841</v>
      </c>
      <c r="B337" s="832" t="s">
        <v>1842</v>
      </c>
      <c r="C337" s="832" t="s">
        <v>571</v>
      </c>
      <c r="D337" s="832" t="s">
        <v>1003</v>
      </c>
      <c r="E337" s="832" t="s">
        <v>904</v>
      </c>
      <c r="F337" s="832" t="s">
        <v>1999</v>
      </c>
      <c r="G337" s="832" t="s">
        <v>2000</v>
      </c>
      <c r="H337" s="849"/>
      <c r="I337" s="849"/>
      <c r="J337" s="832"/>
      <c r="K337" s="832"/>
      <c r="L337" s="849">
        <v>2</v>
      </c>
      <c r="M337" s="849">
        <v>284</v>
      </c>
      <c r="N337" s="832">
        <v>1</v>
      </c>
      <c r="O337" s="832">
        <v>142</v>
      </c>
      <c r="P337" s="849">
        <v>3</v>
      </c>
      <c r="Q337" s="849">
        <v>426</v>
      </c>
      <c r="R337" s="837">
        <v>1.5</v>
      </c>
      <c r="S337" s="850">
        <v>142</v>
      </c>
    </row>
    <row r="338" spans="1:19" ht="14.4" customHeight="1" x14ac:dyDescent="0.3">
      <c r="A338" s="831" t="s">
        <v>1841</v>
      </c>
      <c r="B338" s="832" t="s">
        <v>1842</v>
      </c>
      <c r="C338" s="832" t="s">
        <v>571</v>
      </c>
      <c r="D338" s="832" t="s">
        <v>1003</v>
      </c>
      <c r="E338" s="832" t="s">
        <v>904</v>
      </c>
      <c r="F338" s="832" t="s">
        <v>2001</v>
      </c>
      <c r="G338" s="832" t="s">
        <v>2002</v>
      </c>
      <c r="H338" s="849"/>
      <c r="I338" s="849"/>
      <c r="J338" s="832"/>
      <c r="K338" s="832"/>
      <c r="L338" s="849"/>
      <c r="M338" s="849"/>
      <c r="N338" s="832"/>
      <c r="O338" s="832"/>
      <c r="P338" s="849">
        <v>2</v>
      </c>
      <c r="Q338" s="849">
        <v>5056</v>
      </c>
      <c r="R338" s="837"/>
      <c r="S338" s="850">
        <v>2528</v>
      </c>
    </row>
    <row r="339" spans="1:19" ht="14.4" customHeight="1" x14ac:dyDescent="0.3">
      <c r="A339" s="831" t="s">
        <v>1841</v>
      </c>
      <c r="B339" s="832" t="s">
        <v>1842</v>
      </c>
      <c r="C339" s="832" t="s">
        <v>571</v>
      </c>
      <c r="D339" s="832" t="s">
        <v>1003</v>
      </c>
      <c r="E339" s="832" t="s">
        <v>904</v>
      </c>
      <c r="F339" s="832" t="s">
        <v>2003</v>
      </c>
      <c r="G339" s="832" t="s">
        <v>2005</v>
      </c>
      <c r="H339" s="849">
        <v>1</v>
      </c>
      <c r="I339" s="849">
        <v>1690</v>
      </c>
      <c r="J339" s="832">
        <v>0.9994086339444116</v>
      </c>
      <c r="K339" s="832">
        <v>1690</v>
      </c>
      <c r="L339" s="849">
        <v>1</v>
      </c>
      <c r="M339" s="849">
        <v>1691</v>
      </c>
      <c r="N339" s="832">
        <v>1</v>
      </c>
      <c r="O339" s="832">
        <v>1691</v>
      </c>
      <c r="P339" s="849"/>
      <c r="Q339" s="849"/>
      <c r="R339" s="837"/>
      <c r="S339" s="850"/>
    </row>
    <row r="340" spans="1:19" ht="14.4" customHeight="1" x14ac:dyDescent="0.3">
      <c r="A340" s="831" t="s">
        <v>1841</v>
      </c>
      <c r="B340" s="832" t="s">
        <v>1842</v>
      </c>
      <c r="C340" s="832" t="s">
        <v>571</v>
      </c>
      <c r="D340" s="832" t="s">
        <v>1003</v>
      </c>
      <c r="E340" s="832" t="s">
        <v>904</v>
      </c>
      <c r="F340" s="832" t="s">
        <v>2006</v>
      </c>
      <c r="G340" s="832" t="s">
        <v>2007</v>
      </c>
      <c r="H340" s="849">
        <v>3</v>
      </c>
      <c r="I340" s="849">
        <v>2154</v>
      </c>
      <c r="J340" s="832">
        <v>0.99860917941585536</v>
      </c>
      <c r="K340" s="832">
        <v>718</v>
      </c>
      <c r="L340" s="849">
        <v>3</v>
      </c>
      <c r="M340" s="849">
        <v>2157</v>
      </c>
      <c r="N340" s="832">
        <v>1</v>
      </c>
      <c r="O340" s="832">
        <v>719</v>
      </c>
      <c r="P340" s="849">
        <v>1</v>
      </c>
      <c r="Q340" s="849">
        <v>719</v>
      </c>
      <c r="R340" s="837">
        <v>0.33333333333333331</v>
      </c>
      <c r="S340" s="850">
        <v>719</v>
      </c>
    </row>
    <row r="341" spans="1:19" ht="14.4" customHeight="1" x14ac:dyDescent="0.3">
      <c r="A341" s="831" t="s">
        <v>1841</v>
      </c>
      <c r="B341" s="832" t="s">
        <v>1842</v>
      </c>
      <c r="C341" s="832" t="s">
        <v>571</v>
      </c>
      <c r="D341" s="832" t="s">
        <v>1003</v>
      </c>
      <c r="E341" s="832" t="s">
        <v>904</v>
      </c>
      <c r="F341" s="832" t="s">
        <v>2006</v>
      </c>
      <c r="G341" s="832" t="s">
        <v>2008</v>
      </c>
      <c r="H341" s="849">
        <v>7</v>
      </c>
      <c r="I341" s="849">
        <v>5026</v>
      </c>
      <c r="J341" s="832"/>
      <c r="K341" s="832">
        <v>718</v>
      </c>
      <c r="L341" s="849"/>
      <c r="M341" s="849"/>
      <c r="N341" s="832"/>
      <c r="O341" s="832"/>
      <c r="P341" s="849"/>
      <c r="Q341" s="849"/>
      <c r="R341" s="837"/>
      <c r="S341" s="850"/>
    </row>
    <row r="342" spans="1:19" ht="14.4" customHeight="1" x14ac:dyDescent="0.3">
      <c r="A342" s="831" t="s">
        <v>1841</v>
      </c>
      <c r="B342" s="832" t="s">
        <v>1842</v>
      </c>
      <c r="C342" s="832" t="s">
        <v>571</v>
      </c>
      <c r="D342" s="832" t="s">
        <v>1003</v>
      </c>
      <c r="E342" s="832" t="s">
        <v>904</v>
      </c>
      <c r="F342" s="832" t="s">
        <v>2009</v>
      </c>
      <c r="G342" s="832" t="s">
        <v>2010</v>
      </c>
      <c r="H342" s="849"/>
      <c r="I342" s="849"/>
      <c r="J342" s="832"/>
      <c r="K342" s="832"/>
      <c r="L342" s="849">
        <v>2</v>
      </c>
      <c r="M342" s="849">
        <v>3470</v>
      </c>
      <c r="N342" s="832">
        <v>1</v>
      </c>
      <c r="O342" s="832">
        <v>1735</v>
      </c>
      <c r="P342" s="849"/>
      <c r="Q342" s="849"/>
      <c r="R342" s="837"/>
      <c r="S342" s="850"/>
    </row>
    <row r="343" spans="1:19" ht="14.4" customHeight="1" x14ac:dyDescent="0.3">
      <c r="A343" s="831" t="s">
        <v>1841</v>
      </c>
      <c r="B343" s="832" t="s">
        <v>1842</v>
      </c>
      <c r="C343" s="832" t="s">
        <v>571</v>
      </c>
      <c r="D343" s="832" t="s">
        <v>1004</v>
      </c>
      <c r="E343" s="832" t="s">
        <v>1843</v>
      </c>
      <c r="F343" s="832" t="s">
        <v>1844</v>
      </c>
      <c r="G343" s="832" t="s">
        <v>1845</v>
      </c>
      <c r="H343" s="849">
        <v>872</v>
      </c>
      <c r="I343" s="849">
        <v>16942.960000000003</v>
      </c>
      <c r="J343" s="832">
        <v>1.0352788776457937</v>
      </c>
      <c r="K343" s="832">
        <v>19.430000000000003</v>
      </c>
      <c r="L343" s="849">
        <v>720</v>
      </c>
      <c r="M343" s="849">
        <v>16365.6</v>
      </c>
      <c r="N343" s="832">
        <v>1</v>
      </c>
      <c r="O343" s="832">
        <v>22.73</v>
      </c>
      <c r="P343" s="849"/>
      <c r="Q343" s="849"/>
      <c r="R343" s="837"/>
      <c r="S343" s="850"/>
    </row>
    <row r="344" spans="1:19" ht="14.4" customHeight="1" x14ac:dyDescent="0.3">
      <c r="A344" s="831" t="s">
        <v>1841</v>
      </c>
      <c r="B344" s="832" t="s">
        <v>1842</v>
      </c>
      <c r="C344" s="832" t="s">
        <v>571</v>
      </c>
      <c r="D344" s="832" t="s">
        <v>1004</v>
      </c>
      <c r="E344" s="832" t="s">
        <v>1843</v>
      </c>
      <c r="F344" s="832" t="s">
        <v>1846</v>
      </c>
      <c r="G344" s="832" t="s">
        <v>1847</v>
      </c>
      <c r="H344" s="849">
        <v>4860</v>
      </c>
      <c r="I344" s="849">
        <v>12605</v>
      </c>
      <c r="J344" s="832">
        <v>1.0218524835757783</v>
      </c>
      <c r="K344" s="832">
        <v>2.5936213991769548</v>
      </c>
      <c r="L344" s="849">
        <v>4768</v>
      </c>
      <c r="M344" s="849">
        <v>12335.44</v>
      </c>
      <c r="N344" s="832">
        <v>1</v>
      </c>
      <c r="O344" s="832">
        <v>2.5871308724832214</v>
      </c>
      <c r="P344" s="849">
        <v>3711</v>
      </c>
      <c r="Q344" s="849">
        <v>9607.3399999999983</v>
      </c>
      <c r="R344" s="837">
        <v>0.77884047913977916</v>
      </c>
      <c r="S344" s="850">
        <v>2.5888817030450011</v>
      </c>
    </row>
    <row r="345" spans="1:19" ht="14.4" customHeight="1" x14ac:dyDescent="0.3">
      <c r="A345" s="831" t="s">
        <v>1841</v>
      </c>
      <c r="B345" s="832" t="s">
        <v>1842</v>
      </c>
      <c r="C345" s="832" t="s">
        <v>571</v>
      </c>
      <c r="D345" s="832" t="s">
        <v>1004</v>
      </c>
      <c r="E345" s="832" t="s">
        <v>1843</v>
      </c>
      <c r="F345" s="832" t="s">
        <v>1848</v>
      </c>
      <c r="G345" s="832" t="s">
        <v>1849</v>
      </c>
      <c r="H345" s="849">
        <v>9540</v>
      </c>
      <c r="I345" s="849">
        <v>51075</v>
      </c>
      <c r="J345" s="832">
        <v>0.81369680740899819</v>
      </c>
      <c r="K345" s="832">
        <v>5.3537735849056602</v>
      </c>
      <c r="L345" s="849">
        <v>8758</v>
      </c>
      <c r="M345" s="849">
        <v>62769.08</v>
      </c>
      <c r="N345" s="832">
        <v>1</v>
      </c>
      <c r="O345" s="832">
        <v>7.1670564055720485</v>
      </c>
      <c r="P345" s="849">
        <v>6550</v>
      </c>
      <c r="Q345" s="849">
        <v>47094.499999999985</v>
      </c>
      <c r="R345" s="837">
        <v>0.75028182665732845</v>
      </c>
      <c r="S345" s="850">
        <v>7.1899999999999977</v>
      </c>
    </row>
    <row r="346" spans="1:19" ht="14.4" customHeight="1" x14ac:dyDescent="0.3">
      <c r="A346" s="831" t="s">
        <v>1841</v>
      </c>
      <c r="B346" s="832" t="s">
        <v>1842</v>
      </c>
      <c r="C346" s="832" t="s">
        <v>571</v>
      </c>
      <c r="D346" s="832" t="s">
        <v>1004</v>
      </c>
      <c r="E346" s="832" t="s">
        <v>1843</v>
      </c>
      <c r="F346" s="832" t="s">
        <v>1850</v>
      </c>
      <c r="G346" s="832" t="s">
        <v>1851</v>
      </c>
      <c r="H346" s="849"/>
      <c r="I346" s="849"/>
      <c r="J346" s="832"/>
      <c r="K346" s="832"/>
      <c r="L346" s="849"/>
      <c r="M346" s="849"/>
      <c r="N346" s="832"/>
      <c r="O346" s="832"/>
      <c r="P346" s="849">
        <v>150</v>
      </c>
      <c r="Q346" s="849">
        <v>1509</v>
      </c>
      <c r="R346" s="837"/>
      <c r="S346" s="850">
        <v>10.06</v>
      </c>
    </row>
    <row r="347" spans="1:19" ht="14.4" customHeight="1" x14ac:dyDescent="0.3">
      <c r="A347" s="831" t="s">
        <v>1841</v>
      </c>
      <c r="B347" s="832" t="s">
        <v>1842</v>
      </c>
      <c r="C347" s="832" t="s">
        <v>571</v>
      </c>
      <c r="D347" s="832" t="s">
        <v>1004</v>
      </c>
      <c r="E347" s="832" t="s">
        <v>1843</v>
      </c>
      <c r="F347" s="832" t="s">
        <v>1853</v>
      </c>
      <c r="G347" s="832" t="s">
        <v>1854</v>
      </c>
      <c r="H347" s="849"/>
      <c r="I347" s="849"/>
      <c r="J347" s="832"/>
      <c r="K347" s="832"/>
      <c r="L347" s="849">
        <v>700</v>
      </c>
      <c r="M347" s="849">
        <v>5537</v>
      </c>
      <c r="N347" s="832">
        <v>1</v>
      </c>
      <c r="O347" s="832">
        <v>7.91</v>
      </c>
      <c r="P347" s="849"/>
      <c r="Q347" s="849"/>
      <c r="R347" s="837"/>
      <c r="S347" s="850"/>
    </row>
    <row r="348" spans="1:19" ht="14.4" customHeight="1" x14ac:dyDescent="0.3">
      <c r="A348" s="831" t="s">
        <v>1841</v>
      </c>
      <c r="B348" s="832" t="s">
        <v>1842</v>
      </c>
      <c r="C348" s="832" t="s">
        <v>571</v>
      </c>
      <c r="D348" s="832" t="s">
        <v>1004</v>
      </c>
      <c r="E348" s="832" t="s">
        <v>1843</v>
      </c>
      <c r="F348" s="832" t="s">
        <v>1855</v>
      </c>
      <c r="G348" s="832" t="s">
        <v>1856</v>
      </c>
      <c r="H348" s="849">
        <v>92067</v>
      </c>
      <c r="I348" s="849">
        <v>557710.45000000019</v>
      </c>
      <c r="J348" s="832">
        <v>0.88477649595379859</v>
      </c>
      <c r="K348" s="832">
        <v>6.0576585530103095</v>
      </c>
      <c r="L348" s="849">
        <v>118901</v>
      </c>
      <c r="M348" s="849">
        <v>630340.48999999976</v>
      </c>
      <c r="N348" s="832">
        <v>1</v>
      </c>
      <c r="O348" s="832">
        <v>5.3013893070705862</v>
      </c>
      <c r="P348" s="849">
        <v>40558</v>
      </c>
      <c r="Q348" s="849">
        <v>216685.66</v>
      </c>
      <c r="R348" s="837">
        <v>0.34375970358496261</v>
      </c>
      <c r="S348" s="850">
        <v>5.3426120617387447</v>
      </c>
    </row>
    <row r="349" spans="1:19" ht="14.4" customHeight="1" x14ac:dyDescent="0.3">
      <c r="A349" s="831" t="s">
        <v>1841</v>
      </c>
      <c r="B349" s="832" t="s">
        <v>1842</v>
      </c>
      <c r="C349" s="832" t="s">
        <v>571</v>
      </c>
      <c r="D349" s="832" t="s">
        <v>1004</v>
      </c>
      <c r="E349" s="832" t="s">
        <v>1843</v>
      </c>
      <c r="F349" s="832" t="s">
        <v>1857</v>
      </c>
      <c r="G349" s="832" t="s">
        <v>1858</v>
      </c>
      <c r="H349" s="849">
        <v>2488.1</v>
      </c>
      <c r="I349" s="849">
        <v>22583.670000000002</v>
      </c>
      <c r="J349" s="832">
        <v>2.7872093066308268</v>
      </c>
      <c r="K349" s="832">
        <v>9.0766729633053345</v>
      </c>
      <c r="L349" s="849">
        <v>886.5</v>
      </c>
      <c r="M349" s="849">
        <v>8102.61</v>
      </c>
      <c r="N349" s="832">
        <v>1</v>
      </c>
      <c r="O349" s="832">
        <v>9.1399999999999988</v>
      </c>
      <c r="P349" s="849">
        <v>689</v>
      </c>
      <c r="Q349" s="849">
        <v>6311.3200000000006</v>
      </c>
      <c r="R349" s="837">
        <v>0.77892432191602468</v>
      </c>
      <c r="S349" s="850">
        <v>9.1601161103047897</v>
      </c>
    </row>
    <row r="350" spans="1:19" ht="14.4" customHeight="1" x14ac:dyDescent="0.3">
      <c r="A350" s="831" t="s">
        <v>1841</v>
      </c>
      <c r="B350" s="832" t="s">
        <v>1842</v>
      </c>
      <c r="C350" s="832" t="s">
        <v>571</v>
      </c>
      <c r="D350" s="832" t="s">
        <v>1004</v>
      </c>
      <c r="E350" s="832" t="s">
        <v>1843</v>
      </c>
      <c r="F350" s="832" t="s">
        <v>1859</v>
      </c>
      <c r="G350" s="832" t="s">
        <v>1860</v>
      </c>
      <c r="H350" s="849">
        <v>1416</v>
      </c>
      <c r="I350" s="849">
        <v>12913.82</v>
      </c>
      <c r="J350" s="832">
        <v>3.5613524171975399</v>
      </c>
      <c r="K350" s="832">
        <v>9.119929378531074</v>
      </c>
      <c r="L350" s="849">
        <v>395</v>
      </c>
      <c r="M350" s="849">
        <v>3626.1</v>
      </c>
      <c r="N350" s="832">
        <v>1</v>
      </c>
      <c r="O350" s="832">
        <v>9.18</v>
      </c>
      <c r="P350" s="849">
        <v>654</v>
      </c>
      <c r="Q350" s="849">
        <v>6003.7199999999993</v>
      </c>
      <c r="R350" s="837">
        <v>1.6556962025316455</v>
      </c>
      <c r="S350" s="850">
        <v>9.18</v>
      </c>
    </row>
    <row r="351" spans="1:19" ht="14.4" customHeight="1" x14ac:dyDescent="0.3">
      <c r="A351" s="831" t="s">
        <v>1841</v>
      </c>
      <c r="B351" s="832" t="s">
        <v>1842</v>
      </c>
      <c r="C351" s="832" t="s">
        <v>571</v>
      </c>
      <c r="D351" s="832" t="s">
        <v>1004</v>
      </c>
      <c r="E351" s="832" t="s">
        <v>1843</v>
      </c>
      <c r="F351" s="832" t="s">
        <v>1861</v>
      </c>
      <c r="G351" s="832" t="s">
        <v>1862</v>
      </c>
      <c r="H351" s="849">
        <v>4274.8</v>
      </c>
      <c r="I351" s="849">
        <v>43698.05</v>
      </c>
      <c r="J351" s="832">
        <v>1.5423713977226241</v>
      </c>
      <c r="K351" s="832">
        <v>10.222244315523534</v>
      </c>
      <c r="L351" s="849">
        <v>2799</v>
      </c>
      <c r="M351" s="849">
        <v>28331.73</v>
      </c>
      <c r="N351" s="832">
        <v>1</v>
      </c>
      <c r="O351" s="832">
        <v>10.122090032154341</v>
      </c>
      <c r="P351" s="849">
        <v>2507.1999999999998</v>
      </c>
      <c r="Q351" s="849">
        <v>25385.58</v>
      </c>
      <c r="R351" s="837">
        <v>0.89601235081655806</v>
      </c>
      <c r="S351" s="850">
        <v>10.125071793235483</v>
      </c>
    </row>
    <row r="352" spans="1:19" ht="14.4" customHeight="1" x14ac:dyDescent="0.3">
      <c r="A352" s="831" t="s">
        <v>1841</v>
      </c>
      <c r="B352" s="832" t="s">
        <v>1842</v>
      </c>
      <c r="C352" s="832" t="s">
        <v>571</v>
      </c>
      <c r="D352" s="832" t="s">
        <v>1004</v>
      </c>
      <c r="E352" s="832" t="s">
        <v>1843</v>
      </c>
      <c r="F352" s="832" t="s">
        <v>1863</v>
      </c>
      <c r="G352" s="832" t="s">
        <v>1864</v>
      </c>
      <c r="H352" s="849">
        <v>800</v>
      </c>
      <c r="I352" s="849">
        <v>15696</v>
      </c>
      <c r="J352" s="832"/>
      <c r="K352" s="832">
        <v>19.62</v>
      </c>
      <c r="L352" s="849"/>
      <c r="M352" s="849"/>
      <c r="N352" s="832"/>
      <c r="O352" s="832"/>
      <c r="P352" s="849"/>
      <c r="Q352" s="849"/>
      <c r="R352" s="837"/>
      <c r="S352" s="850"/>
    </row>
    <row r="353" spans="1:19" ht="14.4" customHeight="1" x14ac:dyDescent="0.3">
      <c r="A353" s="831" t="s">
        <v>1841</v>
      </c>
      <c r="B353" s="832" t="s">
        <v>1842</v>
      </c>
      <c r="C353" s="832" t="s">
        <v>571</v>
      </c>
      <c r="D353" s="832" t="s">
        <v>1004</v>
      </c>
      <c r="E353" s="832" t="s">
        <v>1843</v>
      </c>
      <c r="F353" s="832" t="s">
        <v>1865</v>
      </c>
      <c r="G353" s="832" t="s">
        <v>1866</v>
      </c>
      <c r="H353" s="849">
        <v>0.2</v>
      </c>
      <c r="I353" s="849">
        <v>8.9499999999999993</v>
      </c>
      <c r="J353" s="832">
        <v>0.43299467827769716</v>
      </c>
      <c r="K353" s="832">
        <v>44.749999999999993</v>
      </c>
      <c r="L353" s="849">
        <v>0.60000000000000009</v>
      </c>
      <c r="M353" s="849">
        <v>20.669999999999998</v>
      </c>
      <c r="N353" s="832">
        <v>1</v>
      </c>
      <c r="O353" s="832">
        <v>34.449999999999989</v>
      </c>
      <c r="P353" s="849">
        <v>0.4</v>
      </c>
      <c r="Q353" s="849">
        <v>3.98</v>
      </c>
      <c r="R353" s="837">
        <v>0.19254958877600389</v>
      </c>
      <c r="S353" s="850">
        <v>9.9499999999999993</v>
      </c>
    </row>
    <row r="354" spans="1:19" ht="14.4" customHeight="1" x14ac:dyDescent="0.3">
      <c r="A354" s="831" t="s">
        <v>1841</v>
      </c>
      <c r="B354" s="832" t="s">
        <v>1842</v>
      </c>
      <c r="C354" s="832" t="s">
        <v>571</v>
      </c>
      <c r="D354" s="832" t="s">
        <v>1004</v>
      </c>
      <c r="E354" s="832" t="s">
        <v>1843</v>
      </c>
      <c r="F354" s="832" t="s">
        <v>1867</v>
      </c>
      <c r="G354" s="832" t="s">
        <v>1868</v>
      </c>
      <c r="H354" s="849">
        <v>900</v>
      </c>
      <c r="I354" s="849">
        <v>6579</v>
      </c>
      <c r="J354" s="832"/>
      <c r="K354" s="832">
        <v>7.31</v>
      </c>
      <c r="L354" s="849"/>
      <c r="M354" s="849"/>
      <c r="N354" s="832"/>
      <c r="O354" s="832"/>
      <c r="P354" s="849">
        <v>620</v>
      </c>
      <c r="Q354" s="849">
        <v>4811.2</v>
      </c>
      <c r="R354" s="837"/>
      <c r="S354" s="850">
        <v>7.76</v>
      </c>
    </row>
    <row r="355" spans="1:19" ht="14.4" customHeight="1" x14ac:dyDescent="0.3">
      <c r="A355" s="831" t="s">
        <v>1841</v>
      </c>
      <c r="B355" s="832" t="s">
        <v>1842</v>
      </c>
      <c r="C355" s="832" t="s">
        <v>571</v>
      </c>
      <c r="D355" s="832" t="s">
        <v>1004</v>
      </c>
      <c r="E355" s="832" t="s">
        <v>1843</v>
      </c>
      <c r="F355" s="832" t="s">
        <v>1869</v>
      </c>
      <c r="G355" s="832" t="s">
        <v>1870</v>
      </c>
      <c r="H355" s="849">
        <v>12010</v>
      </c>
      <c r="I355" s="849">
        <v>244389.84999999998</v>
      </c>
      <c r="J355" s="832">
        <v>5.6963347551453269</v>
      </c>
      <c r="K355" s="832">
        <v>20.348863447127393</v>
      </c>
      <c r="L355" s="849">
        <v>2100</v>
      </c>
      <c r="M355" s="849">
        <v>42903</v>
      </c>
      <c r="N355" s="832">
        <v>1</v>
      </c>
      <c r="O355" s="832">
        <v>20.43</v>
      </c>
      <c r="P355" s="849">
        <v>1000</v>
      </c>
      <c r="Q355" s="849">
        <v>20424</v>
      </c>
      <c r="R355" s="837">
        <v>0.47605062583036151</v>
      </c>
      <c r="S355" s="850">
        <v>20.423999999999999</v>
      </c>
    </row>
    <row r="356" spans="1:19" ht="14.4" customHeight="1" x14ac:dyDescent="0.3">
      <c r="A356" s="831" t="s">
        <v>1841</v>
      </c>
      <c r="B356" s="832" t="s">
        <v>1842</v>
      </c>
      <c r="C356" s="832" t="s">
        <v>571</v>
      </c>
      <c r="D356" s="832" t="s">
        <v>1004</v>
      </c>
      <c r="E356" s="832" t="s">
        <v>1843</v>
      </c>
      <c r="F356" s="832" t="s">
        <v>1871</v>
      </c>
      <c r="G356" s="832" t="s">
        <v>1872</v>
      </c>
      <c r="H356" s="849">
        <v>9.1</v>
      </c>
      <c r="I356" s="849">
        <v>12424.61</v>
      </c>
      <c r="J356" s="832"/>
      <c r="K356" s="832">
        <v>1365.3417582417583</v>
      </c>
      <c r="L356" s="849"/>
      <c r="M356" s="849"/>
      <c r="N356" s="832"/>
      <c r="O356" s="832"/>
      <c r="P356" s="849"/>
      <c r="Q356" s="849"/>
      <c r="R356" s="837"/>
      <c r="S356" s="850"/>
    </row>
    <row r="357" spans="1:19" ht="14.4" customHeight="1" x14ac:dyDescent="0.3">
      <c r="A357" s="831" t="s">
        <v>1841</v>
      </c>
      <c r="B357" s="832" t="s">
        <v>1842</v>
      </c>
      <c r="C357" s="832" t="s">
        <v>571</v>
      </c>
      <c r="D357" s="832" t="s">
        <v>1004</v>
      </c>
      <c r="E357" s="832" t="s">
        <v>1843</v>
      </c>
      <c r="F357" s="832" t="s">
        <v>1875</v>
      </c>
      <c r="G357" s="832" t="s">
        <v>1876</v>
      </c>
      <c r="H357" s="849">
        <v>18</v>
      </c>
      <c r="I357" s="849">
        <v>38948.679999999993</v>
      </c>
      <c r="J357" s="832">
        <v>0.67267099850383894</v>
      </c>
      <c r="K357" s="832">
        <v>2163.815555555555</v>
      </c>
      <c r="L357" s="849">
        <v>29</v>
      </c>
      <c r="M357" s="849">
        <v>57901.530000000013</v>
      </c>
      <c r="N357" s="832">
        <v>1</v>
      </c>
      <c r="O357" s="832">
        <v>1996.6044827586211</v>
      </c>
      <c r="P357" s="849">
        <v>26</v>
      </c>
      <c r="Q357" s="849">
        <v>51674.639999999992</v>
      </c>
      <c r="R357" s="837">
        <v>0.89245724594842279</v>
      </c>
      <c r="S357" s="850">
        <v>1987.4861538461535</v>
      </c>
    </row>
    <row r="358" spans="1:19" ht="14.4" customHeight="1" x14ac:dyDescent="0.3">
      <c r="A358" s="831" t="s">
        <v>1841</v>
      </c>
      <c r="B358" s="832" t="s">
        <v>1842</v>
      </c>
      <c r="C358" s="832" t="s">
        <v>571</v>
      </c>
      <c r="D358" s="832" t="s">
        <v>1004</v>
      </c>
      <c r="E358" s="832" t="s">
        <v>1843</v>
      </c>
      <c r="F358" s="832" t="s">
        <v>1877</v>
      </c>
      <c r="G358" s="832" t="s">
        <v>1878</v>
      </c>
      <c r="H358" s="849">
        <v>400</v>
      </c>
      <c r="I358" s="849">
        <v>98432</v>
      </c>
      <c r="J358" s="832"/>
      <c r="K358" s="832">
        <v>246.08</v>
      </c>
      <c r="L358" s="849"/>
      <c r="M358" s="849"/>
      <c r="N358" s="832"/>
      <c r="O358" s="832"/>
      <c r="P358" s="849"/>
      <c r="Q358" s="849"/>
      <c r="R358" s="837"/>
      <c r="S358" s="850"/>
    </row>
    <row r="359" spans="1:19" ht="14.4" customHeight="1" x14ac:dyDescent="0.3">
      <c r="A359" s="831" t="s">
        <v>1841</v>
      </c>
      <c r="B359" s="832" t="s">
        <v>1842</v>
      </c>
      <c r="C359" s="832" t="s">
        <v>571</v>
      </c>
      <c r="D359" s="832" t="s">
        <v>1004</v>
      </c>
      <c r="E359" s="832" t="s">
        <v>1843</v>
      </c>
      <c r="F359" s="832" t="s">
        <v>1879</v>
      </c>
      <c r="G359" s="832" t="s">
        <v>1880</v>
      </c>
      <c r="H359" s="849">
        <v>207837</v>
      </c>
      <c r="I359" s="849">
        <v>852029.25000000023</v>
      </c>
      <c r="J359" s="832">
        <v>0.9952132818940983</v>
      </c>
      <c r="K359" s="832">
        <v>4.0995070656331656</v>
      </c>
      <c r="L359" s="849">
        <v>227587</v>
      </c>
      <c r="M359" s="849">
        <v>856127.2899999998</v>
      </c>
      <c r="N359" s="832">
        <v>1</v>
      </c>
      <c r="O359" s="832">
        <v>3.761758316599805</v>
      </c>
      <c r="P359" s="849">
        <v>104066</v>
      </c>
      <c r="Q359" s="849">
        <v>392959.11</v>
      </c>
      <c r="R359" s="837">
        <v>0.4589961266157046</v>
      </c>
      <c r="S359" s="850">
        <v>3.7760566371341264</v>
      </c>
    </row>
    <row r="360" spans="1:19" ht="14.4" customHeight="1" x14ac:dyDescent="0.3">
      <c r="A360" s="831" t="s">
        <v>1841</v>
      </c>
      <c r="B360" s="832" t="s">
        <v>1842</v>
      </c>
      <c r="C360" s="832" t="s">
        <v>571</v>
      </c>
      <c r="D360" s="832" t="s">
        <v>1004</v>
      </c>
      <c r="E360" s="832" t="s">
        <v>1843</v>
      </c>
      <c r="F360" s="832" t="s">
        <v>1881</v>
      </c>
      <c r="G360" s="832" t="s">
        <v>1882</v>
      </c>
      <c r="H360" s="849"/>
      <c r="I360" s="849"/>
      <c r="J360" s="832"/>
      <c r="K360" s="832"/>
      <c r="L360" s="849">
        <v>1960</v>
      </c>
      <c r="M360" s="849">
        <v>12171.6</v>
      </c>
      <c r="N360" s="832">
        <v>1</v>
      </c>
      <c r="O360" s="832">
        <v>6.21</v>
      </c>
      <c r="P360" s="849"/>
      <c r="Q360" s="849"/>
      <c r="R360" s="837"/>
      <c r="S360" s="850"/>
    </row>
    <row r="361" spans="1:19" ht="14.4" customHeight="1" x14ac:dyDescent="0.3">
      <c r="A361" s="831" t="s">
        <v>1841</v>
      </c>
      <c r="B361" s="832" t="s">
        <v>1842</v>
      </c>
      <c r="C361" s="832" t="s">
        <v>571</v>
      </c>
      <c r="D361" s="832" t="s">
        <v>1004</v>
      </c>
      <c r="E361" s="832" t="s">
        <v>1843</v>
      </c>
      <c r="F361" s="832" t="s">
        <v>1885</v>
      </c>
      <c r="G361" s="832" t="s">
        <v>1886</v>
      </c>
      <c r="H361" s="849">
        <v>1005</v>
      </c>
      <c r="I361" s="849">
        <v>161168.70000000001</v>
      </c>
      <c r="J361" s="832">
        <v>1.1651030145304706</v>
      </c>
      <c r="K361" s="832">
        <v>160.36686567164179</v>
      </c>
      <c r="L361" s="849">
        <v>870</v>
      </c>
      <c r="M361" s="849">
        <v>138330</v>
      </c>
      <c r="N361" s="832">
        <v>1</v>
      </c>
      <c r="O361" s="832">
        <v>159</v>
      </c>
      <c r="P361" s="849">
        <v>360</v>
      </c>
      <c r="Q361" s="849">
        <v>57200.399999999994</v>
      </c>
      <c r="R361" s="837">
        <v>0.41350683148991541</v>
      </c>
      <c r="S361" s="850">
        <v>158.88999999999999</v>
      </c>
    </row>
    <row r="362" spans="1:19" ht="14.4" customHeight="1" x14ac:dyDescent="0.3">
      <c r="A362" s="831" t="s">
        <v>1841</v>
      </c>
      <c r="B362" s="832" t="s">
        <v>1842</v>
      </c>
      <c r="C362" s="832" t="s">
        <v>571</v>
      </c>
      <c r="D362" s="832" t="s">
        <v>1004</v>
      </c>
      <c r="E362" s="832" t="s">
        <v>1843</v>
      </c>
      <c r="F362" s="832" t="s">
        <v>1887</v>
      </c>
      <c r="G362" s="832" t="s">
        <v>1888</v>
      </c>
      <c r="H362" s="849">
        <v>9490</v>
      </c>
      <c r="I362" s="849">
        <v>190711.9</v>
      </c>
      <c r="J362" s="832">
        <v>2.5570452323400583</v>
      </c>
      <c r="K362" s="832">
        <v>20.096090621707059</v>
      </c>
      <c r="L362" s="849">
        <v>3686</v>
      </c>
      <c r="M362" s="849">
        <v>74582.92</v>
      </c>
      <c r="N362" s="832">
        <v>1</v>
      </c>
      <c r="O362" s="832">
        <v>20.234107433532284</v>
      </c>
      <c r="P362" s="849">
        <v>5241</v>
      </c>
      <c r="Q362" s="849">
        <v>108276.36</v>
      </c>
      <c r="R362" s="837">
        <v>1.4517581237098254</v>
      </c>
      <c r="S362" s="850">
        <v>20.659484831139096</v>
      </c>
    </row>
    <row r="363" spans="1:19" ht="14.4" customHeight="1" x14ac:dyDescent="0.3">
      <c r="A363" s="831" t="s">
        <v>1841</v>
      </c>
      <c r="B363" s="832" t="s">
        <v>1842</v>
      </c>
      <c r="C363" s="832" t="s">
        <v>571</v>
      </c>
      <c r="D363" s="832" t="s">
        <v>1004</v>
      </c>
      <c r="E363" s="832" t="s">
        <v>1843</v>
      </c>
      <c r="F363" s="832" t="s">
        <v>1890</v>
      </c>
      <c r="G363" s="832" t="s">
        <v>1891</v>
      </c>
      <c r="H363" s="849"/>
      <c r="I363" s="849"/>
      <c r="J363" s="832"/>
      <c r="K363" s="832"/>
      <c r="L363" s="849">
        <v>3</v>
      </c>
      <c r="M363" s="849">
        <v>206.28000000000003</v>
      </c>
      <c r="N363" s="832">
        <v>1</v>
      </c>
      <c r="O363" s="832">
        <v>68.760000000000005</v>
      </c>
      <c r="P363" s="849"/>
      <c r="Q363" s="849"/>
      <c r="R363" s="837"/>
      <c r="S363" s="850"/>
    </row>
    <row r="364" spans="1:19" ht="14.4" customHeight="1" x14ac:dyDescent="0.3">
      <c r="A364" s="831" t="s">
        <v>1841</v>
      </c>
      <c r="B364" s="832" t="s">
        <v>1842</v>
      </c>
      <c r="C364" s="832" t="s">
        <v>571</v>
      </c>
      <c r="D364" s="832" t="s">
        <v>1004</v>
      </c>
      <c r="E364" s="832" t="s">
        <v>1843</v>
      </c>
      <c r="F364" s="832" t="s">
        <v>1892</v>
      </c>
      <c r="G364" s="832"/>
      <c r="H364" s="849">
        <v>1</v>
      </c>
      <c r="I364" s="849">
        <v>12406.02</v>
      </c>
      <c r="J364" s="832"/>
      <c r="K364" s="832">
        <v>12406.02</v>
      </c>
      <c r="L364" s="849"/>
      <c r="M364" s="849"/>
      <c r="N364" s="832"/>
      <c r="O364" s="832"/>
      <c r="P364" s="849"/>
      <c r="Q364" s="849"/>
      <c r="R364" s="837"/>
      <c r="S364" s="850"/>
    </row>
    <row r="365" spans="1:19" ht="14.4" customHeight="1" x14ac:dyDescent="0.3">
      <c r="A365" s="831" t="s">
        <v>1841</v>
      </c>
      <c r="B365" s="832" t="s">
        <v>1842</v>
      </c>
      <c r="C365" s="832" t="s">
        <v>571</v>
      </c>
      <c r="D365" s="832" t="s">
        <v>1004</v>
      </c>
      <c r="E365" s="832" t="s">
        <v>1843</v>
      </c>
      <c r="F365" s="832" t="s">
        <v>1893</v>
      </c>
      <c r="G365" s="832" t="s">
        <v>1894</v>
      </c>
      <c r="H365" s="849"/>
      <c r="I365" s="849"/>
      <c r="J365" s="832"/>
      <c r="K365" s="832"/>
      <c r="L365" s="849">
        <v>1</v>
      </c>
      <c r="M365" s="849">
        <v>108562.2</v>
      </c>
      <c r="N365" s="832">
        <v>1</v>
      </c>
      <c r="O365" s="832">
        <v>108562.2</v>
      </c>
      <c r="P365" s="849">
        <v>1</v>
      </c>
      <c r="Q365" s="849">
        <v>108562.2</v>
      </c>
      <c r="R365" s="837">
        <v>1</v>
      </c>
      <c r="S365" s="850">
        <v>108562.2</v>
      </c>
    </row>
    <row r="366" spans="1:19" ht="14.4" customHeight="1" x14ac:dyDescent="0.3">
      <c r="A366" s="831" t="s">
        <v>1841</v>
      </c>
      <c r="B366" s="832" t="s">
        <v>1842</v>
      </c>
      <c r="C366" s="832" t="s">
        <v>571</v>
      </c>
      <c r="D366" s="832" t="s">
        <v>1004</v>
      </c>
      <c r="E366" s="832" t="s">
        <v>1843</v>
      </c>
      <c r="F366" s="832" t="s">
        <v>1895</v>
      </c>
      <c r="G366" s="832" t="s">
        <v>1896</v>
      </c>
      <c r="H366" s="849"/>
      <c r="I366" s="849"/>
      <c r="J366" s="832"/>
      <c r="K366" s="832"/>
      <c r="L366" s="849">
        <v>4397</v>
      </c>
      <c r="M366" s="849">
        <v>87262.28</v>
      </c>
      <c r="N366" s="832">
        <v>1</v>
      </c>
      <c r="O366" s="832">
        <v>19.845867637025243</v>
      </c>
      <c r="P366" s="849">
        <v>3214</v>
      </c>
      <c r="Q366" s="849">
        <v>62535.880000000005</v>
      </c>
      <c r="R366" s="837">
        <v>0.71664274644210535</v>
      </c>
      <c r="S366" s="850">
        <v>19.457336652146861</v>
      </c>
    </row>
    <row r="367" spans="1:19" ht="14.4" customHeight="1" x14ac:dyDescent="0.3">
      <c r="A367" s="831" t="s">
        <v>1841</v>
      </c>
      <c r="B367" s="832" t="s">
        <v>1842</v>
      </c>
      <c r="C367" s="832" t="s">
        <v>571</v>
      </c>
      <c r="D367" s="832" t="s">
        <v>1004</v>
      </c>
      <c r="E367" s="832" t="s">
        <v>1843</v>
      </c>
      <c r="F367" s="832" t="s">
        <v>1899</v>
      </c>
      <c r="G367" s="832" t="s">
        <v>1900</v>
      </c>
      <c r="H367" s="849"/>
      <c r="I367" s="849"/>
      <c r="J367" s="832"/>
      <c r="K367" s="832"/>
      <c r="L367" s="849"/>
      <c r="M367" s="849"/>
      <c r="N367" s="832"/>
      <c r="O367" s="832"/>
      <c r="P367" s="849">
        <v>150</v>
      </c>
      <c r="Q367" s="849">
        <v>1281</v>
      </c>
      <c r="R367" s="837"/>
      <c r="S367" s="850">
        <v>8.5399999999999991</v>
      </c>
    </row>
    <row r="368" spans="1:19" ht="14.4" customHeight="1" x14ac:dyDescent="0.3">
      <c r="A368" s="831" t="s">
        <v>1841</v>
      </c>
      <c r="B368" s="832" t="s">
        <v>1842</v>
      </c>
      <c r="C368" s="832" t="s">
        <v>571</v>
      </c>
      <c r="D368" s="832" t="s">
        <v>1004</v>
      </c>
      <c r="E368" s="832" t="s">
        <v>904</v>
      </c>
      <c r="F368" s="832" t="s">
        <v>1905</v>
      </c>
      <c r="G368" s="832" t="s">
        <v>1906</v>
      </c>
      <c r="H368" s="849">
        <v>106</v>
      </c>
      <c r="I368" s="849">
        <v>3922</v>
      </c>
      <c r="J368" s="832">
        <v>1.2619047619047619</v>
      </c>
      <c r="K368" s="832">
        <v>37</v>
      </c>
      <c r="L368" s="849">
        <v>84</v>
      </c>
      <c r="M368" s="849">
        <v>3108</v>
      </c>
      <c r="N368" s="832">
        <v>1</v>
      </c>
      <c r="O368" s="832">
        <v>37</v>
      </c>
      <c r="P368" s="849">
        <v>80</v>
      </c>
      <c r="Q368" s="849">
        <v>2960</v>
      </c>
      <c r="R368" s="837">
        <v>0.95238095238095233</v>
      </c>
      <c r="S368" s="850">
        <v>37</v>
      </c>
    </row>
    <row r="369" spans="1:19" ht="14.4" customHeight="1" x14ac:dyDescent="0.3">
      <c r="A369" s="831" t="s">
        <v>1841</v>
      </c>
      <c r="B369" s="832" t="s">
        <v>1842</v>
      </c>
      <c r="C369" s="832" t="s">
        <v>571</v>
      </c>
      <c r="D369" s="832" t="s">
        <v>1004</v>
      </c>
      <c r="E369" s="832" t="s">
        <v>904</v>
      </c>
      <c r="F369" s="832" t="s">
        <v>1905</v>
      </c>
      <c r="G369" s="832" t="s">
        <v>1907</v>
      </c>
      <c r="H369" s="849">
        <v>2</v>
      </c>
      <c r="I369" s="849">
        <v>74</v>
      </c>
      <c r="J369" s="832">
        <v>1</v>
      </c>
      <c r="K369" s="832">
        <v>37</v>
      </c>
      <c r="L369" s="849">
        <v>2</v>
      </c>
      <c r="M369" s="849">
        <v>74</v>
      </c>
      <c r="N369" s="832">
        <v>1</v>
      </c>
      <c r="O369" s="832">
        <v>37</v>
      </c>
      <c r="P369" s="849">
        <v>1</v>
      </c>
      <c r="Q369" s="849">
        <v>37</v>
      </c>
      <c r="R369" s="837">
        <v>0.5</v>
      </c>
      <c r="S369" s="850">
        <v>37</v>
      </c>
    </row>
    <row r="370" spans="1:19" ht="14.4" customHeight="1" x14ac:dyDescent="0.3">
      <c r="A370" s="831" t="s">
        <v>1841</v>
      </c>
      <c r="B370" s="832" t="s">
        <v>1842</v>
      </c>
      <c r="C370" s="832" t="s">
        <v>571</v>
      </c>
      <c r="D370" s="832" t="s">
        <v>1004</v>
      </c>
      <c r="E370" s="832" t="s">
        <v>904</v>
      </c>
      <c r="F370" s="832" t="s">
        <v>1908</v>
      </c>
      <c r="G370" s="832" t="s">
        <v>1909</v>
      </c>
      <c r="H370" s="849">
        <v>22</v>
      </c>
      <c r="I370" s="849">
        <v>9746</v>
      </c>
      <c r="J370" s="832">
        <v>0.45730105105105107</v>
      </c>
      <c r="K370" s="832">
        <v>443</v>
      </c>
      <c r="L370" s="849">
        <v>48</v>
      </c>
      <c r="M370" s="849">
        <v>21312</v>
      </c>
      <c r="N370" s="832">
        <v>1</v>
      </c>
      <c r="O370" s="832">
        <v>444</v>
      </c>
      <c r="P370" s="849">
        <v>14</v>
      </c>
      <c r="Q370" s="849">
        <v>6216</v>
      </c>
      <c r="R370" s="837">
        <v>0.29166666666666669</v>
      </c>
      <c r="S370" s="850">
        <v>444</v>
      </c>
    </row>
    <row r="371" spans="1:19" ht="14.4" customHeight="1" x14ac:dyDescent="0.3">
      <c r="A371" s="831" t="s">
        <v>1841</v>
      </c>
      <c r="B371" s="832" t="s">
        <v>1842</v>
      </c>
      <c r="C371" s="832" t="s">
        <v>571</v>
      </c>
      <c r="D371" s="832" t="s">
        <v>1004</v>
      </c>
      <c r="E371" s="832" t="s">
        <v>904</v>
      </c>
      <c r="F371" s="832" t="s">
        <v>1910</v>
      </c>
      <c r="G371" s="832" t="s">
        <v>1911</v>
      </c>
      <c r="H371" s="849">
        <v>516</v>
      </c>
      <c r="I371" s="849">
        <v>91332</v>
      </c>
      <c r="J371" s="832">
        <v>1.4214876033057851</v>
      </c>
      <c r="K371" s="832">
        <v>177</v>
      </c>
      <c r="L371" s="849">
        <v>363</v>
      </c>
      <c r="M371" s="849">
        <v>64251</v>
      </c>
      <c r="N371" s="832">
        <v>1</v>
      </c>
      <c r="O371" s="832">
        <v>177</v>
      </c>
      <c r="P371" s="849">
        <v>238</v>
      </c>
      <c r="Q371" s="849">
        <v>42364</v>
      </c>
      <c r="R371" s="837">
        <v>0.65935160542248372</v>
      </c>
      <c r="S371" s="850">
        <v>178</v>
      </c>
    </row>
    <row r="372" spans="1:19" ht="14.4" customHeight="1" x14ac:dyDescent="0.3">
      <c r="A372" s="831" t="s">
        <v>1841</v>
      </c>
      <c r="B372" s="832" t="s">
        <v>1842</v>
      </c>
      <c r="C372" s="832" t="s">
        <v>571</v>
      </c>
      <c r="D372" s="832" t="s">
        <v>1004</v>
      </c>
      <c r="E372" s="832" t="s">
        <v>904</v>
      </c>
      <c r="F372" s="832" t="s">
        <v>1912</v>
      </c>
      <c r="G372" s="832" t="s">
        <v>1913</v>
      </c>
      <c r="H372" s="849"/>
      <c r="I372" s="849"/>
      <c r="J372" s="832"/>
      <c r="K372" s="832"/>
      <c r="L372" s="849">
        <v>1</v>
      </c>
      <c r="M372" s="849">
        <v>352</v>
      </c>
      <c r="N372" s="832">
        <v>1</v>
      </c>
      <c r="O372" s="832">
        <v>352</v>
      </c>
      <c r="P372" s="849">
        <v>1</v>
      </c>
      <c r="Q372" s="849">
        <v>352</v>
      </c>
      <c r="R372" s="837">
        <v>1</v>
      </c>
      <c r="S372" s="850">
        <v>352</v>
      </c>
    </row>
    <row r="373" spans="1:19" ht="14.4" customHeight="1" x14ac:dyDescent="0.3">
      <c r="A373" s="831" t="s">
        <v>1841</v>
      </c>
      <c r="B373" s="832" t="s">
        <v>1842</v>
      </c>
      <c r="C373" s="832" t="s">
        <v>571</v>
      </c>
      <c r="D373" s="832" t="s">
        <v>1004</v>
      </c>
      <c r="E373" s="832" t="s">
        <v>904</v>
      </c>
      <c r="F373" s="832" t="s">
        <v>1915</v>
      </c>
      <c r="G373" s="832" t="s">
        <v>1916</v>
      </c>
      <c r="H373" s="849">
        <v>1</v>
      </c>
      <c r="I373" s="849">
        <v>318</v>
      </c>
      <c r="J373" s="832">
        <v>0.25</v>
      </c>
      <c r="K373" s="832">
        <v>318</v>
      </c>
      <c r="L373" s="849">
        <v>4</v>
      </c>
      <c r="M373" s="849">
        <v>1272</v>
      </c>
      <c r="N373" s="832">
        <v>1</v>
      </c>
      <c r="O373" s="832">
        <v>318</v>
      </c>
      <c r="P373" s="849"/>
      <c r="Q373" s="849"/>
      <c r="R373" s="837"/>
      <c r="S373" s="850"/>
    </row>
    <row r="374" spans="1:19" ht="14.4" customHeight="1" x14ac:dyDescent="0.3">
      <c r="A374" s="831" t="s">
        <v>1841</v>
      </c>
      <c r="B374" s="832" t="s">
        <v>1842</v>
      </c>
      <c r="C374" s="832" t="s">
        <v>571</v>
      </c>
      <c r="D374" s="832" t="s">
        <v>1004</v>
      </c>
      <c r="E374" s="832" t="s">
        <v>904</v>
      </c>
      <c r="F374" s="832" t="s">
        <v>1915</v>
      </c>
      <c r="G374" s="832" t="s">
        <v>1917</v>
      </c>
      <c r="H374" s="849">
        <v>4</v>
      </c>
      <c r="I374" s="849">
        <v>1272</v>
      </c>
      <c r="J374" s="832">
        <v>1.3333333333333333</v>
      </c>
      <c r="K374" s="832">
        <v>318</v>
      </c>
      <c r="L374" s="849">
        <v>3</v>
      </c>
      <c r="M374" s="849">
        <v>954</v>
      </c>
      <c r="N374" s="832">
        <v>1</v>
      </c>
      <c r="O374" s="832">
        <v>318</v>
      </c>
      <c r="P374" s="849"/>
      <c r="Q374" s="849"/>
      <c r="R374" s="837"/>
      <c r="S374" s="850"/>
    </row>
    <row r="375" spans="1:19" ht="14.4" customHeight="1" x14ac:dyDescent="0.3">
      <c r="A375" s="831" t="s">
        <v>1841</v>
      </c>
      <c r="B375" s="832" t="s">
        <v>1842</v>
      </c>
      <c r="C375" s="832" t="s">
        <v>571</v>
      </c>
      <c r="D375" s="832" t="s">
        <v>1004</v>
      </c>
      <c r="E375" s="832" t="s">
        <v>904</v>
      </c>
      <c r="F375" s="832" t="s">
        <v>1454</v>
      </c>
      <c r="G375" s="832" t="s">
        <v>1921</v>
      </c>
      <c r="H375" s="849">
        <v>1</v>
      </c>
      <c r="I375" s="849">
        <v>1735</v>
      </c>
      <c r="J375" s="832"/>
      <c r="K375" s="832">
        <v>1735</v>
      </c>
      <c r="L375" s="849"/>
      <c r="M375" s="849"/>
      <c r="N375" s="832"/>
      <c r="O375" s="832"/>
      <c r="P375" s="849"/>
      <c r="Q375" s="849"/>
      <c r="R375" s="837"/>
      <c r="S375" s="850"/>
    </row>
    <row r="376" spans="1:19" ht="14.4" customHeight="1" x14ac:dyDescent="0.3">
      <c r="A376" s="831" t="s">
        <v>1841</v>
      </c>
      <c r="B376" s="832" t="s">
        <v>1842</v>
      </c>
      <c r="C376" s="832" t="s">
        <v>571</v>
      </c>
      <c r="D376" s="832" t="s">
        <v>1004</v>
      </c>
      <c r="E376" s="832" t="s">
        <v>904</v>
      </c>
      <c r="F376" s="832" t="s">
        <v>1922</v>
      </c>
      <c r="G376" s="832" t="s">
        <v>1923</v>
      </c>
      <c r="H376" s="849">
        <v>2</v>
      </c>
      <c r="I376" s="849">
        <v>4076</v>
      </c>
      <c r="J376" s="832">
        <v>0.19990191270230506</v>
      </c>
      <c r="K376" s="832">
        <v>2038</v>
      </c>
      <c r="L376" s="849">
        <v>10</v>
      </c>
      <c r="M376" s="849">
        <v>20390</v>
      </c>
      <c r="N376" s="832">
        <v>1</v>
      </c>
      <c r="O376" s="832">
        <v>2039</v>
      </c>
      <c r="P376" s="849">
        <v>12</v>
      </c>
      <c r="Q376" s="849">
        <v>24480</v>
      </c>
      <c r="R376" s="837">
        <v>1.2005885237861698</v>
      </c>
      <c r="S376" s="850">
        <v>2040</v>
      </c>
    </row>
    <row r="377" spans="1:19" ht="14.4" customHeight="1" x14ac:dyDescent="0.3">
      <c r="A377" s="831" t="s">
        <v>1841</v>
      </c>
      <c r="B377" s="832" t="s">
        <v>1842</v>
      </c>
      <c r="C377" s="832" t="s">
        <v>571</v>
      </c>
      <c r="D377" s="832" t="s">
        <v>1004</v>
      </c>
      <c r="E377" s="832" t="s">
        <v>904</v>
      </c>
      <c r="F377" s="832" t="s">
        <v>1922</v>
      </c>
      <c r="G377" s="832" t="s">
        <v>1924</v>
      </c>
      <c r="H377" s="849">
        <v>7</v>
      </c>
      <c r="I377" s="849">
        <v>14266</v>
      </c>
      <c r="J377" s="832"/>
      <c r="K377" s="832">
        <v>2038</v>
      </c>
      <c r="L377" s="849"/>
      <c r="M377" s="849"/>
      <c r="N377" s="832"/>
      <c r="O377" s="832"/>
      <c r="P377" s="849">
        <v>4</v>
      </c>
      <c r="Q377" s="849">
        <v>8160</v>
      </c>
      <c r="R377" s="837"/>
      <c r="S377" s="850">
        <v>2040</v>
      </c>
    </row>
    <row r="378" spans="1:19" ht="14.4" customHeight="1" x14ac:dyDescent="0.3">
      <c r="A378" s="831" t="s">
        <v>1841</v>
      </c>
      <c r="B378" s="832" t="s">
        <v>1842</v>
      </c>
      <c r="C378" s="832" t="s">
        <v>571</v>
      </c>
      <c r="D378" s="832" t="s">
        <v>1004</v>
      </c>
      <c r="E378" s="832" t="s">
        <v>904</v>
      </c>
      <c r="F378" s="832" t="s">
        <v>1925</v>
      </c>
      <c r="G378" s="832" t="s">
        <v>1927</v>
      </c>
      <c r="H378" s="849">
        <v>1</v>
      </c>
      <c r="I378" s="849">
        <v>3058</v>
      </c>
      <c r="J378" s="832"/>
      <c r="K378" s="832">
        <v>3058</v>
      </c>
      <c r="L378" s="849"/>
      <c r="M378" s="849"/>
      <c r="N378" s="832"/>
      <c r="O378" s="832"/>
      <c r="P378" s="849"/>
      <c r="Q378" s="849"/>
      <c r="R378" s="837"/>
      <c r="S378" s="850"/>
    </row>
    <row r="379" spans="1:19" ht="14.4" customHeight="1" x14ac:dyDescent="0.3">
      <c r="A379" s="831" t="s">
        <v>1841</v>
      </c>
      <c r="B379" s="832" t="s">
        <v>1842</v>
      </c>
      <c r="C379" s="832" t="s">
        <v>571</v>
      </c>
      <c r="D379" s="832" t="s">
        <v>1004</v>
      </c>
      <c r="E379" s="832" t="s">
        <v>904</v>
      </c>
      <c r="F379" s="832" t="s">
        <v>1931</v>
      </c>
      <c r="G379" s="832" t="s">
        <v>1932</v>
      </c>
      <c r="H379" s="849"/>
      <c r="I379" s="849"/>
      <c r="J379" s="832"/>
      <c r="K379" s="832"/>
      <c r="L379" s="849">
        <v>1</v>
      </c>
      <c r="M379" s="849">
        <v>1349</v>
      </c>
      <c r="N379" s="832">
        <v>1</v>
      </c>
      <c r="O379" s="832">
        <v>1349</v>
      </c>
      <c r="P379" s="849"/>
      <c r="Q379" s="849"/>
      <c r="R379" s="837"/>
      <c r="S379" s="850"/>
    </row>
    <row r="380" spans="1:19" ht="14.4" customHeight="1" x14ac:dyDescent="0.3">
      <c r="A380" s="831" t="s">
        <v>1841</v>
      </c>
      <c r="B380" s="832" t="s">
        <v>1842</v>
      </c>
      <c r="C380" s="832" t="s">
        <v>571</v>
      </c>
      <c r="D380" s="832" t="s">
        <v>1004</v>
      </c>
      <c r="E380" s="832" t="s">
        <v>904</v>
      </c>
      <c r="F380" s="832" t="s">
        <v>1933</v>
      </c>
      <c r="G380" s="832" t="s">
        <v>1934</v>
      </c>
      <c r="H380" s="849">
        <v>15</v>
      </c>
      <c r="I380" s="849">
        <v>21465</v>
      </c>
      <c r="J380" s="832">
        <v>1.3636363636363635</v>
      </c>
      <c r="K380" s="832">
        <v>1431</v>
      </c>
      <c r="L380" s="849">
        <v>11</v>
      </c>
      <c r="M380" s="849">
        <v>15741</v>
      </c>
      <c r="N380" s="832">
        <v>1</v>
      </c>
      <c r="O380" s="832">
        <v>1431</v>
      </c>
      <c r="P380" s="849">
        <v>8</v>
      </c>
      <c r="Q380" s="849">
        <v>11456</v>
      </c>
      <c r="R380" s="837">
        <v>0.72778095419604849</v>
      </c>
      <c r="S380" s="850">
        <v>1432</v>
      </c>
    </row>
    <row r="381" spans="1:19" ht="14.4" customHeight="1" x14ac:dyDescent="0.3">
      <c r="A381" s="831" t="s">
        <v>1841</v>
      </c>
      <c r="B381" s="832" t="s">
        <v>1842</v>
      </c>
      <c r="C381" s="832" t="s">
        <v>571</v>
      </c>
      <c r="D381" s="832" t="s">
        <v>1004</v>
      </c>
      <c r="E381" s="832" t="s">
        <v>904</v>
      </c>
      <c r="F381" s="832" t="s">
        <v>1933</v>
      </c>
      <c r="G381" s="832" t="s">
        <v>1935</v>
      </c>
      <c r="H381" s="849">
        <v>4</v>
      </c>
      <c r="I381" s="849">
        <v>5724</v>
      </c>
      <c r="J381" s="832">
        <v>0.5</v>
      </c>
      <c r="K381" s="832">
        <v>1431</v>
      </c>
      <c r="L381" s="849">
        <v>8</v>
      </c>
      <c r="M381" s="849">
        <v>11448</v>
      </c>
      <c r="N381" s="832">
        <v>1</v>
      </c>
      <c r="O381" s="832">
        <v>1431</v>
      </c>
      <c r="P381" s="849">
        <v>5</v>
      </c>
      <c r="Q381" s="849">
        <v>7160</v>
      </c>
      <c r="R381" s="837">
        <v>0.62543675751222916</v>
      </c>
      <c r="S381" s="850">
        <v>1432</v>
      </c>
    </row>
    <row r="382" spans="1:19" ht="14.4" customHeight="1" x14ac:dyDescent="0.3">
      <c r="A382" s="831" t="s">
        <v>1841</v>
      </c>
      <c r="B382" s="832" t="s">
        <v>1842</v>
      </c>
      <c r="C382" s="832" t="s">
        <v>571</v>
      </c>
      <c r="D382" s="832" t="s">
        <v>1004</v>
      </c>
      <c r="E382" s="832" t="s">
        <v>904</v>
      </c>
      <c r="F382" s="832" t="s">
        <v>1936</v>
      </c>
      <c r="G382" s="832" t="s">
        <v>1937</v>
      </c>
      <c r="H382" s="849">
        <v>62</v>
      </c>
      <c r="I382" s="849">
        <v>118544</v>
      </c>
      <c r="J382" s="832">
        <v>2.2962962962962963</v>
      </c>
      <c r="K382" s="832">
        <v>1912</v>
      </c>
      <c r="L382" s="849">
        <v>27</v>
      </c>
      <c r="M382" s="849">
        <v>51624</v>
      </c>
      <c r="N382" s="832">
        <v>1</v>
      </c>
      <c r="O382" s="832">
        <v>1912</v>
      </c>
      <c r="P382" s="849">
        <v>34</v>
      </c>
      <c r="Q382" s="849">
        <v>65083</v>
      </c>
      <c r="R382" s="837">
        <v>1.2607120719045406</v>
      </c>
      <c r="S382" s="850">
        <v>1914.2058823529412</v>
      </c>
    </row>
    <row r="383" spans="1:19" ht="14.4" customHeight="1" x14ac:dyDescent="0.3">
      <c r="A383" s="831" t="s">
        <v>1841</v>
      </c>
      <c r="B383" s="832" t="s">
        <v>1842</v>
      </c>
      <c r="C383" s="832" t="s">
        <v>571</v>
      </c>
      <c r="D383" s="832" t="s">
        <v>1004</v>
      </c>
      <c r="E383" s="832" t="s">
        <v>904</v>
      </c>
      <c r="F383" s="832" t="s">
        <v>1940</v>
      </c>
      <c r="G383" s="832" t="s">
        <v>1941</v>
      </c>
      <c r="H383" s="849">
        <v>17</v>
      </c>
      <c r="I383" s="849">
        <v>20621</v>
      </c>
      <c r="J383" s="832">
        <v>1.5454545454545454</v>
      </c>
      <c r="K383" s="832">
        <v>1213</v>
      </c>
      <c r="L383" s="849">
        <v>11</v>
      </c>
      <c r="M383" s="849">
        <v>13343</v>
      </c>
      <c r="N383" s="832">
        <v>1</v>
      </c>
      <c r="O383" s="832">
        <v>1213</v>
      </c>
      <c r="P383" s="849">
        <v>16</v>
      </c>
      <c r="Q383" s="849">
        <v>19424</v>
      </c>
      <c r="R383" s="837">
        <v>1.4557445851757476</v>
      </c>
      <c r="S383" s="850">
        <v>1214</v>
      </c>
    </row>
    <row r="384" spans="1:19" ht="14.4" customHeight="1" x14ac:dyDescent="0.3">
      <c r="A384" s="831" t="s">
        <v>1841</v>
      </c>
      <c r="B384" s="832" t="s">
        <v>1842</v>
      </c>
      <c r="C384" s="832" t="s">
        <v>571</v>
      </c>
      <c r="D384" s="832" t="s">
        <v>1004</v>
      </c>
      <c r="E384" s="832" t="s">
        <v>904</v>
      </c>
      <c r="F384" s="832" t="s">
        <v>1940</v>
      </c>
      <c r="G384" s="832" t="s">
        <v>1942</v>
      </c>
      <c r="H384" s="849">
        <v>11</v>
      </c>
      <c r="I384" s="849">
        <v>13343</v>
      </c>
      <c r="J384" s="832">
        <v>1</v>
      </c>
      <c r="K384" s="832">
        <v>1213</v>
      </c>
      <c r="L384" s="849">
        <v>11</v>
      </c>
      <c r="M384" s="849">
        <v>13343</v>
      </c>
      <c r="N384" s="832">
        <v>1</v>
      </c>
      <c r="O384" s="832">
        <v>1213</v>
      </c>
      <c r="P384" s="849">
        <v>3</v>
      </c>
      <c r="Q384" s="849">
        <v>3642</v>
      </c>
      <c r="R384" s="837">
        <v>0.2729521097204527</v>
      </c>
      <c r="S384" s="850">
        <v>1214</v>
      </c>
    </row>
    <row r="385" spans="1:19" ht="14.4" customHeight="1" x14ac:dyDescent="0.3">
      <c r="A385" s="831" t="s">
        <v>1841</v>
      </c>
      <c r="B385" s="832" t="s">
        <v>1842</v>
      </c>
      <c r="C385" s="832" t="s">
        <v>571</v>
      </c>
      <c r="D385" s="832" t="s">
        <v>1004</v>
      </c>
      <c r="E385" s="832" t="s">
        <v>904</v>
      </c>
      <c r="F385" s="832" t="s">
        <v>1943</v>
      </c>
      <c r="G385" s="832" t="s">
        <v>1944</v>
      </c>
      <c r="H385" s="849"/>
      <c r="I385" s="849"/>
      <c r="J385" s="832"/>
      <c r="K385" s="832"/>
      <c r="L385" s="849">
        <v>1</v>
      </c>
      <c r="M385" s="849">
        <v>1609</v>
      </c>
      <c r="N385" s="832">
        <v>1</v>
      </c>
      <c r="O385" s="832">
        <v>1609</v>
      </c>
      <c r="P385" s="849"/>
      <c r="Q385" s="849"/>
      <c r="R385" s="837"/>
      <c r="S385" s="850"/>
    </row>
    <row r="386" spans="1:19" ht="14.4" customHeight="1" x14ac:dyDescent="0.3">
      <c r="A386" s="831" t="s">
        <v>1841</v>
      </c>
      <c r="B386" s="832" t="s">
        <v>1842</v>
      </c>
      <c r="C386" s="832" t="s">
        <v>571</v>
      </c>
      <c r="D386" s="832" t="s">
        <v>1004</v>
      </c>
      <c r="E386" s="832" t="s">
        <v>904</v>
      </c>
      <c r="F386" s="832" t="s">
        <v>1945</v>
      </c>
      <c r="G386" s="832" t="s">
        <v>1946</v>
      </c>
      <c r="H386" s="849">
        <v>16</v>
      </c>
      <c r="I386" s="849">
        <v>10896</v>
      </c>
      <c r="J386" s="832">
        <v>1.3313782991202345</v>
      </c>
      <c r="K386" s="832">
        <v>681</v>
      </c>
      <c r="L386" s="849">
        <v>12</v>
      </c>
      <c r="M386" s="849">
        <v>8184</v>
      </c>
      <c r="N386" s="832">
        <v>1</v>
      </c>
      <c r="O386" s="832">
        <v>682</v>
      </c>
      <c r="P386" s="849">
        <v>16</v>
      </c>
      <c r="Q386" s="849">
        <v>10912</v>
      </c>
      <c r="R386" s="837">
        <v>1.3333333333333333</v>
      </c>
      <c r="S386" s="850">
        <v>682</v>
      </c>
    </row>
    <row r="387" spans="1:19" ht="14.4" customHeight="1" x14ac:dyDescent="0.3">
      <c r="A387" s="831" t="s">
        <v>1841</v>
      </c>
      <c r="B387" s="832" t="s">
        <v>1842</v>
      </c>
      <c r="C387" s="832" t="s">
        <v>571</v>
      </c>
      <c r="D387" s="832" t="s">
        <v>1004</v>
      </c>
      <c r="E387" s="832" t="s">
        <v>904</v>
      </c>
      <c r="F387" s="832" t="s">
        <v>1945</v>
      </c>
      <c r="G387" s="832" t="s">
        <v>1947</v>
      </c>
      <c r="H387" s="849">
        <v>2</v>
      </c>
      <c r="I387" s="849">
        <v>1362</v>
      </c>
      <c r="J387" s="832">
        <v>0.11747455580472659</v>
      </c>
      <c r="K387" s="832">
        <v>681</v>
      </c>
      <c r="L387" s="849">
        <v>17</v>
      </c>
      <c r="M387" s="849">
        <v>11594</v>
      </c>
      <c r="N387" s="832">
        <v>1</v>
      </c>
      <c r="O387" s="832">
        <v>682</v>
      </c>
      <c r="P387" s="849">
        <v>11</v>
      </c>
      <c r="Q387" s="849">
        <v>7502</v>
      </c>
      <c r="R387" s="837">
        <v>0.6470588235294118</v>
      </c>
      <c r="S387" s="850">
        <v>682</v>
      </c>
    </row>
    <row r="388" spans="1:19" ht="14.4" customHeight="1" x14ac:dyDescent="0.3">
      <c r="A388" s="831" t="s">
        <v>1841</v>
      </c>
      <c r="B388" s="832" t="s">
        <v>1842</v>
      </c>
      <c r="C388" s="832" t="s">
        <v>571</v>
      </c>
      <c r="D388" s="832" t="s">
        <v>1004</v>
      </c>
      <c r="E388" s="832" t="s">
        <v>904</v>
      </c>
      <c r="F388" s="832" t="s">
        <v>1948</v>
      </c>
      <c r="G388" s="832" t="s">
        <v>1949</v>
      </c>
      <c r="H388" s="849">
        <v>11</v>
      </c>
      <c r="I388" s="849">
        <v>7876</v>
      </c>
      <c r="J388" s="832">
        <v>3.6615527661552765</v>
      </c>
      <c r="K388" s="832">
        <v>716</v>
      </c>
      <c r="L388" s="849">
        <v>3</v>
      </c>
      <c r="M388" s="849">
        <v>2151</v>
      </c>
      <c r="N388" s="832">
        <v>1</v>
      </c>
      <c r="O388" s="832">
        <v>717</v>
      </c>
      <c r="P388" s="849">
        <v>12</v>
      </c>
      <c r="Q388" s="849">
        <v>8604</v>
      </c>
      <c r="R388" s="837">
        <v>4</v>
      </c>
      <c r="S388" s="850">
        <v>717</v>
      </c>
    </row>
    <row r="389" spans="1:19" ht="14.4" customHeight="1" x14ac:dyDescent="0.3">
      <c r="A389" s="831" t="s">
        <v>1841</v>
      </c>
      <c r="B389" s="832" t="s">
        <v>1842</v>
      </c>
      <c r="C389" s="832" t="s">
        <v>571</v>
      </c>
      <c r="D389" s="832" t="s">
        <v>1004</v>
      </c>
      <c r="E389" s="832" t="s">
        <v>904</v>
      </c>
      <c r="F389" s="832" t="s">
        <v>1948</v>
      </c>
      <c r="G389" s="832" t="s">
        <v>1950</v>
      </c>
      <c r="H389" s="849">
        <v>11</v>
      </c>
      <c r="I389" s="849">
        <v>7876</v>
      </c>
      <c r="J389" s="832">
        <v>0.84497371526660225</v>
      </c>
      <c r="K389" s="832">
        <v>716</v>
      </c>
      <c r="L389" s="849">
        <v>13</v>
      </c>
      <c r="M389" s="849">
        <v>9321</v>
      </c>
      <c r="N389" s="832">
        <v>1</v>
      </c>
      <c r="O389" s="832">
        <v>717</v>
      </c>
      <c r="P389" s="849">
        <v>3</v>
      </c>
      <c r="Q389" s="849">
        <v>2151</v>
      </c>
      <c r="R389" s="837">
        <v>0.23076923076923078</v>
      </c>
      <c r="S389" s="850">
        <v>717</v>
      </c>
    </row>
    <row r="390" spans="1:19" ht="14.4" customHeight="1" x14ac:dyDescent="0.3">
      <c r="A390" s="831" t="s">
        <v>1841</v>
      </c>
      <c r="B390" s="832" t="s">
        <v>1842</v>
      </c>
      <c r="C390" s="832" t="s">
        <v>571</v>
      </c>
      <c r="D390" s="832" t="s">
        <v>1004</v>
      </c>
      <c r="E390" s="832" t="s">
        <v>904</v>
      </c>
      <c r="F390" s="832" t="s">
        <v>1951</v>
      </c>
      <c r="G390" s="832" t="s">
        <v>1952</v>
      </c>
      <c r="H390" s="849"/>
      <c r="I390" s="849"/>
      <c r="J390" s="832"/>
      <c r="K390" s="832"/>
      <c r="L390" s="849">
        <v>16</v>
      </c>
      <c r="M390" s="849">
        <v>42208</v>
      </c>
      <c r="N390" s="832">
        <v>1</v>
      </c>
      <c r="O390" s="832">
        <v>2638</v>
      </c>
      <c r="P390" s="849"/>
      <c r="Q390" s="849"/>
      <c r="R390" s="837"/>
      <c r="S390" s="850"/>
    </row>
    <row r="391" spans="1:19" ht="14.4" customHeight="1" x14ac:dyDescent="0.3">
      <c r="A391" s="831" t="s">
        <v>1841</v>
      </c>
      <c r="B391" s="832" t="s">
        <v>1842</v>
      </c>
      <c r="C391" s="832" t="s">
        <v>571</v>
      </c>
      <c r="D391" s="832" t="s">
        <v>1004</v>
      </c>
      <c r="E391" s="832" t="s">
        <v>904</v>
      </c>
      <c r="F391" s="832" t="s">
        <v>1951</v>
      </c>
      <c r="G391" s="832" t="s">
        <v>1953</v>
      </c>
      <c r="H391" s="849">
        <v>1</v>
      </c>
      <c r="I391" s="849">
        <v>2637</v>
      </c>
      <c r="J391" s="832"/>
      <c r="K391" s="832">
        <v>2637</v>
      </c>
      <c r="L391" s="849"/>
      <c r="M391" s="849"/>
      <c r="N391" s="832"/>
      <c r="O391" s="832"/>
      <c r="P391" s="849"/>
      <c r="Q391" s="849"/>
      <c r="R391" s="837"/>
      <c r="S391" s="850"/>
    </row>
    <row r="392" spans="1:19" ht="14.4" customHeight="1" x14ac:dyDescent="0.3">
      <c r="A392" s="831" t="s">
        <v>1841</v>
      </c>
      <c r="B392" s="832" t="s">
        <v>1842</v>
      </c>
      <c r="C392" s="832" t="s">
        <v>571</v>
      </c>
      <c r="D392" s="832" t="s">
        <v>1004</v>
      </c>
      <c r="E392" s="832" t="s">
        <v>904</v>
      </c>
      <c r="F392" s="832" t="s">
        <v>1954</v>
      </c>
      <c r="G392" s="832" t="s">
        <v>1955</v>
      </c>
      <c r="H392" s="849">
        <v>781</v>
      </c>
      <c r="I392" s="849">
        <v>1425325</v>
      </c>
      <c r="J392" s="832">
        <v>1.1031073446327684</v>
      </c>
      <c r="K392" s="832">
        <v>1825</v>
      </c>
      <c r="L392" s="849">
        <v>708</v>
      </c>
      <c r="M392" s="849">
        <v>1292100</v>
      </c>
      <c r="N392" s="832">
        <v>1</v>
      </c>
      <c r="O392" s="832">
        <v>1825</v>
      </c>
      <c r="P392" s="849">
        <v>319</v>
      </c>
      <c r="Q392" s="849">
        <v>582494</v>
      </c>
      <c r="R392" s="837">
        <v>0.45081185666744061</v>
      </c>
      <c r="S392" s="850">
        <v>1826</v>
      </c>
    </row>
    <row r="393" spans="1:19" ht="14.4" customHeight="1" x14ac:dyDescent="0.3">
      <c r="A393" s="831" t="s">
        <v>1841</v>
      </c>
      <c r="B393" s="832" t="s">
        <v>1842</v>
      </c>
      <c r="C393" s="832" t="s">
        <v>571</v>
      </c>
      <c r="D393" s="832" t="s">
        <v>1004</v>
      </c>
      <c r="E393" s="832" t="s">
        <v>904</v>
      </c>
      <c r="F393" s="832" t="s">
        <v>1954</v>
      </c>
      <c r="G393" s="832" t="s">
        <v>1956</v>
      </c>
      <c r="H393" s="849">
        <v>137</v>
      </c>
      <c r="I393" s="849">
        <v>250025</v>
      </c>
      <c r="J393" s="832">
        <v>0.35958005249343833</v>
      </c>
      <c r="K393" s="832">
        <v>1825</v>
      </c>
      <c r="L393" s="849">
        <v>381</v>
      </c>
      <c r="M393" s="849">
        <v>695325</v>
      </c>
      <c r="N393" s="832">
        <v>1</v>
      </c>
      <c r="O393" s="832">
        <v>1825</v>
      </c>
      <c r="P393" s="849">
        <v>91</v>
      </c>
      <c r="Q393" s="849">
        <v>166166</v>
      </c>
      <c r="R393" s="837">
        <v>0.23897601840865781</v>
      </c>
      <c r="S393" s="850">
        <v>1826</v>
      </c>
    </row>
    <row r="394" spans="1:19" ht="14.4" customHeight="1" x14ac:dyDescent="0.3">
      <c r="A394" s="831" t="s">
        <v>1841</v>
      </c>
      <c r="B394" s="832" t="s">
        <v>1842</v>
      </c>
      <c r="C394" s="832" t="s">
        <v>571</v>
      </c>
      <c r="D394" s="832" t="s">
        <v>1004</v>
      </c>
      <c r="E394" s="832" t="s">
        <v>904</v>
      </c>
      <c r="F394" s="832" t="s">
        <v>1957</v>
      </c>
      <c r="G394" s="832" t="s">
        <v>1958</v>
      </c>
      <c r="H394" s="849">
        <v>222</v>
      </c>
      <c r="I394" s="849">
        <v>95238</v>
      </c>
      <c r="J394" s="832">
        <v>0.71153846153846156</v>
      </c>
      <c r="K394" s="832">
        <v>429</v>
      </c>
      <c r="L394" s="849">
        <v>312</v>
      </c>
      <c r="M394" s="849">
        <v>133848</v>
      </c>
      <c r="N394" s="832">
        <v>1</v>
      </c>
      <c r="O394" s="832">
        <v>429</v>
      </c>
      <c r="P394" s="849">
        <v>75</v>
      </c>
      <c r="Q394" s="849">
        <v>32250</v>
      </c>
      <c r="R394" s="837">
        <v>0.24094495248341402</v>
      </c>
      <c r="S394" s="850">
        <v>430</v>
      </c>
    </row>
    <row r="395" spans="1:19" ht="14.4" customHeight="1" x14ac:dyDescent="0.3">
      <c r="A395" s="831" t="s">
        <v>1841</v>
      </c>
      <c r="B395" s="832" t="s">
        <v>1842</v>
      </c>
      <c r="C395" s="832" t="s">
        <v>571</v>
      </c>
      <c r="D395" s="832" t="s">
        <v>1004</v>
      </c>
      <c r="E395" s="832" t="s">
        <v>904</v>
      </c>
      <c r="F395" s="832" t="s">
        <v>1959</v>
      </c>
      <c r="G395" s="832" t="s">
        <v>1960</v>
      </c>
      <c r="H395" s="849">
        <v>47</v>
      </c>
      <c r="I395" s="849">
        <v>165346</v>
      </c>
      <c r="J395" s="832">
        <v>6.7104707792207794</v>
      </c>
      <c r="K395" s="832">
        <v>3518</v>
      </c>
      <c r="L395" s="849">
        <v>7</v>
      </c>
      <c r="M395" s="849">
        <v>24640</v>
      </c>
      <c r="N395" s="832">
        <v>1</v>
      </c>
      <c r="O395" s="832">
        <v>3520</v>
      </c>
      <c r="P395" s="849">
        <v>24</v>
      </c>
      <c r="Q395" s="849">
        <v>84528</v>
      </c>
      <c r="R395" s="837">
        <v>3.4305194805194805</v>
      </c>
      <c r="S395" s="850">
        <v>3522</v>
      </c>
    </row>
    <row r="396" spans="1:19" ht="14.4" customHeight="1" x14ac:dyDescent="0.3">
      <c r="A396" s="831" t="s">
        <v>1841</v>
      </c>
      <c r="B396" s="832" t="s">
        <v>1842</v>
      </c>
      <c r="C396" s="832" t="s">
        <v>571</v>
      </c>
      <c r="D396" s="832" t="s">
        <v>1004</v>
      </c>
      <c r="E396" s="832" t="s">
        <v>904</v>
      </c>
      <c r="F396" s="832" t="s">
        <v>1959</v>
      </c>
      <c r="G396" s="832" t="s">
        <v>1961</v>
      </c>
      <c r="H396" s="849">
        <v>3</v>
      </c>
      <c r="I396" s="849">
        <v>10554</v>
      </c>
      <c r="J396" s="832">
        <v>0.42832792207792209</v>
      </c>
      <c r="K396" s="832">
        <v>3518</v>
      </c>
      <c r="L396" s="849">
        <v>7</v>
      </c>
      <c r="M396" s="849">
        <v>24640</v>
      </c>
      <c r="N396" s="832">
        <v>1</v>
      </c>
      <c r="O396" s="832">
        <v>3520</v>
      </c>
      <c r="P396" s="849">
        <v>1</v>
      </c>
      <c r="Q396" s="849">
        <v>3522</v>
      </c>
      <c r="R396" s="837">
        <v>0.1429383116883117</v>
      </c>
      <c r="S396" s="850">
        <v>3522</v>
      </c>
    </row>
    <row r="397" spans="1:19" ht="14.4" customHeight="1" x14ac:dyDescent="0.3">
      <c r="A397" s="831" t="s">
        <v>1841</v>
      </c>
      <c r="B397" s="832" t="s">
        <v>1842</v>
      </c>
      <c r="C397" s="832" t="s">
        <v>571</v>
      </c>
      <c r="D397" s="832" t="s">
        <v>1004</v>
      </c>
      <c r="E397" s="832" t="s">
        <v>904</v>
      </c>
      <c r="F397" s="832" t="s">
        <v>1964</v>
      </c>
      <c r="G397" s="832" t="s">
        <v>1965</v>
      </c>
      <c r="H397" s="849">
        <v>1</v>
      </c>
      <c r="I397" s="849">
        <v>33.33</v>
      </c>
      <c r="J397" s="832">
        <v>0.1999760004799904</v>
      </c>
      <c r="K397" s="832">
        <v>33.33</v>
      </c>
      <c r="L397" s="849">
        <v>5</v>
      </c>
      <c r="M397" s="849">
        <v>166.67</v>
      </c>
      <c r="N397" s="832">
        <v>1</v>
      </c>
      <c r="O397" s="832">
        <v>33.333999999999996</v>
      </c>
      <c r="P397" s="849"/>
      <c r="Q397" s="849"/>
      <c r="R397" s="837"/>
      <c r="S397" s="850"/>
    </row>
    <row r="398" spans="1:19" ht="14.4" customHeight="1" x14ac:dyDescent="0.3">
      <c r="A398" s="831" t="s">
        <v>1841</v>
      </c>
      <c r="B398" s="832" t="s">
        <v>1842</v>
      </c>
      <c r="C398" s="832" t="s">
        <v>571</v>
      </c>
      <c r="D398" s="832" t="s">
        <v>1004</v>
      </c>
      <c r="E398" s="832" t="s">
        <v>904</v>
      </c>
      <c r="F398" s="832" t="s">
        <v>1964</v>
      </c>
      <c r="G398" s="832" t="s">
        <v>1966</v>
      </c>
      <c r="H398" s="849">
        <v>521</v>
      </c>
      <c r="I398" s="849">
        <v>17366.66</v>
      </c>
      <c r="J398" s="832">
        <v>1.4634821731791647</v>
      </c>
      <c r="K398" s="832">
        <v>33.333320537428023</v>
      </c>
      <c r="L398" s="849">
        <v>356</v>
      </c>
      <c r="M398" s="849">
        <v>11866.67</v>
      </c>
      <c r="N398" s="832">
        <v>1</v>
      </c>
      <c r="O398" s="832">
        <v>33.333342696629217</v>
      </c>
      <c r="P398" s="849">
        <v>155</v>
      </c>
      <c r="Q398" s="849">
        <v>5166.66</v>
      </c>
      <c r="R398" s="837">
        <v>0.43539257432792855</v>
      </c>
      <c r="S398" s="850">
        <v>33.333290322580645</v>
      </c>
    </row>
    <row r="399" spans="1:19" ht="14.4" customHeight="1" x14ac:dyDescent="0.3">
      <c r="A399" s="831" t="s">
        <v>1841</v>
      </c>
      <c r="B399" s="832" t="s">
        <v>1842</v>
      </c>
      <c r="C399" s="832" t="s">
        <v>571</v>
      </c>
      <c r="D399" s="832" t="s">
        <v>1004</v>
      </c>
      <c r="E399" s="832" t="s">
        <v>904</v>
      </c>
      <c r="F399" s="832" t="s">
        <v>1967</v>
      </c>
      <c r="G399" s="832" t="s">
        <v>1968</v>
      </c>
      <c r="H399" s="849">
        <v>508</v>
      </c>
      <c r="I399" s="849">
        <v>18796</v>
      </c>
      <c r="J399" s="832">
        <v>1.4269662921348314</v>
      </c>
      <c r="K399" s="832">
        <v>37</v>
      </c>
      <c r="L399" s="849">
        <v>356</v>
      </c>
      <c r="M399" s="849">
        <v>13172</v>
      </c>
      <c r="N399" s="832">
        <v>1</v>
      </c>
      <c r="O399" s="832">
        <v>37</v>
      </c>
      <c r="P399" s="849">
        <v>235</v>
      </c>
      <c r="Q399" s="849">
        <v>8695</v>
      </c>
      <c r="R399" s="837">
        <v>0.6601123595505618</v>
      </c>
      <c r="S399" s="850">
        <v>37</v>
      </c>
    </row>
    <row r="400" spans="1:19" ht="14.4" customHeight="1" x14ac:dyDescent="0.3">
      <c r="A400" s="831" t="s">
        <v>1841</v>
      </c>
      <c r="B400" s="832" t="s">
        <v>1842</v>
      </c>
      <c r="C400" s="832" t="s">
        <v>571</v>
      </c>
      <c r="D400" s="832" t="s">
        <v>1004</v>
      </c>
      <c r="E400" s="832" t="s">
        <v>904</v>
      </c>
      <c r="F400" s="832" t="s">
        <v>1969</v>
      </c>
      <c r="G400" s="832" t="s">
        <v>1970</v>
      </c>
      <c r="H400" s="849">
        <v>78</v>
      </c>
      <c r="I400" s="849">
        <v>47502</v>
      </c>
      <c r="J400" s="832">
        <v>4.0985332182916308</v>
      </c>
      <c r="K400" s="832">
        <v>609</v>
      </c>
      <c r="L400" s="849">
        <v>19</v>
      </c>
      <c r="M400" s="849">
        <v>11590</v>
      </c>
      <c r="N400" s="832">
        <v>1</v>
      </c>
      <c r="O400" s="832">
        <v>610</v>
      </c>
      <c r="P400" s="849">
        <v>20</v>
      </c>
      <c r="Q400" s="849">
        <v>12220</v>
      </c>
      <c r="R400" s="837">
        <v>1.0543572044866265</v>
      </c>
      <c r="S400" s="850">
        <v>611</v>
      </c>
    </row>
    <row r="401" spans="1:19" ht="14.4" customHeight="1" x14ac:dyDescent="0.3">
      <c r="A401" s="831" t="s">
        <v>1841</v>
      </c>
      <c r="B401" s="832" t="s">
        <v>1842</v>
      </c>
      <c r="C401" s="832" t="s">
        <v>571</v>
      </c>
      <c r="D401" s="832" t="s">
        <v>1004</v>
      </c>
      <c r="E401" s="832" t="s">
        <v>904</v>
      </c>
      <c r="F401" s="832" t="s">
        <v>1969</v>
      </c>
      <c r="G401" s="832" t="s">
        <v>1971</v>
      </c>
      <c r="H401" s="849">
        <v>30</v>
      </c>
      <c r="I401" s="849">
        <v>18270</v>
      </c>
      <c r="J401" s="832">
        <v>0.27991420254328175</v>
      </c>
      <c r="K401" s="832">
        <v>609</v>
      </c>
      <c r="L401" s="849">
        <v>107</v>
      </c>
      <c r="M401" s="849">
        <v>65270</v>
      </c>
      <c r="N401" s="832">
        <v>1</v>
      </c>
      <c r="O401" s="832">
        <v>610</v>
      </c>
      <c r="P401" s="849">
        <v>2</v>
      </c>
      <c r="Q401" s="849">
        <v>1222</v>
      </c>
      <c r="R401" s="837">
        <v>1.8722230733874676E-2</v>
      </c>
      <c r="S401" s="850">
        <v>611</v>
      </c>
    </row>
    <row r="402" spans="1:19" ht="14.4" customHeight="1" x14ac:dyDescent="0.3">
      <c r="A402" s="831" t="s">
        <v>1841</v>
      </c>
      <c r="B402" s="832" t="s">
        <v>1842</v>
      </c>
      <c r="C402" s="832" t="s">
        <v>571</v>
      </c>
      <c r="D402" s="832" t="s">
        <v>1004</v>
      </c>
      <c r="E402" s="832" t="s">
        <v>904</v>
      </c>
      <c r="F402" s="832" t="s">
        <v>1974</v>
      </c>
      <c r="G402" s="832" t="s">
        <v>1975</v>
      </c>
      <c r="H402" s="849">
        <v>6</v>
      </c>
      <c r="I402" s="849">
        <v>2622</v>
      </c>
      <c r="J402" s="832">
        <v>0.5</v>
      </c>
      <c r="K402" s="832">
        <v>437</v>
      </c>
      <c r="L402" s="849">
        <v>12</v>
      </c>
      <c r="M402" s="849">
        <v>5244</v>
      </c>
      <c r="N402" s="832">
        <v>1</v>
      </c>
      <c r="O402" s="832">
        <v>437</v>
      </c>
      <c r="P402" s="849">
        <v>4</v>
      </c>
      <c r="Q402" s="849">
        <v>1752</v>
      </c>
      <c r="R402" s="837">
        <v>0.33409610983981691</v>
      </c>
      <c r="S402" s="850">
        <v>438</v>
      </c>
    </row>
    <row r="403" spans="1:19" ht="14.4" customHeight="1" x14ac:dyDescent="0.3">
      <c r="A403" s="831" t="s">
        <v>1841</v>
      </c>
      <c r="B403" s="832" t="s">
        <v>1842</v>
      </c>
      <c r="C403" s="832" t="s">
        <v>571</v>
      </c>
      <c r="D403" s="832" t="s">
        <v>1004</v>
      </c>
      <c r="E403" s="832" t="s">
        <v>904</v>
      </c>
      <c r="F403" s="832" t="s">
        <v>1974</v>
      </c>
      <c r="G403" s="832" t="s">
        <v>1976</v>
      </c>
      <c r="H403" s="849">
        <v>15</v>
      </c>
      <c r="I403" s="849">
        <v>6555</v>
      </c>
      <c r="J403" s="832">
        <v>2.1428571428571428</v>
      </c>
      <c r="K403" s="832">
        <v>437</v>
      </c>
      <c r="L403" s="849">
        <v>7</v>
      </c>
      <c r="M403" s="849">
        <v>3059</v>
      </c>
      <c r="N403" s="832">
        <v>1</v>
      </c>
      <c r="O403" s="832">
        <v>437</v>
      </c>
      <c r="P403" s="849">
        <v>7</v>
      </c>
      <c r="Q403" s="849">
        <v>3062</v>
      </c>
      <c r="R403" s="837">
        <v>1.0009807126511931</v>
      </c>
      <c r="S403" s="850">
        <v>437.42857142857144</v>
      </c>
    </row>
    <row r="404" spans="1:19" ht="14.4" customHeight="1" x14ac:dyDescent="0.3">
      <c r="A404" s="831" t="s">
        <v>1841</v>
      </c>
      <c r="B404" s="832" t="s">
        <v>1842</v>
      </c>
      <c r="C404" s="832" t="s">
        <v>571</v>
      </c>
      <c r="D404" s="832" t="s">
        <v>1004</v>
      </c>
      <c r="E404" s="832" t="s">
        <v>904</v>
      </c>
      <c r="F404" s="832" t="s">
        <v>1977</v>
      </c>
      <c r="G404" s="832" t="s">
        <v>1978</v>
      </c>
      <c r="H404" s="849">
        <v>256</v>
      </c>
      <c r="I404" s="849">
        <v>343552</v>
      </c>
      <c r="J404" s="832">
        <v>0.94117647058823528</v>
      </c>
      <c r="K404" s="832">
        <v>1342</v>
      </c>
      <c r="L404" s="849">
        <v>272</v>
      </c>
      <c r="M404" s="849">
        <v>365024</v>
      </c>
      <c r="N404" s="832">
        <v>1</v>
      </c>
      <c r="O404" s="832">
        <v>1342</v>
      </c>
      <c r="P404" s="849">
        <v>111</v>
      </c>
      <c r="Q404" s="849">
        <v>149041</v>
      </c>
      <c r="R404" s="837">
        <v>0.4083046594196546</v>
      </c>
      <c r="S404" s="850">
        <v>1342.7117117117118</v>
      </c>
    </row>
    <row r="405" spans="1:19" ht="14.4" customHeight="1" x14ac:dyDescent="0.3">
      <c r="A405" s="831" t="s">
        <v>1841</v>
      </c>
      <c r="B405" s="832" t="s">
        <v>1842</v>
      </c>
      <c r="C405" s="832" t="s">
        <v>571</v>
      </c>
      <c r="D405" s="832" t="s">
        <v>1004</v>
      </c>
      <c r="E405" s="832" t="s">
        <v>904</v>
      </c>
      <c r="F405" s="832" t="s">
        <v>1977</v>
      </c>
      <c r="G405" s="832" t="s">
        <v>1979</v>
      </c>
      <c r="H405" s="849">
        <v>39</v>
      </c>
      <c r="I405" s="849">
        <v>52338</v>
      </c>
      <c r="J405" s="832">
        <v>0.90697674418604646</v>
      </c>
      <c r="K405" s="832">
        <v>1342</v>
      </c>
      <c r="L405" s="849">
        <v>43</v>
      </c>
      <c r="M405" s="849">
        <v>57706</v>
      </c>
      <c r="N405" s="832">
        <v>1</v>
      </c>
      <c r="O405" s="832">
        <v>1342</v>
      </c>
      <c r="P405" s="849">
        <v>33</v>
      </c>
      <c r="Q405" s="849">
        <v>44299</v>
      </c>
      <c r="R405" s="837">
        <v>0.76766714033202788</v>
      </c>
      <c r="S405" s="850">
        <v>1342.3939393939395</v>
      </c>
    </row>
    <row r="406" spans="1:19" ht="14.4" customHeight="1" x14ac:dyDescent="0.3">
      <c r="A406" s="831" t="s">
        <v>1841</v>
      </c>
      <c r="B406" s="832" t="s">
        <v>1842</v>
      </c>
      <c r="C406" s="832" t="s">
        <v>571</v>
      </c>
      <c r="D406" s="832" t="s">
        <v>1004</v>
      </c>
      <c r="E406" s="832" t="s">
        <v>904</v>
      </c>
      <c r="F406" s="832" t="s">
        <v>1980</v>
      </c>
      <c r="G406" s="832" t="s">
        <v>1981</v>
      </c>
      <c r="H406" s="849">
        <v>19</v>
      </c>
      <c r="I406" s="849">
        <v>9671</v>
      </c>
      <c r="J406" s="832">
        <v>0.73076923076923073</v>
      </c>
      <c r="K406" s="832">
        <v>509</v>
      </c>
      <c r="L406" s="849">
        <v>26</v>
      </c>
      <c r="M406" s="849">
        <v>13234</v>
      </c>
      <c r="N406" s="832">
        <v>1</v>
      </c>
      <c r="O406" s="832">
        <v>509</v>
      </c>
      <c r="P406" s="849">
        <v>12</v>
      </c>
      <c r="Q406" s="849">
        <v>6120</v>
      </c>
      <c r="R406" s="837">
        <v>0.4624452168656491</v>
      </c>
      <c r="S406" s="850">
        <v>510</v>
      </c>
    </row>
    <row r="407" spans="1:19" ht="14.4" customHeight="1" x14ac:dyDescent="0.3">
      <c r="A407" s="831" t="s">
        <v>1841</v>
      </c>
      <c r="B407" s="832" t="s">
        <v>1842</v>
      </c>
      <c r="C407" s="832" t="s">
        <v>571</v>
      </c>
      <c r="D407" s="832" t="s">
        <v>1004</v>
      </c>
      <c r="E407" s="832" t="s">
        <v>904</v>
      </c>
      <c r="F407" s="832" t="s">
        <v>1980</v>
      </c>
      <c r="G407" s="832" t="s">
        <v>1982</v>
      </c>
      <c r="H407" s="849">
        <v>36</v>
      </c>
      <c r="I407" s="849">
        <v>18324</v>
      </c>
      <c r="J407" s="832">
        <v>1.8</v>
      </c>
      <c r="K407" s="832">
        <v>509</v>
      </c>
      <c r="L407" s="849">
        <v>20</v>
      </c>
      <c r="M407" s="849">
        <v>10180</v>
      </c>
      <c r="N407" s="832">
        <v>1</v>
      </c>
      <c r="O407" s="832">
        <v>509</v>
      </c>
      <c r="P407" s="849">
        <v>24</v>
      </c>
      <c r="Q407" s="849">
        <v>12241</v>
      </c>
      <c r="R407" s="837">
        <v>1.2024557956777997</v>
      </c>
      <c r="S407" s="850">
        <v>510.04166666666669</v>
      </c>
    </row>
    <row r="408" spans="1:19" ht="14.4" customHeight="1" x14ac:dyDescent="0.3">
      <c r="A408" s="831" t="s">
        <v>1841</v>
      </c>
      <c r="B408" s="832" t="s">
        <v>1842</v>
      </c>
      <c r="C408" s="832" t="s">
        <v>571</v>
      </c>
      <c r="D408" s="832" t="s">
        <v>1004</v>
      </c>
      <c r="E408" s="832" t="s">
        <v>904</v>
      </c>
      <c r="F408" s="832" t="s">
        <v>1983</v>
      </c>
      <c r="G408" s="832" t="s">
        <v>1984</v>
      </c>
      <c r="H408" s="849">
        <v>21</v>
      </c>
      <c r="I408" s="849">
        <v>48909</v>
      </c>
      <c r="J408" s="832">
        <v>5.2477467811158798</v>
      </c>
      <c r="K408" s="832">
        <v>2329</v>
      </c>
      <c r="L408" s="849">
        <v>4</v>
      </c>
      <c r="M408" s="849">
        <v>9320</v>
      </c>
      <c r="N408" s="832">
        <v>1</v>
      </c>
      <c r="O408" s="832">
        <v>2330</v>
      </c>
      <c r="P408" s="849">
        <v>2</v>
      </c>
      <c r="Q408" s="849">
        <v>4666</v>
      </c>
      <c r="R408" s="837">
        <v>0.50064377682403438</v>
      </c>
      <c r="S408" s="850">
        <v>2333</v>
      </c>
    </row>
    <row r="409" spans="1:19" ht="14.4" customHeight="1" x14ac:dyDescent="0.3">
      <c r="A409" s="831" t="s">
        <v>1841</v>
      </c>
      <c r="B409" s="832" t="s">
        <v>1842</v>
      </c>
      <c r="C409" s="832" t="s">
        <v>571</v>
      </c>
      <c r="D409" s="832" t="s">
        <v>1004</v>
      </c>
      <c r="E409" s="832" t="s">
        <v>904</v>
      </c>
      <c r="F409" s="832" t="s">
        <v>1985</v>
      </c>
      <c r="G409" s="832" t="s">
        <v>1986</v>
      </c>
      <c r="H409" s="849">
        <v>2</v>
      </c>
      <c r="I409" s="849">
        <v>5290</v>
      </c>
      <c r="J409" s="832">
        <v>0.39984882842025699</v>
      </c>
      <c r="K409" s="832">
        <v>2645</v>
      </c>
      <c r="L409" s="849">
        <v>5</v>
      </c>
      <c r="M409" s="849">
        <v>13230</v>
      </c>
      <c r="N409" s="832">
        <v>1</v>
      </c>
      <c r="O409" s="832">
        <v>2646</v>
      </c>
      <c r="P409" s="849">
        <v>4</v>
      </c>
      <c r="Q409" s="849">
        <v>10596</v>
      </c>
      <c r="R409" s="837">
        <v>0.80090702947845804</v>
      </c>
      <c r="S409" s="850">
        <v>2649</v>
      </c>
    </row>
    <row r="410" spans="1:19" ht="14.4" customHeight="1" x14ac:dyDescent="0.3">
      <c r="A410" s="831" t="s">
        <v>1841</v>
      </c>
      <c r="B410" s="832" t="s">
        <v>1842</v>
      </c>
      <c r="C410" s="832" t="s">
        <v>571</v>
      </c>
      <c r="D410" s="832" t="s">
        <v>1004</v>
      </c>
      <c r="E410" s="832" t="s">
        <v>904</v>
      </c>
      <c r="F410" s="832" t="s">
        <v>1985</v>
      </c>
      <c r="G410" s="832" t="s">
        <v>1987</v>
      </c>
      <c r="H410" s="849">
        <v>6</v>
      </c>
      <c r="I410" s="849">
        <v>15870</v>
      </c>
      <c r="J410" s="832">
        <v>2.9988662131519273</v>
      </c>
      <c r="K410" s="832">
        <v>2645</v>
      </c>
      <c r="L410" s="849">
        <v>2</v>
      </c>
      <c r="M410" s="849">
        <v>5292</v>
      </c>
      <c r="N410" s="832">
        <v>1</v>
      </c>
      <c r="O410" s="832">
        <v>2646</v>
      </c>
      <c r="P410" s="849">
        <v>1</v>
      </c>
      <c r="Q410" s="849">
        <v>2649</v>
      </c>
      <c r="R410" s="837">
        <v>0.50056689342403626</v>
      </c>
      <c r="S410" s="850">
        <v>2649</v>
      </c>
    </row>
    <row r="411" spans="1:19" ht="14.4" customHeight="1" x14ac:dyDescent="0.3">
      <c r="A411" s="831" t="s">
        <v>1841</v>
      </c>
      <c r="B411" s="832" t="s">
        <v>1842</v>
      </c>
      <c r="C411" s="832" t="s">
        <v>571</v>
      </c>
      <c r="D411" s="832" t="s">
        <v>1004</v>
      </c>
      <c r="E411" s="832" t="s">
        <v>904</v>
      </c>
      <c r="F411" s="832" t="s">
        <v>1988</v>
      </c>
      <c r="G411" s="832" t="s">
        <v>1989</v>
      </c>
      <c r="H411" s="849">
        <v>22</v>
      </c>
      <c r="I411" s="849">
        <v>7788</v>
      </c>
      <c r="J411" s="832">
        <v>1.154633061527057</v>
      </c>
      <c r="K411" s="832">
        <v>354</v>
      </c>
      <c r="L411" s="849">
        <v>19</v>
      </c>
      <c r="M411" s="849">
        <v>6745</v>
      </c>
      <c r="N411" s="832">
        <v>1</v>
      </c>
      <c r="O411" s="832">
        <v>355</v>
      </c>
      <c r="P411" s="849">
        <v>3</v>
      </c>
      <c r="Q411" s="849">
        <v>1065</v>
      </c>
      <c r="R411" s="837">
        <v>0.15789473684210525</v>
      </c>
      <c r="S411" s="850">
        <v>355</v>
      </c>
    </row>
    <row r="412" spans="1:19" ht="14.4" customHeight="1" x14ac:dyDescent="0.3">
      <c r="A412" s="831" t="s">
        <v>1841</v>
      </c>
      <c r="B412" s="832" t="s">
        <v>1842</v>
      </c>
      <c r="C412" s="832" t="s">
        <v>571</v>
      </c>
      <c r="D412" s="832" t="s">
        <v>1004</v>
      </c>
      <c r="E412" s="832" t="s">
        <v>904</v>
      </c>
      <c r="F412" s="832" t="s">
        <v>1990</v>
      </c>
      <c r="G412" s="832" t="s">
        <v>1991</v>
      </c>
      <c r="H412" s="849"/>
      <c r="I412" s="849"/>
      <c r="J412" s="832"/>
      <c r="K412" s="832"/>
      <c r="L412" s="849"/>
      <c r="M412" s="849"/>
      <c r="N412" s="832"/>
      <c r="O412" s="832"/>
      <c r="P412" s="849">
        <v>1</v>
      </c>
      <c r="Q412" s="849">
        <v>702</v>
      </c>
      <c r="R412" s="837"/>
      <c r="S412" s="850">
        <v>702</v>
      </c>
    </row>
    <row r="413" spans="1:19" ht="14.4" customHeight="1" x14ac:dyDescent="0.3">
      <c r="A413" s="831" t="s">
        <v>1841</v>
      </c>
      <c r="B413" s="832" t="s">
        <v>1842</v>
      </c>
      <c r="C413" s="832" t="s">
        <v>571</v>
      </c>
      <c r="D413" s="832" t="s">
        <v>1004</v>
      </c>
      <c r="E413" s="832" t="s">
        <v>904</v>
      </c>
      <c r="F413" s="832" t="s">
        <v>1992</v>
      </c>
      <c r="G413" s="832" t="s">
        <v>1993</v>
      </c>
      <c r="H413" s="849">
        <v>1</v>
      </c>
      <c r="I413" s="849">
        <v>195</v>
      </c>
      <c r="J413" s="832"/>
      <c r="K413" s="832">
        <v>195</v>
      </c>
      <c r="L413" s="849"/>
      <c r="M413" s="849"/>
      <c r="N413" s="832"/>
      <c r="O413" s="832"/>
      <c r="P413" s="849">
        <v>1</v>
      </c>
      <c r="Q413" s="849">
        <v>196</v>
      </c>
      <c r="R413" s="837"/>
      <c r="S413" s="850">
        <v>196</v>
      </c>
    </row>
    <row r="414" spans="1:19" ht="14.4" customHeight="1" x14ac:dyDescent="0.3">
      <c r="A414" s="831" t="s">
        <v>1841</v>
      </c>
      <c r="B414" s="832" t="s">
        <v>1842</v>
      </c>
      <c r="C414" s="832" t="s">
        <v>571</v>
      </c>
      <c r="D414" s="832" t="s">
        <v>1004</v>
      </c>
      <c r="E414" s="832" t="s">
        <v>904</v>
      </c>
      <c r="F414" s="832" t="s">
        <v>1994</v>
      </c>
      <c r="G414" s="832" t="s">
        <v>1995</v>
      </c>
      <c r="H414" s="849">
        <v>1</v>
      </c>
      <c r="I414" s="849">
        <v>1034</v>
      </c>
      <c r="J414" s="832">
        <v>0.33268983268983271</v>
      </c>
      <c r="K414" s="832">
        <v>1034</v>
      </c>
      <c r="L414" s="849">
        <v>3</v>
      </c>
      <c r="M414" s="849">
        <v>3108</v>
      </c>
      <c r="N414" s="832">
        <v>1</v>
      </c>
      <c r="O414" s="832">
        <v>1036</v>
      </c>
      <c r="P414" s="849">
        <v>2</v>
      </c>
      <c r="Q414" s="849">
        <v>2080</v>
      </c>
      <c r="R414" s="837">
        <v>0.66924066924066927</v>
      </c>
      <c r="S414" s="850">
        <v>1040</v>
      </c>
    </row>
    <row r="415" spans="1:19" ht="14.4" customHeight="1" x14ac:dyDescent="0.3">
      <c r="A415" s="831" t="s">
        <v>1841</v>
      </c>
      <c r="B415" s="832" t="s">
        <v>1842</v>
      </c>
      <c r="C415" s="832" t="s">
        <v>571</v>
      </c>
      <c r="D415" s="832" t="s">
        <v>1004</v>
      </c>
      <c r="E415" s="832" t="s">
        <v>904</v>
      </c>
      <c r="F415" s="832" t="s">
        <v>1996</v>
      </c>
      <c r="G415" s="832" t="s">
        <v>1998</v>
      </c>
      <c r="H415" s="849">
        <v>1</v>
      </c>
      <c r="I415" s="849">
        <v>525</v>
      </c>
      <c r="J415" s="832"/>
      <c r="K415" s="832">
        <v>525</v>
      </c>
      <c r="L415" s="849"/>
      <c r="M415" s="849"/>
      <c r="N415" s="832"/>
      <c r="O415" s="832"/>
      <c r="P415" s="849">
        <v>1</v>
      </c>
      <c r="Q415" s="849">
        <v>526</v>
      </c>
      <c r="R415" s="837"/>
      <c r="S415" s="850">
        <v>526</v>
      </c>
    </row>
    <row r="416" spans="1:19" ht="14.4" customHeight="1" x14ac:dyDescent="0.3">
      <c r="A416" s="831" t="s">
        <v>1841</v>
      </c>
      <c r="B416" s="832" t="s">
        <v>1842</v>
      </c>
      <c r="C416" s="832" t="s">
        <v>571</v>
      </c>
      <c r="D416" s="832" t="s">
        <v>1004</v>
      </c>
      <c r="E416" s="832" t="s">
        <v>904</v>
      </c>
      <c r="F416" s="832" t="s">
        <v>1999</v>
      </c>
      <c r="G416" s="832" t="s">
        <v>2000</v>
      </c>
      <c r="H416" s="849">
        <v>2</v>
      </c>
      <c r="I416" s="849">
        <v>284</v>
      </c>
      <c r="J416" s="832"/>
      <c r="K416" s="832">
        <v>142</v>
      </c>
      <c r="L416" s="849"/>
      <c r="M416" s="849"/>
      <c r="N416" s="832"/>
      <c r="O416" s="832"/>
      <c r="P416" s="849"/>
      <c r="Q416" s="849"/>
      <c r="R416" s="837"/>
      <c r="S416" s="850"/>
    </row>
    <row r="417" spans="1:19" ht="14.4" customHeight="1" x14ac:dyDescent="0.3">
      <c r="A417" s="831" t="s">
        <v>1841</v>
      </c>
      <c r="B417" s="832" t="s">
        <v>1842</v>
      </c>
      <c r="C417" s="832" t="s">
        <v>571</v>
      </c>
      <c r="D417" s="832" t="s">
        <v>1004</v>
      </c>
      <c r="E417" s="832" t="s">
        <v>904</v>
      </c>
      <c r="F417" s="832" t="s">
        <v>2003</v>
      </c>
      <c r="G417" s="832" t="s">
        <v>2004</v>
      </c>
      <c r="H417" s="849"/>
      <c r="I417" s="849"/>
      <c r="J417" s="832"/>
      <c r="K417" s="832"/>
      <c r="L417" s="849"/>
      <c r="M417" s="849"/>
      <c r="N417" s="832"/>
      <c r="O417" s="832"/>
      <c r="P417" s="849">
        <v>1</v>
      </c>
      <c r="Q417" s="849">
        <v>1693</v>
      </c>
      <c r="R417" s="837"/>
      <c r="S417" s="850">
        <v>1693</v>
      </c>
    </row>
    <row r="418" spans="1:19" ht="14.4" customHeight="1" x14ac:dyDescent="0.3">
      <c r="A418" s="831" t="s">
        <v>1841</v>
      </c>
      <c r="B418" s="832" t="s">
        <v>1842</v>
      </c>
      <c r="C418" s="832" t="s">
        <v>571</v>
      </c>
      <c r="D418" s="832" t="s">
        <v>1004</v>
      </c>
      <c r="E418" s="832" t="s">
        <v>904</v>
      </c>
      <c r="F418" s="832" t="s">
        <v>2006</v>
      </c>
      <c r="G418" s="832" t="s">
        <v>2007</v>
      </c>
      <c r="H418" s="849">
        <v>16</v>
      </c>
      <c r="I418" s="849">
        <v>11488</v>
      </c>
      <c r="J418" s="832">
        <v>2.2825352672362409</v>
      </c>
      <c r="K418" s="832">
        <v>718</v>
      </c>
      <c r="L418" s="849">
        <v>7</v>
      </c>
      <c r="M418" s="849">
        <v>5033</v>
      </c>
      <c r="N418" s="832">
        <v>1</v>
      </c>
      <c r="O418" s="832">
        <v>719</v>
      </c>
      <c r="P418" s="849">
        <v>1</v>
      </c>
      <c r="Q418" s="849">
        <v>719</v>
      </c>
      <c r="R418" s="837">
        <v>0.14285714285714285</v>
      </c>
      <c r="S418" s="850">
        <v>719</v>
      </c>
    </row>
    <row r="419" spans="1:19" ht="14.4" customHeight="1" x14ac:dyDescent="0.3">
      <c r="A419" s="831" t="s">
        <v>1841</v>
      </c>
      <c r="B419" s="832" t="s">
        <v>1842</v>
      </c>
      <c r="C419" s="832" t="s">
        <v>571</v>
      </c>
      <c r="D419" s="832" t="s">
        <v>1004</v>
      </c>
      <c r="E419" s="832" t="s">
        <v>904</v>
      </c>
      <c r="F419" s="832" t="s">
        <v>2006</v>
      </c>
      <c r="G419" s="832" t="s">
        <v>2008</v>
      </c>
      <c r="H419" s="849">
        <v>5</v>
      </c>
      <c r="I419" s="849">
        <v>3590</v>
      </c>
      <c r="J419" s="832">
        <v>0.41608715808993973</v>
      </c>
      <c r="K419" s="832">
        <v>718</v>
      </c>
      <c r="L419" s="849">
        <v>12</v>
      </c>
      <c r="M419" s="849">
        <v>8628</v>
      </c>
      <c r="N419" s="832">
        <v>1</v>
      </c>
      <c r="O419" s="832">
        <v>719</v>
      </c>
      <c r="P419" s="849">
        <v>2</v>
      </c>
      <c r="Q419" s="849">
        <v>1438</v>
      </c>
      <c r="R419" s="837">
        <v>0.16666666666666666</v>
      </c>
      <c r="S419" s="850">
        <v>719</v>
      </c>
    </row>
    <row r="420" spans="1:19" ht="14.4" customHeight="1" x14ac:dyDescent="0.3">
      <c r="A420" s="831" t="s">
        <v>1841</v>
      </c>
      <c r="B420" s="832" t="s">
        <v>1842</v>
      </c>
      <c r="C420" s="832" t="s">
        <v>571</v>
      </c>
      <c r="D420" s="832" t="s">
        <v>1004</v>
      </c>
      <c r="E420" s="832" t="s">
        <v>904</v>
      </c>
      <c r="F420" s="832" t="s">
        <v>2014</v>
      </c>
      <c r="G420" s="832" t="s">
        <v>2015</v>
      </c>
      <c r="H420" s="849"/>
      <c r="I420" s="849"/>
      <c r="J420" s="832"/>
      <c r="K420" s="832"/>
      <c r="L420" s="849"/>
      <c r="M420" s="849"/>
      <c r="N420" s="832"/>
      <c r="O420" s="832"/>
      <c r="P420" s="849">
        <v>1</v>
      </c>
      <c r="Q420" s="849">
        <v>671</v>
      </c>
      <c r="R420" s="837"/>
      <c r="S420" s="850">
        <v>671</v>
      </c>
    </row>
    <row r="421" spans="1:19" ht="14.4" customHeight="1" x14ac:dyDescent="0.3">
      <c r="A421" s="831" t="s">
        <v>1841</v>
      </c>
      <c r="B421" s="832" t="s">
        <v>1842</v>
      </c>
      <c r="C421" s="832" t="s">
        <v>571</v>
      </c>
      <c r="D421" s="832" t="s">
        <v>1838</v>
      </c>
      <c r="E421" s="832" t="s">
        <v>1843</v>
      </c>
      <c r="F421" s="832" t="s">
        <v>1855</v>
      </c>
      <c r="G421" s="832" t="s">
        <v>1856</v>
      </c>
      <c r="H421" s="849"/>
      <c r="I421" s="849"/>
      <c r="J421" s="832"/>
      <c r="K421" s="832"/>
      <c r="L421" s="849">
        <v>388</v>
      </c>
      <c r="M421" s="849">
        <v>2052.52</v>
      </c>
      <c r="N421" s="832">
        <v>1</v>
      </c>
      <c r="O421" s="832">
        <v>5.29</v>
      </c>
      <c r="P421" s="849"/>
      <c r="Q421" s="849"/>
      <c r="R421" s="837"/>
      <c r="S421" s="850"/>
    </row>
    <row r="422" spans="1:19" ht="14.4" customHeight="1" x14ac:dyDescent="0.3">
      <c r="A422" s="831" t="s">
        <v>1841</v>
      </c>
      <c r="B422" s="832" t="s">
        <v>1842</v>
      </c>
      <c r="C422" s="832" t="s">
        <v>571</v>
      </c>
      <c r="D422" s="832" t="s">
        <v>1838</v>
      </c>
      <c r="E422" s="832" t="s">
        <v>904</v>
      </c>
      <c r="F422" s="832" t="s">
        <v>1905</v>
      </c>
      <c r="G422" s="832" t="s">
        <v>1906</v>
      </c>
      <c r="H422" s="849">
        <v>4</v>
      </c>
      <c r="I422" s="849">
        <v>148</v>
      </c>
      <c r="J422" s="832"/>
      <c r="K422" s="832">
        <v>37</v>
      </c>
      <c r="L422" s="849"/>
      <c r="M422" s="849"/>
      <c r="N422" s="832"/>
      <c r="O422" s="832"/>
      <c r="P422" s="849"/>
      <c r="Q422" s="849"/>
      <c r="R422" s="837"/>
      <c r="S422" s="850"/>
    </row>
    <row r="423" spans="1:19" ht="14.4" customHeight="1" x14ac:dyDescent="0.3">
      <c r="A423" s="831" t="s">
        <v>1841</v>
      </c>
      <c r="B423" s="832" t="s">
        <v>1842</v>
      </c>
      <c r="C423" s="832" t="s">
        <v>571</v>
      </c>
      <c r="D423" s="832" t="s">
        <v>1838</v>
      </c>
      <c r="E423" s="832" t="s">
        <v>904</v>
      </c>
      <c r="F423" s="832" t="s">
        <v>1954</v>
      </c>
      <c r="G423" s="832" t="s">
        <v>1956</v>
      </c>
      <c r="H423" s="849"/>
      <c r="I423" s="849"/>
      <c r="J423" s="832"/>
      <c r="K423" s="832"/>
      <c r="L423" s="849">
        <v>1</v>
      </c>
      <c r="M423" s="849">
        <v>1825</v>
      </c>
      <c r="N423" s="832">
        <v>1</v>
      </c>
      <c r="O423" s="832">
        <v>1825</v>
      </c>
      <c r="P423" s="849"/>
      <c r="Q423" s="849"/>
      <c r="R423" s="837"/>
      <c r="S423" s="850"/>
    </row>
    <row r="424" spans="1:19" ht="14.4" customHeight="1" x14ac:dyDescent="0.3">
      <c r="A424" s="831" t="s">
        <v>1841</v>
      </c>
      <c r="B424" s="832" t="s">
        <v>1842</v>
      </c>
      <c r="C424" s="832" t="s">
        <v>571</v>
      </c>
      <c r="D424" s="832" t="s">
        <v>1838</v>
      </c>
      <c r="E424" s="832" t="s">
        <v>904</v>
      </c>
      <c r="F424" s="832" t="s">
        <v>1957</v>
      </c>
      <c r="G424" s="832" t="s">
        <v>1958</v>
      </c>
      <c r="H424" s="849"/>
      <c r="I424" s="849"/>
      <c r="J424" s="832"/>
      <c r="K424" s="832"/>
      <c r="L424" s="849">
        <v>1</v>
      </c>
      <c r="M424" s="849">
        <v>429</v>
      </c>
      <c r="N424" s="832">
        <v>1</v>
      </c>
      <c r="O424" s="832">
        <v>429</v>
      </c>
      <c r="P424" s="849"/>
      <c r="Q424" s="849"/>
      <c r="R424" s="837"/>
      <c r="S424" s="850"/>
    </row>
    <row r="425" spans="1:19" ht="14.4" customHeight="1" x14ac:dyDescent="0.3">
      <c r="A425" s="831" t="s">
        <v>1841</v>
      </c>
      <c r="B425" s="832" t="s">
        <v>1842</v>
      </c>
      <c r="C425" s="832" t="s">
        <v>571</v>
      </c>
      <c r="D425" s="832" t="s">
        <v>1006</v>
      </c>
      <c r="E425" s="832" t="s">
        <v>1843</v>
      </c>
      <c r="F425" s="832" t="s">
        <v>1844</v>
      </c>
      <c r="G425" s="832" t="s">
        <v>1845</v>
      </c>
      <c r="H425" s="849"/>
      <c r="I425" s="849"/>
      <c r="J425" s="832"/>
      <c r="K425" s="832"/>
      <c r="L425" s="849"/>
      <c r="M425" s="849"/>
      <c r="N425" s="832"/>
      <c r="O425" s="832"/>
      <c r="P425" s="849">
        <v>1133</v>
      </c>
      <c r="Q425" s="849">
        <v>26285.599999999999</v>
      </c>
      <c r="R425" s="837"/>
      <c r="S425" s="850">
        <v>23.2</v>
      </c>
    </row>
    <row r="426" spans="1:19" ht="14.4" customHeight="1" x14ac:dyDescent="0.3">
      <c r="A426" s="831" t="s">
        <v>1841</v>
      </c>
      <c r="B426" s="832" t="s">
        <v>1842</v>
      </c>
      <c r="C426" s="832" t="s">
        <v>571</v>
      </c>
      <c r="D426" s="832" t="s">
        <v>1006</v>
      </c>
      <c r="E426" s="832" t="s">
        <v>1843</v>
      </c>
      <c r="F426" s="832" t="s">
        <v>1846</v>
      </c>
      <c r="G426" s="832" t="s">
        <v>1847</v>
      </c>
      <c r="H426" s="849">
        <v>230</v>
      </c>
      <c r="I426" s="849">
        <v>595.70000000000005</v>
      </c>
      <c r="J426" s="832">
        <v>0.44260346236718934</v>
      </c>
      <c r="K426" s="832">
        <v>2.5900000000000003</v>
      </c>
      <c r="L426" s="849">
        <v>520</v>
      </c>
      <c r="M426" s="849">
        <v>1345.8999999999999</v>
      </c>
      <c r="N426" s="832">
        <v>1</v>
      </c>
      <c r="O426" s="832">
        <v>2.5882692307692303</v>
      </c>
      <c r="P426" s="849">
        <v>1248</v>
      </c>
      <c r="Q426" s="849">
        <v>3230.08</v>
      </c>
      <c r="R426" s="837">
        <v>2.3999405602199273</v>
      </c>
      <c r="S426" s="850">
        <v>2.5882051282051282</v>
      </c>
    </row>
    <row r="427" spans="1:19" ht="14.4" customHeight="1" x14ac:dyDescent="0.3">
      <c r="A427" s="831" t="s">
        <v>1841</v>
      </c>
      <c r="B427" s="832" t="s">
        <v>1842</v>
      </c>
      <c r="C427" s="832" t="s">
        <v>571</v>
      </c>
      <c r="D427" s="832" t="s">
        <v>1006</v>
      </c>
      <c r="E427" s="832" t="s">
        <v>1843</v>
      </c>
      <c r="F427" s="832" t="s">
        <v>1848</v>
      </c>
      <c r="G427" s="832" t="s">
        <v>1849</v>
      </c>
      <c r="H427" s="849">
        <v>1974</v>
      </c>
      <c r="I427" s="849">
        <v>10955.7</v>
      </c>
      <c r="J427" s="832">
        <v>4.2503491620111733</v>
      </c>
      <c r="K427" s="832">
        <v>5.5500000000000007</v>
      </c>
      <c r="L427" s="849">
        <v>360</v>
      </c>
      <c r="M427" s="849">
        <v>2577.6</v>
      </c>
      <c r="N427" s="832">
        <v>1</v>
      </c>
      <c r="O427" s="832">
        <v>7.16</v>
      </c>
      <c r="P427" s="849">
        <v>5644</v>
      </c>
      <c r="Q427" s="849">
        <v>41124.520000000004</v>
      </c>
      <c r="R427" s="837">
        <v>15.954577901924273</v>
      </c>
      <c r="S427" s="850">
        <v>7.2864138908575482</v>
      </c>
    </row>
    <row r="428" spans="1:19" ht="14.4" customHeight="1" x14ac:dyDescent="0.3">
      <c r="A428" s="831" t="s">
        <v>1841</v>
      </c>
      <c r="B428" s="832" t="s">
        <v>1842</v>
      </c>
      <c r="C428" s="832" t="s">
        <v>571</v>
      </c>
      <c r="D428" s="832" t="s">
        <v>1006</v>
      </c>
      <c r="E428" s="832" t="s">
        <v>1843</v>
      </c>
      <c r="F428" s="832" t="s">
        <v>1855</v>
      </c>
      <c r="G428" s="832" t="s">
        <v>1856</v>
      </c>
      <c r="H428" s="849">
        <v>800</v>
      </c>
      <c r="I428" s="849">
        <v>4784</v>
      </c>
      <c r="J428" s="832">
        <v>1.2719378707270836</v>
      </c>
      <c r="K428" s="832">
        <v>5.98</v>
      </c>
      <c r="L428" s="849">
        <v>711</v>
      </c>
      <c r="M428" s="849">
        <v>3761.19</v>
      </c>
      <c r="N428" s="832">
        <v>1</v>
      </c>
      <c r="O428" s="832">
        <v>5.29</v>
      </c>
      <c r="P428" s="849">
        <v>4994</v>
      </c>
      <c r="Q428" s="849">
        <v>26654.02</v>
      </c>
      <c r="R428" s="837">
        <v>7.0865922753171207</v>
      </c>
      <c r="S428" s="850">
        <v>5.3372086503804566</v>
      </c>
    </row>
    <row r="429" spans="1:19" ht="14.4" customHeight="1" x14ac:dyDescent="0.3">
      <c r="A429" s="831" t="s">
        <v>1841</v>
      </c>
      <c r="B429" s="832" t="s">
        <v>1842</v>
      </c>
      <c r="C429" s="832" t="s">
        <v>571</v>
      </c>
      <c r="D429" s="832" t="s">
        <v>1006</v>
      </c>
      <c r="E429" s="832" t="s">
        <v>1843</v>
      </c>
      <c r="F429" s="832" t="s">
        <v>1857</v>
      </c>
      <c r="G429" s="832" t="s">
        <v>1858</v>
      </c>
      <c r="H429" s="849">
        <v>140</v>
      </c>
      <c r="I429" s="849">
        <v>1281</v>
      </c>
      <c r="J429" s="832">
        <v>1.0010940919037199</v>
      </c>
      <c r="K429" s="832">
        <v>9.15</v>
      </c>
      <c r="L429" s="849">
        <v>140</v>
      </c>
      <c r="M429" s="849">
        <v>1279.5999999999999</v>
      </c>
      <c r="N429" s="832">
        <v>1</v>
      </c>
      <c r="O429" s="832">
        <v>9.1399999999999988</v>
      </c>
      <c r="P429" s="849">
        <v>674</v>
      </c>
      <c r="Q429" s="849">
        <v>6229.6599999999989</v>
      </c>
      <c r="R429" s="837">
        <v>4.8684432635198496</v>
      </c>
      <c r="S429" s="850">
        <v>9.2428189910979217</v>
      </c>
    </row>
    <row r="430" spans="1:19" ht="14.4" customHeight="1" x14ac:dyDescent="0.3">
      <c r="A430" s="831" t="s">
        <v>1841</v>
      </c>
      <c r="B430" s="832" t="s">
        <v>1842</v>
      </c>
      <c r="C430" s="832" t="s">
        <v>571</v>
      </c>
      <c r="D430" s="832" t="s">
        <v>1006</v>
      </c>
      <c r="E430" s="832" t="s">
        <v>1843</v>
      </c>
      <c r="F430" s="832" t="s">
        <v>1859</v>
      </c>
      <c r="G430" s="832" t="s">
        <v>1860</v>
      </c>
      <c r="H430" s="849"/>
      <c r="I430" s="849"/>
      <c r="J430" s="832"/>
      <c r="K430" s="832"/>
      <c r="L430" s="849">
        <v>300</v>
      </c>
      <c r="M430" s="849">
        <v>2754</v>
      </c>
      <c r="N430" s="832">
        <v>1</v>
      </c>
      <c r="O430" s="832">
        <v>9.18</v>
      </c>
      <c r="P430" s="849">
        <v>170</v>
      </c>
      <c r="Q430" s="849">
        <v>1565</v>
      </c>
      <c r="R430" s="837">
        <v>0.56826434277414672</v>
      </c>
      <c r="S430" s="850">
        <v>9.2058823529411757</v>
      </c>
    </row>
    <row r="431" spans="1:19" ht="14.4" customHeight="1" x14ac:dyDescent="0.3">
      <c r="A431" s="831" t="s">
        <v>1841</v>
      </c>
      <c r="B431" s="832" t="s">
        <v>1842</v>
      </c>
      <c r="C431" s="832" t="s">
        <v>571</v>
      </c>
      <c r="D431" s="832" t="s">
        <v>1006</v>
      </c>
      <c r="E431" s="832" t="s">
        <v>1843</v>
      </c>
      <c r="F431" s="832" t="s">
        <v>1861</v>
      </c>
      <c r="G431" s="832" t="s">
        <v>1862</v>
      </c>
      <c r="H431" s="849"/>
      <c r="I431" s="849"/>
      <c r="J431" s="832"/>
      <c r="K431" s="832"/>
      <c r="L431" s="849"/>
      <c r="M431" s="849"/>
      <c r="N431" s="832"/>
      <c r="O431" s="832"/>
      <c r="P431" s="849">
        <v>410</v>
      </c>
      <c r="Q431" s="849">
        <v>4194.8799999999992</v>
      </c>
      <c r="R431" s="837"/>
      <c r="S431" s="850">
        <v>10.23141463414634</v>
      </c>
    </row>
    <row r="432" spans="1:19" ht="14.4" customHeight="1" x14ac:dyDescent="0.3">
      <c r="A432" s="831" t="s">
        <v>1841</v>
      </c>
      <c r="B432" s="832" t="s">
        <v>1842</v>
      </c>
      <c r="C432" s="832" t="s">
        <v>571</v>
      </c>
      <c r="D432" s="832" t="s">
        <v>1006</v>
      </c>
      <c r="E432" s="832" t="s">
        <v>1843</v>
      </c>
      <c r="F432" s="832" t="s">
        <v>1865</v>
      </c>
      <c r="G432" s="832" t="s">
        <v>1866</v>
      </c>
      <c r="H432" s="849"/>
      <c r="I432" s="849"/>
      <c r="J432" s="832"/>
      <c r="K432" s="832"/>
      <c r="L432" s="849"/>
      <c r="M432" s="849"/>
      <c r="N432" s="832"/>
      <c r="O432" s="832"/>
      <c r="P432" s="849">
        <v>4</v>
      </c>
      <c r="Q432" s="849">
        <v>181.16</v>
      </c>
      <c r="R432" s="837"/>
      <c r="S432" s="850">
        <v>45.29</v>
      </c>
    </row>
    <row r="433" spans="1:19" ht="14.4" customHeight="1" x14ac:dyDescent="0.3">
      <c r="A433" s="831" t="s">
        <v>1841</v>
      </c>
      <c r="B433" s="832" t="s">
        <v>1842</v>
      </c>
      <c r="C433" s="832" t="s">
        <v>571</v>
      </c>
      <c r="D433" s="832" t="s">
        <v>1006</v>
      </c>
      <c r="E433" s="832" t="s">
        <v>1843</v>
      </c>
      <c r="F433" s="832" t="s">
        <v>1869</v>
      </c>
      <c r="G433" s="832" t="s">
        <v>1870</v>
      </c>
      <c r="H433" s="849">
        <v>500</v>
      </c>
      <c r="I433" s="849">
        <v>10220</v>
      </c>
      <c r="J433" s="832"/>
      <c r="K433" s="832">
        <v>20.440000000000001</v>
      </c>
      <c r="L433" s="849"/>
      <c r="M433" s="849"/>
      <c r="N433" s="832"/>
      <c r="O433" s="832"/>
      <c r="P433" s="849">
        <v>4085</v>
      </c>
      <c r="Q433" s="849">
        <v>82201.75</v>
      </c>
      <c r="R433" s="837"/>
      <c r="S433" s="850">
        <v>20.122827417380662</v>
      </c>
    </row>
    <row r="434" spans="1:19" ht="14.4" customHeight="1" x14ac:dyDescent="0.3">
      <c r="A434" s="831" t="s">
        <v>1841</v>
      </c>
      <c r="B434" s="832" t="s">
        <v>1842</v>
      </c>
      <c r="C434" s="832" t="s">
        <v>571</v>
      </c>
      <c r="D434" s="832" t="s">
        <v>1006</v>
      </c>
      <c r="E434" s="832" t="s">
        <v>1843</v>
      </c>
      <c r="F434" s="832" t="s">
        <v>1875</v>
      </c>
      <c r="G434" s="832" t="s">
        <v>1876</v>
      </c>
      <c r="H434" s="849">
        <v>8</v>
      </c>
      <c r="I434" s="849">
        <v>17312.64</v>
      </c>
      <c r="J434" s="832">
        <v>8.7144892155135523</v>
      </c>
      <c r="K434" s="832">
        <v>2164.08</v>
      </c>
      <c r="L434" s="849">
        <v>1</v>
      </c>
      <c r="M434" s="849">
        <v>1986.65</v>
      </c>
      <c r="N434" s="832">
        <v>1</v>
      </c>
      <c r="O434" s="832">
        <v>1986.65</v>
      </c>
      <c r="P434" s="849">
        <v>23</v>
      </c>
      <c r="Q434" s="849">
        <v>41809.170000000013</v>
      </c>
      <c r="R434" s="837">
        <v>21.045060780711253</v>
      </c>
      <c r="S434" s="850">
        <v>1817.7900000000006</v>
      </c>
    </row>
    <row r="435" spans="1:19" ht="14.4" customHeight="1" x14ac:dyDescent="0.3">
      <c r="A435" s="831" t="s">
        <v>1841</v>
      </c>
      <c r="B435" s="832" t="s">
        <v>1842</v>
      </c>
      <c r="C435" s="832" t="s">
        <v>571</v>
      </c>
      <c r="D435" s="832" t="s">
        <v>1006</v>
      </c>
      <c r="E435" s="832" t="s">
        <v>1843</v>
      </c>
      <c r="F435" s="832" t="s">
        <v>1879</v>
      </c>
      <c r="G435" s="832" t="s">
        <v>1880</v>
      </c>
      <c r="H435" s="849"/>
      <c r="I435" s="849"/>
      <c r="J435" s="832"/>
      <c r="K435" s="832"/>
      <c r="L435" s="849">
        <v>4119</v>
      </c>
      <c r="M435" s="849">
        <v>15486.03</v>
      </c>
      <c r="N435" s="832">
        <v>1</v>
      </c>
      <c r="O435" s="832">
        <v>3.7596576839038605</v>
      </c>
      <c r="P435" s="849">
        <v>55662</v>
      </c>
      <c r="Q435" s="849">
        <v>211279.55000000005</v>
      </c>
      <c r="R435" s="837">
        <v>13.643235225554905</v>
      </c>
      <c r="S435" s="850">
        <v>3.7957592253242796</v>
      </c>
    </row>
    <row r="436" spans="1:19" ht="14.4" customHeight="1" x14ac:dyDescent="0.3">
      <c r="A436" s="831" t="s">
        <v>1841</v>
      </c>
      <c r="B436" s="832" t="s">
        <v>1842</v>
      </c>
      <c r="C436" s="832" t="s">
        <v>571</v>
      </c>
      <c r="D436" s="832" t="s">
        <v>1006</v>
      </c>
      <c r="E436" s="832" t="s">
        <v>1843</v>
      </c>
      <c r="F436" s="832" t="s">
        <v>1887</v>
      </c>
      <c r="G436" s="832" t="s">
        <v>1888</v>
      </c>
      <c r="H436" s="849">
        <v>1330</v>
      </c>
      <c r="I436" s="849">
        <v>26696.5</v>
      </c>
      <c r="J436" s="832">
        <v>0.37747547501689677</v>
      </c>
      <c r="K436" s="832">
        <v>20.072556390977443</v>
      </c>
      <c r="L436" s="849">
        <v>3490</v>
      </c>
      <c r="M436" s="849">
        <v>70723.799999999988</v>
      </c>
      <c r="N436" s="832">
        <v>1</v>
      </c>
      <c r="O436" s="832">
        <v>20.264699140401142</v>
      </c>
      <c r="P436" s="849">
        <v>3060</v>
      </c>
      <c r="Q436" s="849">
        <v>62427</v>
      </c>
      <c r="R436" s="837">
        <v>0.88268729904218957</v>
      </c>
      <c r="S436" s="850">
        <v>20.400980392156864</v>
      </c>
    </row>
    <row r="437" spans="1:19" ht="14.4" customHeight="1" x14ac:dyDescent="0.3">
      <c r="A437" s="831" t="s">
        <v>1841</v>
      </c>
      <c r="B437" s="832" t="s">
        <v>1842</v>
      </c>
      <c r="C437" s="832" t="s">
        <v>571</v>
      </c>
      <c r="D437" s="832" t="s">
        <v>1006</v>
      </c>
      <c r="E437" s="832" t="s">
        <v>1843</v>
      </c>
      <c r="F437" s="832" t="s">
        <v>1893</v>
      </c>
      <c r="G437" s="832" t="s">
        <v>1894</v>
      </c>
      <c r="H437" s="849"/>
      <c r="I437" s="849"/>
      <c r="J437" s="832"/>
      <c r="K437" s="832"/>
      <c r="L437" s="849"/>
      <c r="M437" s="849"/>
      <c r="N437" s="832"/>
      <c r="O437" s="832"/>
      <c r="P437" s="849">
        <v>2</v>
      </c>
      <c r="Q437" s="849">
        <v>217124.4</v>
      </c>
      <c r="R437" s="837"/>
      <c r="S437" s="850">
        <v>108562.2</v>
      </c>
    </row>
    <row r="438" spans="1:19" ht="14.4" customHeight="1" x14ac:dyDescent="0.3">
      <c r="A438" s="831" t="s">
        <v>1841</v>
      </c>
      <c r="B438" s="832" t="s">
        <v>1842</v>
      </c>
      <c r="C438" s="832" t="s">
        <v>571</v>
      </c>
      <c r="D438" s="832" t="s">
        <v>1006</v>
      </c>
      <c r="E438" s="832" t="s">
        <v>1843</v>
      </c>
      <c r="F438" s="832" t="s">
        <v>1895</v>
      </c>
      <c r="G438" s="832" t="s">
        <v>1896</v>
      </c>
      <c r="H438" s="849"/>
      <c r="I438" s="849"/>
      <c r="J438" s="832"/>
      <c r="K438" s="832"/>
      <c r="L438" s="849"/>
      <c r="M438" s="849"/>
      <c r="N438" s="832"/>
      <c r="O438" s="832"/>
      <c r="P438" s="849">
        <v>8960</v>
      </c>
      <c r="Q438" s="849">
        <v>171893.76000000004</v>
      </c>
      <c r="R438" s="837"/>
      <c r="S438" s="850">
        <v>19.184571428571434</v>
      </c>
    </row>
    <row r="439" spans="1:19" ht="14.4" customHeight="1" x14ac:dyDescent="0.3">
      <c r="A439" s="831" t="s">
        <v>1841</v>
      </c>
      <c r="B439" s="832" t="s">
        <v>1842</v>
      </c>
      <c r="C439" s="832" t="s">
        <v>571</v>
      </c>
      <c r="D439" s="832" t="s">
        <v>1006</v>
      </c>
      <c r="E439" s="832" t="s">
        <v>904</v>
      </c>
      <c r="F439" s="832" t="s">
        <v>1905</v>
      </c>
      <c r="G439" s="832" t="s">
        <v>1906</v>
      </c>
      <c r="H439" s="849">
        <v>10</v>
      </c>
      <c r="I439" s="849">
        <v>370</v>
      </c>
      <c r="J439" s="832">
        <v>2</v>
      </c>
      <c r="K439" s="832">
        <v>37</v>
      </c>
      <c r="L439" s="849">
        <v>5</v>
      </c>
      <c r="M439" s="849">
        <v>185</v>
      </c>
      <c r="N439" s="832">
        <v>1</v>
      </c>
      <c r="O439" s="832">
        <v>37</v>
      </c>
      <c r="P439" s="849">
        <v>54</v>
      </c>
      <c r="Q439" s="849">
        <v>1998</v>
      </c>
      <c r="R439" s="837">
        <v>10.8</v>
      </c>
      <c r="S439" s="850">
        <v>37</v>
      </c>
    </row>
    <row r="440" spans="1:19" ht="14.4" customHeight="1" x14ac:dyDescent="0.3">
      <c r="A440" s="831" t="s">
        <v>1841</v>
      </c>
      <c r="B440" s="832" t="s">
        <v>1842</v>
      </c>
      <c r="C440" s="832" t="s">
        <v>571</v>
      </c>
      <c r="D440" s="832" t="s">
        <v>1006</v>
      </c>
      <c r="E440" s="832" t="s">
        <v>904</v>
      </c>
      <c r="F440" s="832" t="s">
        <v>1905</v>
      </c>
      <c r="G440" s="832" t="s">
        <v>1907</v>
      </c>
      <c r="H440" s="849">
        <v>11</v>
      </c>
      <c r="I440" s="849">
        <v>407</v>
      </c>
      <c r="J440" s="832">
        <v>1.375</v>
      </c>
      <c r="K440" s="832">
        <v>37</v>
      </c>
      <c r="L440" s="849">
        <v>8</v>
      </c>
      <c r="M440" s="849">
        <v>296</v>
      </c>
      <c r="N440" s="832">
        <v>1</v>
      </c>
      <c r="O440" s="832">
        <v>37</v>
      </c>
      <c r="P440" s="849"/>
      <c r="Q440" s="849"/>
      <c r="R440" s="837"/>
      <c r="S440" s="850"/>
    </row>
    <row r="441" spans="1:19" ht="14.4" customHeight="1" x14ac:dyDescent="0.3">
      <c r="A441" s="831" t="s">
        <v>1841</v>
      </c>
      <c r="B441" s="832" t="s">
        <v>1842</v>
      </c>
      <c r="C441" s="832" t="s">
        <v>571</v>
      </c>
      <c r="D441" s="832" t="s">
        <v>1006</v>
      </c>
      <c r="E441" s="832" t="s">
        <v>904</v>
      </c>
      <c r="F441" s="832" t="s">
        <v>1910</v>
      </c>
      <c r="G441" s="832" t="s">
        <v>1911</v>
      </c>
      <c r="H441" s="849">
        <v>260</v>
      </c>
      <c r="I441" s="849">
        <v>46020</v>
      </c>
      <c r="J441" s="832">
        <v>0.7951070336391437</v>
      </c>
      <c r="K441" s="832">
        <v>177</v>
      </c>
      <c r="L441" s="849">
        <v>327</v>
      </c>
      <c r="M441" s="849">
        <v>57879</v>
      </c>
      <c r="N441" s="832">
        <v>1</v>
      </c>
      <c r="O441" s="832">
        <v>177</v>
      </c>
      <c r="P441" s="849">
        <v>369</v>
      </c>
      <c r="Q441" s="849">
        <v>65682</v>
      </c>
      <c r="R441" s="837">
        <v>1.1348157362774063</v>
      </c>
      <c r="S441" s="850">
        <v>178</v>
      </c>
    </row>
    <row r="442" spans="1:19" ht="14.4" customHeight="1" x14ac:dyDescent="0.3">
      <c r="A442" s="831" t="s">
        <v>1841</v>
      </c>
      <c r="B442" s="832" t="s">
        <v>1842</v>
      </c>
      <c r="C442" s="832" t="s">
        <v>571</v>
      </c>
      <c r="D442" s="832" t="s">
        <v>1006</v>
      </c>
      <c r="E442" s="832" t="s">
        <v>904</v>
      </c>
      <c r="F442" s="832" t="s">
        <v>1912</v>
      </c>
      <c r="G442" s="832" t="s">
        <v>1914</v>
      </c>
      <c r="H442" s="849"/>
      <c r="I442" s="849"/>
      <c r="J442" s="832"/>
      <c r="K442" s="832"/>
      <c r="L442" s="849"/>
      <c r="M442" s="849"/>
      <c r="N442" s="832"/>
      <c r="O442" s="832"/>
      <c r="P442" s="849">
        <v>2</v>
      </c>
      <c r="Q442" s="849">
        <v>704</v>
      </c>
      <c r="R442" s="837"/>
      <c r="S442" s="850">
        <v>352</v>
      </c>
    </row>
    <row r="443" spans="1:19" ht="14.4" customHeight="1" x14ac:dyDescent="0.3">
      <c r="A443" s="831" t="s">
        <v>1841</v>
      </c>
      <c r="B443" s="832" t="s">
        <v>1842</v>
      </c>
      <c r="C443" s="832" t="s">
        <v>571</v>
      </c>
      <c r="D443" s="832" t="s">
        <v>1006</v>
      </c>
      <c r="E443" s="832" t="s">
        <v>904</v>
      </c>
      <c r="F443" s="832" t="s">
        <v>1915</v>
      </c>
      <c r="G443" s="832" t="s">
        <v>1916</v>
      </c>
      <c r="H443" s="849"/>
      <c r="I443" s="849"/>
      <c r="J443" s="832"/>
      <c r="K443" s="832"/>
      <c r="L443" s="849"/>
      <c r="M443" s="849"/>
      <c r="N443" s="832"/>
      <c r="O443" s="832"/>
      <c r="P443" s="849">
        <v>1</v>
      </c>
      <c r="Q443" s="849">
        <v>318</v>
      </c>
      <c r="R443" s="837"/>
      <c r="S443" s="850">
        <v>318</v>
      </c>
    </row>
    <row r="444" spans="1:19" ht="14.4" customHeight="1" x14ac:dyDescent="0.3">
      <c r="A444" s="831" t="s">
        <v>1841</v>
      </c>
      <c r="B444" s="832" t="s">
        <v>1842</v>
      </c>
      <c r="C444" s="832" t="s">
        <v>571</v>
      </c>
      <c r="D444" s="832" t="s">
        <v>1006</v>
      </c>
      <c r="E444" s="832" t="s">
        <v>904</v>
      </c>
      <c r="F444" s="832" t="s">
        <v>1915</v>
      </c>
      <c r="G444" s="832" t="s">
        <v>1917</v>
      </c>
      <c r="H444" s="849"/>
      <c r="I444" s="849"/>
      <c r="J444" s="832"/>
      <c r="K444" s="832"/>
      <c r="L444" s="849"/>
      <c r="M444" s="849"/>
      <c r="N444" s="832"/>
      <c r="O444" s="832"/>
      <c r="P444" s="849">
        <v>5</v>
      </c>
      <c r="Q444" s="849">
        <v>1590</v>
      </c>
      <c r="R444" s="837"/>
      <c r="S444" s="850">
        <v>318</v>
      </c>
    </row>
    <row r="445" spans="1:19" ht="14.4" customHeight="1" x14ac:dyDescent="0.3">
      <c r="A445" s="831" t="s">
        <v>1841</v>
      </c>
      <c r="B445" s="832" t="s">
        <v>1842</v>
      </c>
      <c r="C445" s="832" t="s">
        <v>571</v>
      </c>
      <c r="D445" s="832" t="s">
        <v>1006</v>
      </c>
      <c r="E445" s="832" t="s">
        <v>904</v>
      </c>
      <c r="F445" s="832" t="s">
        <v>1922</v>
      </c>
      <c r="G445" s="832" t="s">
        <v>1923</v>
      </c>
      <c r="H445" s="849">
        <v>1</v>
      </c>
      <c r="I445" s="849">
        <v>2038</v>
      </c>
      <c r="J445" s="832">
        <v>0.99950956351152531</v>
      </c>
      <c r="K445" s="832">
        <v>2038</v>
      </c>
      <c r="L445" s="849">
        <v>1</v>
      </c>
      <c r="M445" s="849">
        <v>2039</v>
      </c>
      <c r="N445" s="832">
        <v>1</v>
      </c>
      <c r="O445" s="832">
        <v>2039</v>
      </c>
      <c r="P445" s="849">
        <v>6</v>
      </c>
      <c r="Q445" s="849">
        <v>12240</v>
      </c>
      <c r="R445" s="837">
        <v>6.0029426189308488</v>
      </c>
      <c r="S445" s="850">
        <v>2040</v>
      </c>
    </row>
    <row r="446" spans="1:19" ht="14.4" customHeight="1" x14ac:dyDescent="0.3">
      <c r="A446" s="831" t="s">
        <v>1841</v>
      </c>
      <c r="B446" s="832" t="s">
        <v>1842</v>
      </c>
      <c r="C446" s="832" t="s">
        <v>571</v>
      </c>
      <c r="D446" s="832" t="s">
        <v>1006</v>
      </c>
      <c r="E446" s="832" t="s">
        <v>904</v>
      </c>
      <c r="F446" s="832" t="s">
        <v>1931</v>
      </c>
      <c r="G446" s="832" t="s">
        <v>1932</v>
      </c>
      <c r="H446" s="849">
        <v>1</v>
      </c>
      <c r="I446" s="849">
        <v>1348</v>
      </c>
      <c r="J446" s="832"/>
      <c r="K446" s="832">
        <v>1348</v>
      </c>
      <c r="L446" s="849"/>
      <c r="M446" s="849"/>
      <c r="N446" s="832"/>
      <c r="O446" s="832"/>
      <c r="P446" s="849">
        <v>1</v>
      </c>
      <c r="Q446" s="849">
        <v>1350</v>
      </c>
      <c r="R446" s="837"/>
      <c r="S446" s="850">
        <v>1350</v>
      </c>
    </row>
    <row r="447" spans="1:19" ht="14.4" customHeight="1" x14ac:dyDescent="0.3">
      <c r="A447" s="831" t="s">
        <v>1841</v>
      </c>
      <c r="B447" s="832" t="s">
        <v>1842</v>
      </c>
      <c r="C447" s="832" t="s">
        <v>571</v>
      </c>
      <c r="D447" s="832" t="s">
        <v>1006</v>
      </c>
      <c r="E447" s="832" t="s">
        <v>904</v>
      </c>
      <c r="F447" s="832" t="s">
        <v>1933</v>
      </c>
      <c r="G447" s="832" t="s">
        <v>1934</v>
      </c>
      <c r="H447" s="849"/>
      <c r="I447" s="849"/>
      <c r="J447" s="832"/>
      <c r="K447" s="832"/>
      <c r="L447" s="849">
        <v>1</v>
      </c>
      <c r="M447" s="849">
        <v>1431</v>
      </c>
      <c r="N447" s="832">
        <v>1</v>
      </c>
      <c r="O447" s="832">
        <v>1431</v>
      </c>
      <c r="P447" s="849"/>
      <c r="Q447" s="849"/>
      <c r="R447" s="837"/>
      <c r="S447" s="850"/>
    </row>
    <row r="448" spans="1:19" ht="14.4" customHeight="1" x14ac:dyDescent="0.3">
      <c r="A448" s="831" t="s">
        <v>1841</v>
      </c>
      <c r="B448" s="832" t="s">
        <v>1842</v>
      </c>
      <c r="C448" s="832" t="s">
        <v>571</v>
      </c>
      <c r="D448" s="832" t="s">
        <v>1006</v>
      </c>
      <c r="E448" s="832" t="s">
        <v>904</v>
      </c>
      <c r="F448" s="832" t="s">
        <v>1933</v>
      </c>
      <c r="G448" s="832" t="s">
        <v>1935</v>
      </c>
      <c r="H448" s="849">
        <v>1</v>
      </c>
      <c r="I448" s="849">
        <v>1431</v>
      </c>
      <c r="J448" s="832"/>
      <c r="K448" s="832">
        <v>1431</v>
      </c>
      <c r="L448" s="849"/>
      <c r="M448" s="849"/>
      <c r="N448" s="832"/>
      <c r="O448" s="832"/>
      <c r="P448" s="849">
        <v>10</v>
      </c>
      <c r="Q448" s="849">
        <v>14320</v>
      </c>
      <c r="R448" s="837"/>
      <c r="S448" s="850">
        <v>1432</v>
      </c>
    </row>
    <row r="449" spans="1:19" ht="14.4" customHeight="1" x14ac:dyDescent="0.3">
      <c r="A449" s="831" t="s">
        <v>1841</v>
      </c>
      <c r="B449" s="832" t="s">
        <v>1842</v>
      </c>
      <c r="C449" s="832" t="s">
        <v>571</v>
      </c>
      <c r="D449" s="832" t="s">
        <v>1006</v>
      </c>
      <c r="E449" s="832" t="s">
        <v>904</v>
      </c>
      <c r="F449" s="832" t="s">
        <v>1936</v>
      </c>
      <c r="G449" s="832" t="s">
        <v>1937</v>
      </c>
      <c r="H449" s="849"/>
      <c r="I449" s="849"/>
      <c r="J449" s="832"/>
      <c r="K449" s="832"/>
      <c r="L449" s="849">
        <v>1</v>
      </c>
      <c r="M449" s="849">
        <v>1912</v>
      </c>
      <c r="N449" s="832">
        <v>1</v>
      </c>
      <c r="O449" s="832">
        <v>1912</v>
      </c>
      <c r="P449" s="849">
        <v>8</v>
      </c>
      <c r="Q449" s="849">
        <v>15317</v>
      </c>
      <c r="R449" s="837">
        <v>8.0109832635983267</v>
      </c>
      <c r="S449" s="850">
        <v>1914.625</v>
      </c>
    </row>
    <row r="450" spans="1:19" ht="14.4" customHeight="1" x14ac:dyDescent="0.3">
      <c r="A450" s="831" t="s">
        <v>1841</v>
      </c>
      <c r="B450" s="832" t="s">
        <v>1842</v>
      </c>
      <c r="C450" s="832" t="s">
        <v>571</v>
      </c>
      <c r="D450" s="832" t="s">
        <v>1006</v>
      </c>
      <c r="E450" s="832" t="s">
        <v>904</v>
      </c>
      <c r="F450" s="832" t="s">
        <v>1940</v>
      </c>
      <c r="G450" s="832" t="s">
        <v>1941</v>
      </c>
      <c r="H450" s="849"/>
      <c r="I450" s="849"/>
      <c r="J450" s="832"/>
      <c r="K450" s="832"/>
      <c r="L450" s="849"/>
      <c r="M450" s="849"/>
      <c r="N450" s="832"/>
      <c r="O450" s="832"/>
      <c r="P450" s="849">
        <v>12</v>
      </c>
      <c r="Q450" s="849">
        <v>14568</v>
      </c>
      <c r="R450" s="837"/>
      <c r="S450" s="850">
        <v>1214</v>
      </c>
    </row>
    <row r="451" spans="1:19" ht="14.4" customHeight="1" x14ac:dyDescent="0.3">
      <c r="A451" s="831" t="s">
        <v>1841</v>
      </c>
      <c r="B451" s="832" t="s">
        <v>1842</v>
      </c>
      <c r="C451" s="832" t="s">
        <v>571</v>
      </c>
      <c r="D451" s="832" t="s">
        <v>1006</v>
      </c>
      <c r="E451" s="832" t="s">
        <v>904</v>
      </c>
      <c r="F451" s="832" t="s">
        <v>1945</v>
      </c>
      <c r="G451" s="832" t="s">
        <v>1947</v>
      </c>
      <c r="H451" s="849">
        <v>8</v>
      </c>
      <c r="I451" s="849">
        <v>5448</v>
      </c>
      <c r="J451" s="832">
        <v>7.9882697947214076</v>
      </c>
      <c r="K451" s="832">
        <v>681</v>
      </c>
      <c r="L451" s="849">
        <v>1</v>
      </c>
      <c r="M451" s="849">
        <v>682</v>
      </c>
      <c r="N451" s="832">
        <v>1</v>
      </c>
      <c r="O451" s="832">
        <v>682</v>
      </c>
      <c r="P451" s="849">
        <v>23</v>
      </c>
      <c r="Q451" s="849">
        <v>15686</v>
      </c>
      <c r="R451" s="837">
        <v>23</v>
      </c>
      <c r="S451" s="850">
        <v>682</v>
      </c>
    </row>
    <row r="452" spans="1:19" ht="14.4" customHeight="1" x14ac:dyDescent="0.3">
      <c r="A452" s="831" t="s">
        <v>1841</v>
      </c>
      <c r="B452" s="832" t="s">
        <v>1842</v>
      </c>
      <c r="C452" s="832" t="s">
        <v>571</v>
      </c>
      <c r="D452" s="832" t="s">
        <v>1006</v>
      </c>
      <c r="E452" s="832" t="s">
        <v>904</v>
      </c>
      <c r="F452" s="832" t="s">
        <v>1948</v>
      </c>
      <c r="G452" s="832" t="s">
        <v>1950</v>
      </c>
      <c r="H452" s="849">
        <v>6</v>
      </c>
      <c r="I452" s="849">
        <v>4296</v>
      </c>
      <c r="J452" s="832">
        <v>0.7489539748953975</v>
      </c>
      <c r="K452" s="832">
        <v>716</v>
      </c>
      <c r="L452" s="849">
        <v>8</v>
      </c>
      <c r="M452" s="849">
        <v>5736</v>
      </c>
      <c r="N452" s="832">
        <v>1</v>
      </c>
      <c r="O452" s="832">
        <v>717</v>
      </c>
      <c r="P452" s="849">
        <v>7</v>
      </c>
      <c r="Q452" s="849">
        <v>5019</v>
      </c>
      <c r="R452" s="837">
        <v>0.875</v>
      </c>
      <c r="S452" s="850">
        <v>717</v>
      </c>
    </row>
    <row r="453" spans="1:19" ht="14.4" customHeight="1" x14ac:dyDescent="0.3">
      <c r="A453" s="831" t="s">
        <v>1841</v>
      </c>
      <c r="B453" s="832" t="s">
        <v>1842</v>
      </c>
      <c r="C453" s="832" t="s">
        <v>571</v>
      </c>
      <c r="D453" s="832" t="s">
        <v>1006</v>
      </c>
      <c r="E453" s="832" t="s">
        <v>904</v>
      </c>
      <c r="F453" s="832" t="s">
        <v>1951</v>
      </c>
      <c r="G453" s="832" t="s">
        <v>1952</v>
      </c>
      <c r="H453" s="849"/>
      <c r="I453" s="849"/>
      <c r="J453" s="832"/>
      <c r="K453" s="832"/>
      <c r="L453" s="849">
        <v>1</v>
      </c>
      <c r="M453" s="849">
        <v>2638</v>
      </c>
      <c r="N453" s="832">
        <v>1</v>
      </c>
      <c r="O453" s="832">
        <v>2638</v>
      </c>
      <c r="P453" s="849">
        <v>1</v>
      </c>
      <c r="Q453" s="849">
        <v>2641</v>
      </c>
      <c r="R453" s="837">
        <v>1.0011372251705837</v>
      </c>
      <c r="S453" s="850">
        <v>2641</v>
      </c>
    </row>
    <row r="454" spans="1:19" ht="14.4" customHeight="1" x14ac:dyDescent="0.3">
      <c r="A454" s="831" t="s">
        <v>1841</v>
      </c>
      <c r="B454" s="832" t="s">
        <v>1842</v>
      </c>
      <c r="C454" s="832" t="s">
        <v>571</v>
      </c>
      <c r="D454" s="832" t="s">
        <v>1006</v>
      </c>
      <c r="E454" s="832" t="s">
        <v>904</v>
      </c>
      <c r="F454" s="832" t="s">
        <v>1954</v>
      </c>
      <c r="G454" s="832" t="s">
        <v>1955</v>
      </c>
      <c r="H454" s="849"/>
      <c r="I454" s="849"/>
      <c r="J454" s="832"/>
      <c r="K454" s="832"/>
      <c r="L454" s="849">
        <v>1</v>
      </c>
      <c r="M454" s="849">
        <v>1825</v>
      </c>
      <c r="N454" s="832">
        <v>1</v>
      </c>
      <c r="O454" s="832">
        <v>1825</v>
      </c>
      <c r="P454" s="849">
        <v>4</v>
      </c>
      <c r="Q454" s="849">
        <v>7304</v>
      </c>
      <c r="R454" s="837">
        <v>4.0021917808219181</v>
      </c>
      <c r="S454" s="850">
        <v>1826</v>
      </c>
    </row>
    <row r="455" spans="1:19" ht="14.4" customHeight="1" x14ac:dyDescent="0.3">
      <c r="A455" s="831" t="s">
        <v>1841</v>
      </c>
      <c r="B455" s="832" t="s">
        <v>1842</v>
      </c>
      <c r="C455" s="832" t="s">
        <v>571</v>
      </c>
      <c r="D455" s="832" t="s">
        <v>1006</v>
      </c>
      <c r="E455" s="832" t="s">
        <v>904</v>
      </c>
      <c r="F455" s="832" t="s">
        <v>1954</v>
      </c>
      <c r="G455" s="832" t="s">
        <v>1956</v>
      </c>
      <c r="H455" s="849">
        <v>13</v>
      </c>
      <c r="I455" s="849">
        <v>23725</v>
      </c>
      <c r="J455" s="832">
        <v>0.8666666666666667</v>
      </c>
      <c r="K455" s="832">
        <v>1825</v>
      </c>
      <c r="L455" s="849">
        <v>15</v>
      </c>
      <c r="M455" s="849">
        <v>27375</v>
      </c>
      <c r="N455" s="832">
        <v>1</v>
      </c>
      <c r="O455" s="832">
        <v>1825</v>
      </c>
      <c r="P455" s="849">
        <v>186</v>
      </c>
      <c r="Q455" s="849">
        <v>339636</v>
      </c>
      <c r="R455" s="837">
        <v>12.406794520547946</v>
      </c>
      <c r="S455" s="850">
        <v>1826</v>
      </c>
    </row>
    <row r="456" spans="1:19" ht="14.4" customHeight="1" x14ac:dyDescent="0.3">
      <c r="A456" s="831" t="s">
        <v>1841</v>
      </c>
      <c r="B456" s="832" t="s">
        <v>1842</v>
      </c>
      <c r="C456" s="832" t="s">
        <v>571</v>
      </c>
      <c r="D456" s="832" t="s">
        <v>1006</v>
      </c>
      <c r="E456" s="832" t="s">
        <v>904</v>
      </c>
      <c r="F456" s="832" t="s">
        <v>1957</v>
      </c>
      <c r="G456" s="832" t="s">
        <v>1958</v>
      </c>
      <c r="H456" s="849"/>
      <c r="I456" s="849"/>
      <c r="J456" s="832"/>
      <c r="K456" s="832"/>
      <c r="L456" s="849">
        <v>1</v>
      </c>
      <c r="M456" s="849">
        <v>429</v>
      </c>
      <c r="N456" s="832">
        <v>1</v>
      </c>
      <c r="O456" s="832">
        <v>429</v>
      </c>
      <c r="P456" s="849">
        <v>9</v>
      </c>
      <c r="Q456" s="849">
        <v>3870</v>
      </c>
      <c r="R456" s="837">
        <v>9.0209790209790217</v>
      </c>
      <c r="S456" s="850">
        <v>430</v>
      </c>
    </row>
    <row r="457" spans="1:19" ht="14.4" customHeight="1" x14ac:dyDescent="0.3">
      <c r="A457" s="831" t="s">
        <v>1841</v>
      </c>
      <c r="B457" s="832" t="s">
        <v>1842</v>
      </c>
      <c r="C457" s="832" t="s">
        <v>571</v>
      </c>
      <c r="D457" s="832" t="s">
        <v>1006</v>
      </c>
      <c r="E457" s="832" t="s">
        <v>904</v>
      </c>
      <c r="F457" s="832" t="s">
        <v>1959</v>
      </c>
      <c r="G457" s="832" t="s">
        <v>1960</v>
      </c>
      <c r="H457" s="849"/>
      <c r="I457" s="849"/>
      <c r="J457" s="832"/>
      <c r="K457" s="832"/>
      <c r="L457" s="849">
        <v>13</v>
      </c>
      <c r="M457" s="849">
        <v>45760</v>
      </c>
      <c r="N457" s="832">
        <v>1</v>
      </c>
      <c r="O457" s="832">
        <v>3520</v>
      </c>
      <c r="P457" s="849"/>
      <c r="Q457" s="849"/>
      <c r="R457" s="837"/>
      <c r="S457" s="850"/>
    </row>
    <row r="458" spans="1:19" ht="14.4" customHeight="1" x14ac:dyDescent="0.3">
      <c r="A458" s="831" t="s">
        <v>1841</v>
      </c>
      <c r="B458" s="832" t="s">
        <v>1842</v>
      </c>
      <c r="C458" s="832" t="s">
        <v>571</v>
      </c>
      <c r="D458" s="832" t="s">
        <v>1006</v>
      </c>
      <c r="E458" s="832" t="s">
        <v>904</v>
      </c>
      <c r="F458" s="832" t="s">
        <v>1959</v>
      </c>
      <c r="G458" s="832" t="s">
        <v>1961</v>
      </c>
      <c r="H458" s="849">
        <v>4</v>
      </c>
      <c r="I458" s="849">
        <v>14072</v>
      </c>
      <c r="J458" s="832">
        <v>0.79954545454545456</v>
      </c>
      <c r="K458" s="832">
        <v>3518</v>
      </c>
      <c r="L458" s="849">
        <v>5</v>
      </c>
      <c r="M458" s="849">
        <v>17600</v>
      </c>
      <c r="N458" s="832">
        <v>1</v>
      </c>
      <c r="O458" s="832">
        <v>3520</v>
      </c>
      <c r="P458" s="849">
        <v>16</v>
      </c>
      <c r="Q458" s="849">
        <v>56352</v>
      </c>
      <c r="R458" s="837">
        <v>3.2018181818181817</v>
      </c>
      <c r="S458" s="850">
        <v>3522</v>
      </c>
    </row>
    <row r="459" spans="1:19" ht="14.4" customHeight="1" x14ac:dyDescent="0.3">
      <c r="A459" s="831" t="s">
        <v>1841</v>
      </c>
      <c r="B459" s="832" t="s">
        <v>1842</v>
      </c>
      <c r="C459" s="832" t="s">
        <v>571</v>
      </c>
      <c r="D459" s="832" t="s">
        <v>1006</v>
      </c>
      <c r="E459" s="832" t="s">
        <v>904</v>
      </c>
      <c r="F459" s="832" t="s">
        <v>1964</v>
      </c>
      <c r="G459" s="832" t="s">
        <v>1965</v>
      </c>
      <c r="H459" s="849">
        <v>260</v>
      </c>
      <c r="I459" s="849">
        <v>8666.66</v>
      </c>
      <c r="J459" s="832"/>
      <c r="K459" s="832">
        <v>33.333307692307692</v>
      </c>
      <c r="L459" s="849"/>
      <c r="M459" s="849"/>
      <c r="N459" s="832"/>
      <c r="O459" s="832"/>
      <c r="P459" s="849"/>
      <c r="Q459" s="849"/>
      <c r="R459" s="837"/>
      <c r="S459" s="850"/>
    </row>
    <row r="460" spans="1:19" ht="14.4" customHeight="1" x14ac:dyDescent="0.3">
      <c r="A460" s="831" t="s">
        <v>1841</v>
      </c>
      <c r="B460" s="832" t="s">
        <v>1842</v>
      </c>
      <c r="C460" s="832" t="s">
        <v>571</v>
      </c>
      <c r="D460" s="832" t="s">
        <v>1006</v>
      </c>
      <c r="E460" s="832" t="s">
        <v>904</v>
      </c>
      <c r="F460" s="832" t="s">
        <v>1964</v>
      </c>
      <c r="G460" s="832" t="s">
        <v>1966</v>
      </c>
      <c r="H460" s="849"/>
      <c r="I460" s="849"/>
      <c r="J460" s="832"/>
      <c r="K460" s="832"/>
      <c r="L460" s="849">
        <v>312</v>
      </c>
      <c r="M460" s="849">
        <v>10400</v>
      </c>
      <c r="N460" s="832">
        <v>1</v>
      </c>
      <c r="O460" s="832">
        <v>33.333333333333336</v>
      </c>
      <c r="P460" s="849">
        <v>310</v>
      </c>
      <c r="Q460" s="849">
        <v>10333.34</v>
      </c>
      <c r="R460" s="837">
        <v>0.99359038461538463</v>
      </c>
      <c r="S460" s="850">
        <v>33.333354838709681</v>
      </c>
    </row>
    <row r="461" spans="1:19" ht="14.4" customHeight="1" x14ac:dyDescent="0.3">
      <c r="A461" s="831" t="s">
        <v>1841</v>
      </c>
      <c r="B461" s="832" t="s">
        <v>1842</v>
      </c>
      <c r="C461" s="832" t="s">
        <v>571</v>
      </c>
      <c r="D461" s="832" t="s">
        <v>1006</v>
      </c>
      <c r="E461" s="832" t="s">
        <v>904</v>
      </c>
      <c r="F461" s="832" t="s">
        <v>1967</v>
      </c>
      <c r="G461" s="832" t="s">
        <v>1968</v>
      </c>
      <c r="H461" s="849">
        <v>259</v>
      </c>
      <c r="I461" s="849">
        <v>9583</v>
      </c>
      <c r="J461" s="832">
        <v>0.79204892966360851</v>
      </c>
      <c r="K461" s="832">
        <v>37</v>
      </c>
      <c r="L461" s="849">
        <v>327</v>
      </c>
      <c r="M461" s="849">
        <v>12099</v>
      </c>
      <c r="N461" s="832">
        <v>1</v>
      </c>
      <c r="O461" s="832">
        <v>37</v>
      </c>
      <c r="P461" s="849">
        <v>367</v>
      </c>
      <c r="Q461" s="849">
        <v>13579</v>
      </c>
      <c r="R461" s="837">
        <v>1.1223241590214068</v>
      </c>
      <c r="S461" s="850">
        <v>37</v>
      </c>
    </row>
    <row r="462" spans="1:19" ht="14.4" customHeight="1" x14ac:dyDescent="0.3">
      <c r="A462" s="831" t="s">
        <v>1841</v>
      </c>
      <c r="B462" s="832" t="s">
        <v>1842</v>
      </c>
      <c r="C462" s="832" t="s">
        <v>571</v>
      </c>
      <c r="D462" s="832" t="s">
        <v>1006</v>
      </c>
      <c r="E462" s="832" t="s">
        <v>904</v>
      </c>
      <c r="F462" s="832" t="s">
        <v>1974</v>
      </c>
      <c r="G462" s="832" t="s">
        <v>1975</v>
      </c>
      <c r="H462" s="849"/>
      <c r="I462" s="849"/>
      <c r="J462" s="832"/>
      <c r="K462" s="832"/>
      <c r="L462" s="849">
        <v>1</v>
      </c>
      <c r="M462" s="849">
        <v>437</v>
      </c>
      <c r="N462" s="832">
        <v>1</v>
      </c>
      <c r="O462" s="832">
        <v>437</v>
      </c>
      <c r="P462" s="849">
        <v>2</v>
      </c>
      <c r="Q462" s="849">
        <v>876</v>
      </c>
      <c r="R462" s="837">
        <v>2.0045766590389018</v>
      </c>
      <c r="S462" s="850">
        <v>438</v>
      </c>
    </row>
    <row r="463" spans="1:19" ht="14.4" customHeight="1" x14ac:dyDescent="0.3">
      <c r="A463" s="831" t="s">
        <v>1841</v>
      </c>
      <c r="B463" s="832" t="s">
        <v>1842</v>
      </c>
      <c r="C463" s="832" t="s">
        <v>571</v>
      </c>
      <c r="D463" s="832" t="s">
        <v>1006</v>
      </c>
      <c r="E463" s="832" t="s">
        <v>904</v>
      </c>
      <c r="F463" s="832" t="s">
        <v>1974</v>
      </c>
      <c r="G463" s="832" t="s">
        <v>1976</v>
      </c>
      <c r="H463" s="849"/>
      <c r="I463" s="849"/>
      <c r="J463" s="832"/>
      <c r="K463" s="832"/>
      <c r="L463" s="849">
        <v>1</v>
      </c>
      <c r="M463" s="849">
        <v>437</v>
      </c>
      <c r="N463" s="832">
        <v>1</v>
      </c>
      <c r="O463" s="832">
        <v>437</v>
      </c>
      <c r="P463" s="849">
        <v>1</v>
      </c>
      <c r="Q463" s="849">
        <v>438</v>
      </c>
      <c r="R463" s="837">
        <v>1.0022883295194509</v>
      </c>
      <c r="S463" s="850">
        <v>438</v>
      </c>
    </row>
    <row r="464" spans="1:19" ht="14.4" customHeight="1" x14ac:dyDescent="0.3">
      <c r="A464" s="831" t="s">
        <v>1841</v>
      </c>
      <c r="B464" s="832" t="s">
        <v>1842</v>
      </c>
      <c r="C464" s="832" t="s">
        <v>571</v>
      </c>
      <c r="D464" s="832" t="s">
        <v>1006</v>
      </c>
      <c r="E464" s="832" t="s">
        <v>904</v>
      </c>
      <c r="F464" s="832" t="s">
        <v>1977</v>
      </c>
      <c r="G464" s="832" t="s">
        <v>1978</v>
      </c>
      <c r="H464" s="849"/>
      <c r="I464" s="849"/>
      <c r="J464" s="832"/>
      <c r="K464" s="832"/>
      <c r="L464" s="849"/>
      <c r="M464" s="849"/>
      <c r="N464" s="832"/>
      <c r="O464" s="832"/>
      <c r="P464" s="849">
        <v>1</v>
      </c>
      <c r="Q464" s="849">
        <v>1343</v>
      </c>
      <c r="R464" s="837"/>
      <c r="S464" s="850">
        <v>1343</v>
      </c>
    </row>
    <row r="465" spans="1:19" ht="14.4" customHeight="1" x14ac:dyDescent="0.3">
      <c r="A465" s="831" t="s">
        <v>1841</v>
      </c>
      <c r="B465" s="832" t="s">
        <v>1842</v>
      </c>
      <c r="C465" s="832" t="s">
        <v>571</v>
      </c>
      <c r="D465" s="832" t="s">
        <v>1006</v>
      </c>
      <c r="E465" s="832" t="s">
        <v>904</v>
      </c>
      <c r="F465" s="832" t="s">
        <v>1977</v>
      </c>
      <c r="G465" s="832" t="s">
        <v>1979</v>
      </c>
      <c r="H465" s="849"/>
      <c r="I465" s="849"/>
      <c r="J465" s="832"/>
      <c r="K465" s="832"/>
      <c r="L465" s="849">
        <v>6</v>
      </c>
      <c r="M465" s="849">
        <v>8052</v>
      </c>
      <c r="N465" s="832">
        <v>1</v>
      </c>
      <c r="O465" s="832">
        <v>1342</v>
      </c>
      <c r="P465" s="849">
        <v>74</v>
      </c>
      <c r="Q465" s="849">
        <v>99338</v>
      </c>
      <c r="R465" s="837">
        <v>12.337059115747641</v>
      </c>
      <c r="S465" s="850">
        <v>1342.4054054054054</v>
      </c>
    </row>
    <row r="466" spans="1:19" ht="14.4" customHeight="1" x14ac:dyDescent="0.3">
      <c r="A466" s="831" t="s">
        <v>1841</v>
      </c>
      <c r="B466" s="832" t="s">
        <v>1842</v>
      </c>
      <c r="C466" s="832" t="s">
        <v>571</v>
      </c>
      <c r="D466" s="832" t="s">
        <v>1006</v>
      </c>
      <c r="E466" s="832" t="s">
        <v>904</v>
      </c>
      <c r="F466" s="832" t="s">
        <v>1980</v>
      </c>
      <c r="G466" s="832" t="s">
        <v>1981</v>
      </c>
      <c r="H466" s="849">
        <v>11</v>
      </c>
      <c r="I466" s="849">
        <v>5599</v>
      </c>
      <c r="J466" s="832">
        <v>5.5</v>
      </c>
      <c r="K466" s="832">
        <v>509</v>
      </c>
      <c r="L466" s="849">
        <v>2</v>
      </c>
      <c r="M466" s="849">
        <v>1018</v>
      </c>
      <c r="N466" s="832">
        <v>1</v>
      </c>
      <c r="O466" s="832">
        <v>509</v>
      </c>
      <c r="P466" s="849">
        <v>30</v>
      </c>
      <c r="Q466" s="849">
        <v>15319</v>
      </c>
      <c r="R466" s="837">
        <v>15.048133595284872</v>
      </c>
      <c r="S466" s="850">
        <v>510.63333333333333</v>
      </c>
    </row>
    <row r="467" spans="1:19" ht="14.4" customHeight="1" x14ac:dyDescent="0.3">
      <c r="A467" s="831" t="s">
        <v>1841</v>
      </c>
      <c r="B467" s="832" t="s">
        <v>1842</v>
      </c>
      <c r="C467" s="832" t="s">
        <v>571</v>
      </c>
      <c r="D467" s="832" t="s">
        <v>1006</v>
      </c>
      <c r="E467" s="832" t="s">
        <v>904</v>
      </c>
      <c r="F467" s="832" t="s">
        <v>1983</v>
      </c>
      <c r="G467" s="832" t="s">
        <v>1984</v>
      </c>
      <c r="H467" s="849">
        <v>1</v>
      </c>
      <c r="I467" s="849">
        <v>2329</v>
      </c>
      <c r="J467" s="832"/>
      <c r="K467" s="832">
        <v>2329</v>
      </c>
      <c r="L467" s="849"/>
      <c r="M467" s="849"/>
      <c r="N467" s="832"/>
      <c r="O467" s="832"/>
      <c r="P467" s="849">
        <v>8</v>
      </c>
      <c r="Q467" s="849">
        <v>18664</v>
      </c>
      <c r="R467" s="837"/>
      <c r="S467" s="850">
        <v>2333</v>
      </c>
    </row>
    <row r="468" spans="1:19" ht="14.4" customHeight="1" x14ac:dyDescent="0.3">
      <c r="A468" s="831" t="s">
        <v>1841</v>
      </c>
      <c r="B468" s="832" t="s">
        <v>1842</v>
      </c>
      <c r="C468" s="832" t="s">
        <v>571</v>
      </c>
      <c r="D468" s="832" t="s">
        <v>1006</v>
      </c>
      <c r="E468" s="832" t="s">
        <v>904</v>
      </c>
      <c r="F468" s="832" t="s">
        <v>1985</v>
      </c>
      <c r="G468" s="832" t="s">
        <v>1986</v>
      </c>
      <c r="H468" s="849"/>
      <c r="I468" s="849"/>
      <c r="J468" s="832"/>
      <c r="K468" s="832"/>
      <c r="L468" s="849"/>
      <c r="M468" s="849"/>
      <c r="N468" s="832"/>
      <c r="O468" s="832"/>
      <c r="P468" s="849">
        <v>12</v>
      </c>
      <c r="Q468" s="849">
        <v>31788</v>
      </c>
      <c r="R468" s="837"/>
      <c r="S468" s="850">
        <v>2649</v>
      </c>
    </row>
    <row r="469" spans="1:19" ht="14.4" customHeight="1" x14ac:dyDescent="0.3">
      <c r="A469" s="831" t="s">
        <v>1841</v>
      </c>
      <c r="B469" s="832" t="s">
        <v>1842</v>
      </c>
      <c r="C469" s="832" t="s">
        <v>571</v>
      </c>
      <c r="D469" s="832" t="s">
        <v>1006</v>
      </c>
      <c r="E469" s="832" t="s">
        <v>904</v>
      </c>
      <c r="F469" s="832" t="s">
        <v>1988</v>
      </c>
      <c r="G469" s="832" t="s">
        <v>1989</v>
      </c>
      <c r="H469" s="849">
        <v>1</v>
      </c>
      <c r="I469" s="849">
        <v>354</v>
      </c>
      <c r="J469" s="832"/>
      <c r="K469" s="832">
        <v>354</v>
      </c>
      <c r="L469" s="849"/>
      <c r="M469" s="849"/>
      <c r="N469" s="832"/>
      <c r="O469" s="832"/>
      <c r="P469" s="849">
        <v>1</v>
      </c>
      <c r="Q469" s="849">
        <v>355</v>
      </c>
      <c r="R469" s="837"/>
      <c r="S469" s="850">
        <v>355</v>
      </c>
    </row>
    <row r="470" spans="1:19" ht="14.4" customHeight="1" x14ac:dyDescent="0.3">
      <c r="A470" s="831" t="s">
        <v>1841</v>
      </c>
      <c r="B470" s="832" t="s">
        <v>1842</v>
      </c>
      <c r="C470" s="832" t="s">
        <v>571</v>
      </c>
      <c r="D470" s="832" t="s">
        <v>1006</v>
      </c>
      <c r="E470" s="832" t="s">
        <v>904</v>
      </c>
      <c r="F470" s="832" t="s">
        <v>1990</v>
      </c>
      <c r="G470" s="832" t="s">
        <v>1991</v>
      </c>
      <c r="H470" s="849"/>
      <c r="I470" s="849"/>
      <c r="J470" s="832"/>
      <c r="K470" s="832"/>
      <c r="L470" s="849"/>
      <c r="M470" s="849"/>
      <c r="N470" s="832"/>
      <c r="O470" s="832"/>
      <c r="P470" s="849">
        <v>1</v>
      </c>
      <c r="Q470" s="849">
        <v>702</v>
      </c>
      <c r="R470" s="837"/>
      <c r="S470" s="850">
        <v>702</v>
      </c>
    </row>
    <row r="471" spans="1:19" ht="14.4" customHeight="1" x14ac:dyDescent="0.3">
      <c r="A471" s="831" t="s">
        <v>1841</v>
      </c>
      <c r="B471" s="832" t="s">
        <v>1842</v>
      </c>
      <c r="C471" s="832" t="s">
        <v>571</v>
      </c>
      <c r="D471" s="832" t="s">
        <v>1006</v>
      </c>
      <c r="E471" s="832" t="s">
        <v>904</v>
      </c>
      <c r="F471" s="832" t="s">
        <v>1992</v>
      </c>
      <c r="G471" s="832" t="s">
        <v>1993</v>
      </c>
      <c r="H471" s="849"/>
      <c r="I471" s="849"/>
      <c r="J471" s="832"/>
      <c r="K471" s="832"/>
      <c r="L471" s="849"/>
      <c r="M471" s="849"/>
      <c r="N471" s="832"/>
      <c r="O471" s="832"/>
      <c r="P471" s="849">
        <v>1</v>
      </c>
      <c r="Q471" s="849">
        <v>195</v>
      </c>
      <c r="R471" s="837"/>
      <c r="S471" s="850">
        <v>195</v>
      </c>
    </row>
    <row r="472" spans="1:19" ht="14.4" customHeight="1" x14ac:dyDescent="0.3">
      <c r="A472" s="831" t="s">
        <v>1841</v>
      </c>
      <c r="B472" s="832" t="s">
        <v>1842</v>
      </c>
      <c r="C472" s="832" t="s">
        <v>571</v>
      </c>
      <c r="D472" s="832" t="s">
        <v>1006</v>
      </c>
      <c r="E472" s="832" t="s">
        <v>904</v>
      </c>
      <c r="F472" s="832" t="s">
        <v>1994</v>
      </c>
      <c r="G472" s="832" t="s">
        <v>1995</v>
      </c>
      <c r="H472" s="849"/>
      <c r="I472" s="849"/>
      <c r="J472" s="832"/>
      <c r="K472" s="832"/>
      <c r="L472" s="849"/>
      <c r="M472" s="849"/>
      <c r="N472" s="832"/>
      <c r="O472" s="832"/>
      <c r="P472" s="849">
        <v>4</v>
      </c>
      <c r="Q472" s="849">
        <v>4160</v>
      </c>
      <c r="R472" s="837"/>
      <c r="S472" s="850">
        <v>1040</v>
      </c>
    </row>
    <row r="473" spans="1:19" ht="14.4" customHeight="1" x14ac:dyDescent="0.3">
      <c r="A473" s="831" t="s">
        <v>1841</v>
      </c>
      <c r="B473" s="832" t="s">
        <v>1842</v>
      </c>
      <c r="C473" s="832" t="s">
        <v>571</v>
      </c>
      <c r="D473" s="832" t="s">
        <v>1006</v>
      </c>
      <c r="E473" s="832" t="s">
        <v>904</v>
      </c>
      <c r="F473" s="832" t="s">
        <v>1996</v>
      </c>
      <c r="G473" s="832" t="s">
        <v>1997</v>
      </c>
      <c r="H473" s="849"/>
      <c r="I473" s="849"/>
      <c r="J473" s="832"/>
      <c r="K473" s="832"/>
      <c r="L473" s="849"/>
      <c r="M473" s="849"/>
      <c r="N473" s="832"/>
      <c r="O473" s="832"/>
      <c r="P473" s="849">
        <v>1</v>
      </c>
      <c r="Q473" s="849">
        <v>526</v>
      </c>
      <c r="R473" s="837"/>
      <c r="S473" s="850">
        <v>526</v>
      </c>
    </row>
    <row r="474" spans="1:19" ht="14.4" customHeight="1" x14ac:dyDescent="0.3">
      <c r="A474" s="831" t="s">
        <v>1841</v>
      </c>
      <c r="B474" s="832" t="s">
        <v>1842</v>
      </c>
      <c r="C474" s="832" t="s">
        <v>571</v>
      </c>
      <c r="D474" s="832" t="s">
        <v>1006</v>
      </c>
      <c r="E474" s="832" t="s">
        <v>904</v>
      </c>
      <c r="F474" s="832" t="s">
        <v>2006</v>
      </c>
      <c r="G474" s="832" t="s">
        <v>2008</v>
      </c>
      <c r="H474" s="849">
        <v>1</v>
      </c>
      <c r="I474" s="849">
        <v>718</v>
      </c>
      <c r="J474" s="832">
        <v>0.99860917941585536</v>
      </c>
      <c r="K474" s="832">
        <v>718</v>
      </c>
      <c r="L474" s="849">
        <v>1</v>
      </c>
      <c r="M474" s="849">
        <v>719</v>
      </c>
      <c r="N474" s="832">
        <v>1</v>
      </c>
      <c r="O474" s="832">
        <v>719</v>
      </c>
      <c r="P474" s="849">
        <v>9</v>
      </c>
      <c r="Q474" s="849">
        <v>6471</v>
      </c>
      <c r="R474" s="837">
        <v>9</v>
      </c>
      <c r="S474" s="850">
        <v>719</v>
      </c>
    </row>
    <row r="475" spans="1:19" ht="14.4" customHeight="1" x14ac:dyDescent="0.3">
      <c r="A475" s="831" t="s">
        <v>1841</v>
      </c>
      <c r="B475" s="832" t="s">
        <v>1842</v>
      </c>
      <c r="C475" s="832" t="s">
        <v>571</v>
      </c>
      <c r="D475" s="832" t="s">
        <v>1007</v>
      </c>
      <c r="E475" s="832" t="s">
        <v>1843</v>
      </c>
      <c r="F475" s="832" t="s">
        <v>1844</v>
      </c>
      <c r="G475" s="832" t="s">
        <v>1845</v>
      </c>
      <c r="H475" s="849">
        <v>1113</v>
      </c>
      <c r="I475" s="849">
        <v>21636.75</v>
      </c>
      <c r="J475" s="832">
        <v>1.5865046194456665</v>
      </c>
      <c r="K475" s="832">
        <v>19.440026954177899</v>
      </c>
      <c r="L475" s="849">
        <v>600</v>
      </c>
      <c r="M475" s="849">
        <v>13638</v>
      </c>
      <c r="N475" s="832">
        <v>1</v>
      </c>
      <c r="O475" s="832">
        <v>22.73</v>
      </c>
      <c r="P475" s="849">
        <v>536</v>
      </c>
      <c r="Q475" s="849">
        <v>12435.2</v>
      </c>
      <c r="R475" s="837">
        <v>0.91180525003666235</v>
      </c>
      <c r="S475" s="850">
        <v>23.200000000000003</v>
      </c>
    </row>
    <row r="476" spans="1:19" ht="14.4" customHeight="1" x14ac:dyDescent="0.3">
      <c r="A476" s="831" t="s">
        <v>1841</v>
      </c>
      <c r="B476" s="832" t="s">
        <v>1842</v>
      </c>
      <c r="C476" s="832" t="s">
        <v>571</v>
      </c>
      <c r="D476" s="832" t="s">
        <v>1007</v>
      </c>
      <c r="E476" s="832" t="s">
        <v>1843</v>
      </c>
      <c r="F476" s="832" t="s">
        <v>1846</v>
      </c>
      <c r="G476" s="832" t="s">
        <v>1847</v>
      </c>
      <c r="H476" s="849">
        <v>3866</v>
      </c>
      <c r="I476" s="849">
        <v>10299.820000000002</v>
      </c>
      <c r="J476" s="832">
        <v>0.67918857307900016</v>
      </c>
      <c r="K476" s="832">
        <v>2.6642058975685465</v>
      </c>
      <c r="L476" s="849">
        <v>5864</v>
      </c>
      <c r="M476" s="849">
        <v>15164.890000000003</v>
      </c>
      <c r="N476" s="832">
        <v>1</v>
      </c>
      <c r="O476" s="832">
        <v>2.5860999317871767</v>
      </c>
      <c r="P476" s="849">
        <v>2707</v>
      </c>
      <c r="Q476" s="849">
        <v>7056.2199999999993</v>
      </c>
      <c r="R476" s="837">
        <v>0.46529978127108063</v>
      </c>
      <c r="S476" s="850">
        <v>2.6066568156630954</v>
      </c>
    </row>
    <row r="477" spans="1:19" ht="14.4" customHeight="1" x14ac:dyDescent="0.3">
      <c r="A477" s="831" t="s">
        <v>1841</v>
      </c>
      <c r="B477" s="832" t="s">
        <v>1842</v>
      </c>
      <c r="C477" s="832" t="s">
        <v>571</v>
      </c>
      <c r="D477" s="832" t="s">
        <v>1007</v>
      </c>
      <c r="E477" s="832" t="s">
        <v>1843</v>
      </c>
      <c r="F477" s="832" t="s">
        <v>1848</v>
      </c>
      <c r="G477" s="832" t="s">
        <v>1849</v>
      </c>
      <c r="H477" s="849">
        <v>14327</v>
      </c>
      <c r="I477" s="849">
        <v>76278.75</v>
      </c>
      <c r="J477" s="832">
        <v>0.71186548396260585</v>
      </c>
      <c r="K477" s="832">
        <v>5.3241257765058982</v>
      </c>
      <c r="L477" s="849">
        <v>15032</v>
      </c>
      <c r="M477" s="849">
        <v>107153.32000000004</v>
      </c>
      <c r="N477" s="832">
        <v>1</v>
      </c>
      <c r="O477" s="832">
        <v>7.1283475252794064</v>
      </c>
      <c r="P477" s="849">
        <v>10678</v>
      </c>
      <c r="Q477" s="849">
        <v>76853.539999999979</v>
      </c>
      <c r="R477" s="837">
        <v>0.71722966679893774</v>
      </c>
      <c r="S477" s="850">
        <v>7.1973721670724835</v>
      </c>
    </row>
    <row r="478" spans="1:19" ht="14.4" customHeight="1" x14ac:dyDescent="0.3">
      <c r="A478" s="831" t="s">
        <v>1841</v>
      </c>
      <c r="B478" s="832" t="s">
        <v>1842</v>
      </c>
      <c r="C478" s="832" t="s">
        <v>571</v>
      </c>
      <c r="D478" s="832" t="s">
        <v>1007</v>
      </c>
      <c r="E478" s="832" t="s">
        <v>1843</v>
      </c>
      <c r="F478" s="832" t="s">
        <v>1855</v>
      </c>
      <c r="G478" s="832" t="s">
        <v>1856</v>
      </c>
      <c r="H478" s="849">
        <v>17602</v>
      </c>
      <c r="I478" s="849">
        <v>107460.48999999999</v>
      </c>
      <c r="J478" s="832">
        <v>0.8698608042881204</v>
      </c>
      <c r="K478" s="832">
        <v>6.1050159072832626</v>
      </c>
      <c r="L478" s="849">
        <v>23317</v>
      </c>
      <c r="M478" s="849">
        <v>123537.57000000002</v>
      </c>
      <c r="N478" s="832">
        <v>1</v>
      </c>
      <c r="O478" s="832">
        <v>5.2981760089205308</v>
      </c>
      <c r="P478" s="849">
        <v>13056</v>
      </c>
      <c r="Q478" s="849">
        <v>69782.48</v>
      </c>
      <c r="R478" s="837">
        <v>0.5648684849475345</v>
      </c>
      <c r="S478" s="850">
        <v>5.3448590686274509</v>
      </c>
    </row>
    <row r="479" spans="1:19" ht="14.4" customHeight="1" x14ac:dyDescent="0.3">
      <c r="A479" s="831" t="s">
        <v>1841</v>
      </c>
      <c r="B479" s="832" t="s">
        <v>1842</v>
      </c>
      <c r="C479" s="832" t="s">
        <v>571</v>
      </c>
      <c r="D479" s="832" t="s">
        <v>1007</v>
      </c>
      <c r="E479" s="832" t="s">
        <v>1843</v>
      </c>
      <c r="F479" s="832" t="s">
        <v>1857</v>
      </c>
      <c r="G479" s="832" t="s">
        <v>1858</v>
      </c>
      <c r="H479" s="849">
        <v>3074</v>
      </c>
      <c r="I479" s="849">
        <v>27973.61</v>
      </c>
      <c r="J479" s="832">
        <v>2.6683260870809407</v>
      </c>
      <c r="K479" s="832">
        <v>9.1000683148991541</v>
      </c>
      <c r="L479" s="849">
        <v>1147</v>
      </c>
      <c r="M479" s="849">
        <v>10483.579999999998</v>
      </c>
      <c r="N479" s="832">
        <v>1</v>
      </c>
      <c r="O479" s="832">
        <v>9.1399999999999988</v>
      </c>
      <c r="P479" s="849">
        <v>578</v>
      </c>
      <c r="Q479" s="849">
        <v>5333.74</v>
      </c>
      <c r="R479" s="837">
        <v>0.50877085880968154</v>
      </c>
      <c r="S479" s="850">
        <v>9.2279238754325252</v>
      </c>
    </row>
    <row r="480" spans="1:19" ht="14.4" customHeight="1" x14ac:dyDescent="0.3">
      <c r="A480" s="831" t="s">
        <v>1841</v>
      </c>
      <c r="B480" s="832" t="s">
        <v>1842</v>
      </c>
      <c r="C480" s="832" t="s">
        <v>571</v>
      </c>
      <c r="D480" s="832" t="s">
        <v>1007</v>
      </c>
      <c r="E480" s="832" t="s">
        <v>1843</v>
      </c>
      <c r="F480" s="832" t="s">
        <v>1859</v>
      </c>
      <c r="G480" s="832" t="s">
        <v>1860</v>
      </c>
      <c r="H480" s="849">
        <v>1470</v>
      </c>
      <c r="I480" s="849">
        <v>13435.8</v>
      </c>
      <c r="J480" s="832">
        <v>0.79629748163320457</v>
      </c>
      <c r="K480" s="832">
        <v>9.1399999999999988</v>
      </c>
      <c r="L480" s="849">
        <v>1838</v>
      </c>
      <c r="M480" s="849">
        <v>16872.84</v>
      </c>
      <c r="N480" s="832">
        <v>1</v>
      </c>
      <c r="O480" s="832">
        <v>9.18</v>
      </c>
      <c r="P480" s="849">
        <v>484</v>
      </c>
      <c r="Q480" s="849">
        <v>4516.38</v>
      </c>
      <c r="R480" s="837">
        <v>0.26767159529753143</v>
      </c>
      <c r="S480" s="850">
        <v>9.331363636363637</v>
      </c>
    </row>
    <row r="481" spans="1:19" ht="14.4" customHeight="1" x14ac:dyDescent="0.3">
      <c r="A481" s="831" t="s">
        <v>1841</v>
      </c>
      <c r="B481" s="832" t="s">
        <v>1842</v>
      </c>
      <c r="C481" s="832" t="s">
        <v>571</v>
      </c>
      <c r="D481" s="832" t="s">
        <v>1007</v>
      </c>
      <c r="E481" s="832" t="s">
        <v>1843</v>
      </c>
      <c r="F481" s="832" t="s">
        <v>1861</v>
      </c>
      <c r="G481" s="832" t="s">
        <v>1862</v>
      </c>
      <c r="H481" s="849">
        <v>1822</v>
      </c>
      <c r="I481" s="849">
        <v>18657.28</v>
      </c>
      <c r="J481" s="832">
        <v>4.5255112560003301</v>
      </c>
      <c r="K481" s="832">
        <v>10.24</v>
      </c>
      <c r="L481" s="849">
        <v>403</v>
      </c>
      <c r="M481" s="849">
        <v>4122.6899999999996</v>
      </c>
      <c r="N481" s="832">
        <v>1</v>
      </c>
      <c r="O481" s="832">
        <v>10.229999999999999</v>
      </c>
      <c r="P481" s="849">
        <v>837</v>
      </c>
      <c r="Q481" s="849">
        <v>8496.84</v>
      </c>
      <c r="R481" s="837">
        <v>2.0609941567277676</v>
      </c>
      <c r="S481" s="850">
        <v>10.151541218637993</v>
      </c>
    </row>
    <row r="482" spans="1:19" ht="14.4" customHeight="1" x14ac:dyDescent="0.3">
      <c r="A482" s="831" t="s">
        <v>1841</v>
      </c>
      <c r="B482" s="832" t="s">
        <v>1842</v>
      </c>
      <c r="C482" s="832" t="s">
        <v>571</v>
      </c>
      <c r="D482" s="832" t="s">
        <v>1007</v>
      </c>
      <c r="E482" s="832" t="s">
        <v>1843</v>
      </c>
      <c r="F482" s="832" t="s">
        <v>1863</v>
      </c>
      <c r="G482" s="832" t="s">
        <v>1864</v>
      </c>
      <c r="H482" s="849">
        <v>2400</v>
      </c>
      <c r="I482" s="849">
        <v>47088</v>
      </c>
      <c r="J482" s="832"/>
      <c r="K482" s="832">
        <v>19.62</v>
      </c>
      <c r="L482" s="849"/>
      <c r="M482" s="849"/>
      <c r="N482" s="832"/>
      <c r="O482" s="832"/>
      <c r="P482" s="849"/>
      <c r="Q482" s="849"/>
      <c r="R482" s="837"/>
      <c r="S482" s="850"/>
    </row>
    <row r="483" spans="1:19" ht="14.4" customHeight="1" x14ac:dyDescent="0.3">
      <c r="A483" s="831" t="s">
        <v>1841</v>
      </c>
      <c r="B483" s="832" t="s">
        <v>1842</v>
      </c>
      <c r="C483" s="832" t="s">
        <v>571</v>
      </c>
      <c r="D483" s="832" t="s">
        <v>1007</v>
      </c>
      <c r="E483" s="832" t="s">
        <v>1843</v>
      </c>
      <c r="F483" s="832" t="s">
        <v>1865</v>
      </c>
      <c r="G483" s="832" t="s">
        <v>1866</v>
      </c>
      <c r="H483" s="849">
        <v>0.4</v>
      </c>
      <c r="I483" s="849">
        <v>15.82</v>
      </c>
      <c r="J483" s="832"/>
      <c r="K483" s="832">
        <v>39.549999999999997</v>
      </c>
      <c r="L483" s="849"/>
      <c r="M483" s="849"/>
      <c r="N483" s="832"/>
      <c r="O483" s="832"/>
      <c r="P483" s="849">
        <v>4</v>
      </c>
      <c r="Q483" s="849">
        <v>181.16</v>
      </c>
      <c r="R483" s="837"/>
      <c r="S483" s="850">
        <v>45.29</v>
      </c>
    </row>
    <row r="484" spans="1:19" ht="14.4" customHeight="1" x14ac:dyDescent="0.3">
      <c r="A484" s="831" t="s">
        <v>1841</v>
      </c>
      <c r="B484" s="832" t="s">
        <v>1842</v>
      </c>
      <c r="C484" s="832" t="s">
        <v>571</v>
      </c>
      <c r="D484" s="832" t="s">
        <v>1007</v>
      </c>
      <c r="E484" s="832" t="s">
        <v>1843</v>
      </c>
      <c r="F484" s="832" t="s">
        <v>1867</v>
      </c>
      <c r="G484" s="832" t="s">
        <v>1868</v>
      </c>
      <c r="H484" s="849"/>
      <c r="I484" s="849"/>
      <c r="J484" s="832"/>
      <c r="K484" s="832"/>
      <c r="L484" s="849">
        <v>700</v>
      </c>
      <c r="M484" s="849">
        <v>5432</v>
      </c>
      <c r="N484" s="832">
        <v>1</v>
      </c>
      <c r="O484" s="832">
        <v>7.76</v>
      </c>
      <c r="P484" s="849">
        <v>461</v>
      </c>
      <c r="Q484" s="849">
        <v>3577.36</v>
      </c>
      <c r="R484" s="837">
        <v>0.65857142857142859</v>
      </c>
      <c r="S484" s="850">
        <v>7.7600000000000007</v>
      </c>
    </row>
    <row r="485" spans="1:19" ht="14.4" customHeight="1" x14ac:dyDescent="0.3">
      <c r="A485" s="831" t="s">
        <v>1841</v>
      </c>
      <c r="B485" s="832" t="s">
        <v>1842</v>
      </c>
      <c r="C485" s="832" t="s">
        <v>571</v>
      </c>
      <c r="D485" s="832" t="s">
        <v>1007</v>
      </c>
      <c r="E485" s="832" t="s">
        <v>1843</v>
      </c>
      <c r="F485" s="832" t="s">
        <v>1869</v>
      </c>
      <c r="G485" s="832" t="s">
        <v>1870</v>
      </c>
      <c r="H485" s="849">
        <v>11338</v>
      </c>
      <c r="I485" s="849">
        <v>229987.24</v>
      </c>
      <c r="J485" s="832">
        <v>5.2359671709410467</v>
      </c>
      <c r="K485" s="832">
        <v>20.284639266184513</v>
      </c>
      <c r="L485" s="849">
        <v>2150</v>
      </c>
      <c r="M485" s="849">
        <v>43924.5</v>
      </c>
      <c r="N485" s="832">
        <v>1</v>
      </c>
      <c r="O485" s="832">
        <v>20.43</v>
      </c>
      <c r="P485" s="849">
        <v>11375</v>
      </c>
      <c r="Q485" s="849">
        <v>232276.25</v>
      </c>
      <c r="R485" s="837">
        <v>5.2880795455838996</v>
      </c>
      <c r="S485" s="850">
        <v>20.419890109890108</v>
      </c>
    </row>
    <row r="486" spans="1:19" ht="14.4" customHeight="1" x14ac:dyDescent="0.3">
      <c r="A486" s="831" t="s">
        <v>1841</v>
      </c>
      <c r="B486" s="832" t="s">
        <v>1842</v>
      </c>
      <c r="C486" s="832" t="s">
        <v>571</v>
      </c>
      <c r="D486" s="832" t="s">
        <v>1007</v>
      </c>
      <c r="E486" s="832" t="s">
        <v>1843</v>
      </c>
      <c r="F486" s="832" t="s">
        <v>1875</v>
      </c>
      <c r="G486" s="832" t="s">
        <v>1876</v>
      </c>
      <c r="H486" s="849">
        <v>47</v>
      </c>
      <c r="I486" s="849">
        <v>101698.50000000004</v>
      </c>
      <c r="J486" s="832">
        <v>1.1063562354265064</v>
      </c>
      <c r="K486" s="832">
        <v>2163.7978723404262</v>
      </c>
      <c r="L486" s="849">
        <v>46</v>
      </c>
      <c r="M486" s="849">
        <v>91922.02</v>
      </c>
      <c r="N486" s="832">
        <v>1</v>
      </c>
      <c r="O486" s="832">
        <v>1998.3047826086956</v>
      </c>
      <c r="P486" s="849">
        <v>40</v>
      </c>
      <c r="Q486" s="849">
        <v>77333.799999999974</v>
      </c>
      <c r="R486" s="837">
        <v>0.84129787400233336</v>
      </c>
      <c r="S486" s="850">
        <v>1933.3449999999993</v>
      </c>
    </row>
    <row r="487" spans="1:19" ht="14.4" customHeight="1" x14ac:dyDescent="0.3">
      <c r="A487" s="831" t="s">
        <v>1841</v>
      </c>
      <c r="B487" s="832" t="s">
        <v>1842</v>
      </c>
      <c r="C487" s="832" t="s">
        <v>571</v>
      </c>
      <c r="D487" s="832" t="s">
        <v>1007</v>
      </c>
      <c r="E487" s="832" t="s">
        <v>1843</v>
      </c>
      <c r="F487" s="832" t="s">
        <v>1879</v>
      </c>
      <c r="G487" s="832" t="s">
        <v>1880</v>
      </c>
      <c r="H487" s="849">
        <v>232865</v>
      </c>
      <c r="I487" s="849">
        <v>960800.25000000035</v>
      </c>
      <c r="J487" s="832">
        <v>1.1210859170479248</v>
      </c>
      <c r="K487" s="832">
        <v>4.1259968221931178</v>
      </c>
      <c r="L487" s="849">
        <v>227758</v>
      </c>
      <c r="M487" s="849">
        <v>857026.42000000027</v>
      </c>
      <c r="N487" s="832">
        <v>1</v>
      </c>
      <c r="O487" s="832">
        <v>3.7628817429025556</v>
      </c>
      <c r="P487" s="849">
        <v>176016</v>
      </c>
      <c r="Q487" s="849">
        <v>663975.11999999988</v>
      </c>
      <c r="R487" s="837">
        <v>0.77474288365579169</v>
      </c>
      <c r="S487" s="850">
        <v>3.7722429779110982</v>
      </c>
    </row>
    <row r="488" spans="1:19" ht="14.4" customHeight="1" x14ac:dyDescent="0.3">
      <c r="A488" s="831" t="s">
        <v>1841</v>
      </c>
      <c r="B488" s="832" t="s">
        <v>1842</v>
      </c>
      <c r="C488" s="832" t="s">
        <v>571</v>
      </c>
      <c r="D488" s="832" t="s">
        <v>1007</v>
      </c>
      <c r="E488" s="832" t="s">
        <v>1843</v>
      </c>
      <c r="F488" s="832" t="s">
        <v>1885</v>
      </c>
      <c r="G488" s="832" t="s">
        <v>1886</v>
      </c>
      <c r="H488" s="849">
        <v>450</v>
      </c>
      <c r="I488" s="849">
        <v>72963</v>
      </c>
      <c r="J488" s="832">
        <v>0.48413552583210695</v>
      </c>
      <c r="K488" s="832">
        <v>162.13999999999999</v>
      </c>
      <c r="L488" s="849">
        <v>948</v>
      </c>
      <c r="M488" s="849">
        <v>150707.79999999999</v>
      </c>
      <c r="N488" s="832">
        <v>1</v>
      </c>
      <c r="O488" s="832">
        <v>158.97447257383965</v>
      </c>
      <c r="P488" s="849"/>
      <c r="Q488" s="849"/>
      <c r="R488" s="837"/>
      <c r="S488" s="850"/>
    </row>
    <row r="489" spans="1:19" ht="14.4" customHeight="1" x14ac:dyDescent="0.3">
      <c r="A489" s="831" t="s">
        <v>1841</v>
      </c>
      <c r="B489" s="832" t="s">
        <v>1842</v>
      </c>
      <c r="C489" s="832" t="s">
        <v>571</v>
      </c>
      <c r="D489" s="832" t="s">
        <v>1007</v>
      </c>
      <c r="E489" s="832" t="s">
        <v>1843</v>
      </c>
      <c r="F489" s="832" t="s">
        <v>1887</v>
      </c>
      <c r="G489" s="832" t="s">
        <v>1888</v>
      </c>
      <c r="H489" s="849">
        <v>8510</v>
      </c>
      <c r="I489" s="849">
        <v>171161.90000000002</v>
      </c>
      <c r="J489" s="832">
        <v>0.58116112231438355</v>
      </c>
      <c r="K489" s="832">
        <v>20.113031727379557</v>
      </c>
      <c r="L489" s="849">
        <v>14536</v>
      </c>
      <c r="M489" s="849">
        <v>294517.12000000005</v>
      </c>
      <c r="N489" s="832">
        <v>1</v>
      </c>
      <c r="O489" s="832">
        <v>20.261221794166211</v>
      </c>
      <c r="P489" s="849">
        <v>10890</v>
      </c>
      <c r="Q489" s="849">
        <v>223622.34000000003</v>
      </c>
      <c r="R489" s="837">
        <v>0.75928468946049721</v>
      </c>
      <c r="S489" s="850">
        <v>20.53465013774105</v>
      </c>
    </row>
    <row r="490" spans="1:19" ht="14.4" customHeight="1" x14ac:dyDescent="0.3">
      <c r="A490" s="831" t="s">
        <v>1841</v>
      </c>
      <c r="B490" s="832" t="s">
        <v>1842</v>
      </c>
      <c r="C490" s="832" t="s">
        <v>571</v>
      </c>
      <c r="D490" s="832" t="s">
        <v>1007</v>
      </c>
      <c r="E490" s="832" t="s">
        <v>1843</v>
      </c>
      <c r="F490" s="832" t="s">
        <v>1889</v>
      </c>
      <c r="G490" s="832"/>
      <c r="H490" s="849">
        <v>2102</v>
      </c>
      <c r="I490" s="849">
        <v>53359.020000000004</v>
      </c>
      <c r="J490" s="832"/>
      <c r="K490" s="832">
        <v>25.384881065651761</v>
      </c>
      <c r="L490" s="849"/>
      <c r="M490" s="849"/>
      <c r="N490" s="832"/>
      <c r="O490" s="832"/>
      <c r="P490" s="849"/>
      <c r="Q490" s="849"/>
      <c r="R490" s="837"/>
      <c r="S490" s="850"/>
    </row>
    <row r="491" spans="1:19" ht="14.4" customHeight="1" x14ac:dyDescent="0.3">
      <c r="A491" s="831" t="s">
        <v>1841</v>
      </c>
      <c r="B491" s="832" t="s">
        <v>1842</v>
      </c>
      <c r="C491" s="832" t="s">
        <v>571</v>
      </c>
      <c r="D491" s="832" t="s">
        <v>1007</v>
      </c>
      <c r="E491" s="832" t="s">
        <v>1843</v>
      </c>
      <c r="F491" s="832" t="s">
        <v>1890</v>
      </c>
      <c r="G491" s="832" t="s">
        <v>1891</v>
      </c>
      <c r="H491" s="849"/>
      <c r="I491" s="849"/>
      <c r="J491" s="832"/>
      <c r="K491" s="832"/>
      <c r="L491" s="849">
        <v>2</v>
      </c>
      <c r="M491" s="849">
        <v>136.12</v>
      </c>
      <c r="N491" s="832">
        <v>1</v>
      </c>
      <c r="O491" s="832">
        <v>68.06</v>
      </c>
      <c r="P491" s="849"/>
      <c r="Q491" s="849"/>
      <c r="R491" s="837"/>
      <c r="S491" s="850"/>
    </row>
    <row r="492" spans="1:19" ht="14.4" customHeight="1" x14ac:dyDescent="0.3">
      <c r="A492" s="831" t="s">
        <v>1841</v>
      </c>
      <c r="B492" s="832" t="s">
        <v>1842</v>
      </c>
      <c r="C492" s="832" t="s">
        <v>571</v>
      </c>
      <c r="D492" s="832" t="s">
        <v>1007</v>
      </c>
      <c r="E492" s="832" t="s">
        <v>1843</v>
      </c>
      <c r="F492" s="832" t="s">
        <v>1892</v>
      </c>
      <c r="G492" s="832"/>
      <c r="H492" s="849">
        <v>1.5</v>
      </c>
      <c r="I492" s="849">
        <v>18609</v>
      </c>
      <c r="J492" s="832"/>
      <c r="K492" s="832">
        <v>12406</v>
      </c>
      <c r="L492" s="849"/>
      <c r="M492" s="849"/>
      <c r="N492" s="832"/>
      <c r="O492" s="832"/>
      <c r="P492" s="849"/>
      <c r="Q492" s="849"/>
      <c r="R492" s="837"/>
      <c r="S492" s="850"/>
    </row>
    <row r="493" spans="1:19" ht="14.4" customHeight="1" x14ac:dyDescent="0.3">
      <c r="A493" s="831" t="s">
        <v>1841</v>
      </c>
      <c r="B493" s="832" t="s">
        <v>1842</v>
      </c>
      <c r="C493" s="832" t="s">
        <v>571</v>
      </c>
      <c r="D493" s="832" t="s">
        <v>1007</v>
      </c>
      <c r="E493" s="832" t="s">
        <v>1843</v>
      </c>
      <c r="F493" s="832" t="s">
        <v>1895</v>
      </c>
      <c r="G493" s="832" t="s">
        <v>1896</v>
      </c>
      <c r="H493" s="849"/>
      <c r="I493" s="849"/>
      <c r="J493" s="832"/>
      <c r="K493" s="832"/>
      <c r="L493" s="849">
        <v>14586</v>
      </c>
      <c r="M493" s="849">
        <v>289584.92</v>
      </c>
      <c r="N493" s="832">
        <v>1</v>
      </c>
      <c r="O493" s="832">
        <v>19.853621280680102</v>
      </c>
      <c r="P493" s="849">
        <v>3044</v>
      </c>
      <c r="Q493" s="849">
        <v>58140.399999999994</v>
      </c>
      <c r="R493" s="837">
        <v>0.2007715042620313</v>
      </c>
      <c r="S493" s="850">
        <v>19.099999999999998</v>
      </c>
    </row>
    <row r="494" spans="1:19" ht="14.4" customHeight="1" x14ac:dyDescent="0.3">
      <c r="A494" s="831" t="s">
        <v>1841</v>
      </c>
      <c r="B494" s="832" t="s">
        <v>1842</v>
      </c>
      <c r="C494" s="832" t="s">
        <v>571</v>
      </c>
      <c r="D494" s="832" t="s">
        <v>1007</v>
      </c>
      <c r="E494" s="832" t="s">
        <v>1843</v>
      </c>
      <c r="F494" s="832" t="s">
        <v>1897</v>
      </c>
      <c r="G494" s="832" t="s">
        <v>1898</v>
      </c>
      <c r="H494" s="849"/>
      <c r="I494" s="849"/>
      <c r="J494" s="832"/>
      <c r="K494" s="832"/>
      <c r="L494" s="849">
        <v>700</v>
      </c>
      <c r="M494" s="849">
        <v>14231</v>
      </c>
      <c r="N494" s="832">
        <v>1</v>
      </c>
      <c r="O494" s="832">
        <v>20.329999999999998</v>
      </c>
      <c r="P494" s="849"/>
      <c r="Q494" s="849"/>
      <c r="R494" s="837"/>
      <c r="S494" s="850"/>
    </row>
    <row r="495" spans="1:19" ht="14.4" customHeight="1" x14ac:dyDescent="0.3">
      <c r="A495" s="831" t="s">
        <v>1841</v>
      </c>
      <c r="B495" s="832" t="s">
        <v>1842</v>
      </c>
      <c r="C495" s="832" t="s">
        <v>571</v>
      </c>
      <c r="D495" s="832" t="s">
        <v>1007</v>
      </c>
      <c r="E495" s="832" t="s">
        <v>904</v>
      </c>
      <c r="F495" s="832" t="s">
        <v>1905</v>
      </c>
      <c r="G495" s="832" t="s">
        <v>1906</v>
      </c>
      <c r="H495" s="849"/>
      <c r="I495" s="849"/>
      <c r="J495" s="832"/>
      <c r="K495" s="832"/>
      <c r="L495" s="849">
        <v>16</v>
      </c>
      <c r="M495" s="849">
        <v>592</v>
      </c>
      <c r="N495" s="832">
        <v>1</v>
      </c>
      <c r="O495" s="832">
        <v>37</v>
      </c>
      <c r="P495" s="849">
        <v>41</v>
      </c>
      <c r="Q495" s="849">
        <v>1517</v>
      </c>
      <c r="R495" s="837">
        <v>2.5625</v>
      </c>
      <c r="S495" s="850">
        <v>37</v>
      </c>
    </row>
    <row r="496" spans="1:19" ht="14.4" customHeight="1" x14ac:dyDescent="0.3">
      <c r="A496" s="831" t="s">
        <v>1841</v>
      </c>
      <c r="B496" s="832" t="s">
        <v>1842</v>
      </c>
      <c r="C496" s="832" t="s">
        <v>571</v>
      </c>
      <c r="D496" s="832" t="s">
        <v>1007</v>
      </c>
      <c r="E496" s="832" t="s">
        <v>904</v>
      </c>
      <c r="F496" s="832" t="s">
        <v>1905</v>
      </c>
      <c r="G496" s="832" t="s">
        <v>1907</v>
      </c>
      <c r="H496" s="849">
        <v>27</v>
      </c>
      <c r="I496" s="849">
        <v>999</v>
      </c>
      <c r="J496" s="832">
        <v>2.7</v>
      </c>
      <c r="K496" s="832">
        <v>37</v>
      </c>
      <c r="L496" s="849">
        <v>10</v>
      </c>
      <c r="M496" s="849">
        <v>370</v>
      </c>
      <c r="N496" s="832">
        <v>1</v>
      </c>
      <c r="O496" s="832">
        <v>37</v>
      </c>
      <c r="P496" s="849"/>
      <c r="Q496" s="849"/>
      <c r="R496" s="837"/>
      <c r="S496" s="850"/>
    </row>
    <row r="497" spans="1:19" ht="14.4" customHeight="1" x14ac:dyDescent="0.3">
      <c r="A497" s="831" t="s">
        <v>1841</v>
      </c>
      <c r="B497" s="832" t="s">
        <v>1842</v>
      </c>
      <c r="C497" s="832" t="s">
        <v>571</v>
      </c>
      <c r="D497" s="832" t="s">
        <v>1007</v>
      </c>
      <c r="E497" s="832" t="s">
        <v>904</v>
      </c>
      <c r="F497" s="832" t="s">
        <v>1910</v>
      </c>
      <c r="G497" s="832" t="s">
        <v>1911</v>
      </c>
      <c r="H497" s="849">
        <v>153</v>
      </c>
      <c r="I497" s="849">
        <v>27081</v>
      </c>
      <c r="J497" s="832">
        <v>0.34931506849315069</v>
      </c>
      <c r="K497" s="832">
        <v>177</v>
      </c>
      <c r="L497" s="849">
        <v>438</v>
      </c>
      <c r="M497" s="849">
        <v>77526</v>
      </c>
      <c r="N497" s="832">
        <v>1</v>
      </c>
      <c r="O497" s="832">
        <v>177</v>
      </c>
      <c r="P497" s="849">
        <v>367</v>
      </c>
      <c r="Q497" s="849">
        <v>65326</v>
      </c>
      <c r="R497" s="837">
        <v>0.84263343910430044</v>
      </c>
      <c r="S497" s="850">
        <v>178</v>
      </c>
    </row>
    <row r="498" spans="1:19" ht="14.4" customHeight="1" x14ac:dyDescent="0.3">
      <c r="A498" s="831" t="s">
        <v>1841</v>
      </c>
      <c r="B498" s="832" t="s">
        <v>1842</v>
      </c>
      <c r="C498" s="832" t="s">
        <v>571</v>
      </c>
      <c r="D498" s="832" t="s">
        <v>1007</v>
      </c>
      <c r="E498" s="832" t="s">
        <v>904</v>
      </c>
      <c r="F498" s="832" t="s">
        <v>1915</v>
      </c>
      <c r="G498" s="832" t="s">
        <v>1916</v>
      </c>
      <c r="H498" s="849"/>
      <c r="I498" s="849"/>
      <c r="J498" s="832"/>
      <c r="K498" s="832"/>
      <c r="L498" s="849">
        <v>5</v>
      </c>
      <c r="M498" s="849">
        <v>1590</v>
      </c>
      <c r="N498" s="832">
        <v>1</v>
      </c>
      <c r="O498" s="832">
        <v>318</v>
      </c>
      <c r="P498" s="849">
        <v>2</v>
      </c>
      <c r="Q498" s="849">
        <v>636</v>
      </c>
      <c r="R498" s="837">
        <v>0.4</v>
      </c>
      <c r="S498" s="850">
        <v>318</v>
      </c>
    </row>
    <row r="499" spans="1:19" ht="14.4" customHeight="1" x14ac:dyDescent="0.3">
      <c r="A499" s="831" t="s">
        <v>1841</v>
      </c>
      <c r="B499" s="832" t="s">
        <v>1842</v>
      </c>
      <c r="C499" s="832" t="s">
        <v>571</v>
      </c>
      <c r="D499" s="832" t="s">
        <v>1007</v>
      </c>
      <c r="E499" s="832" t="s">
        <v>904</v>
      </c>
      <c r="F499" s="832" t="s">
        <v>1915</v>
      </c>
      <c r="G499" s="832" t="s">
        <v>1917</v>
      </c>
      <c r="H499" s="849">
        <v>6</v>
      </c>
      <c r="I499" s="849">
        <v>1908</v>
      </c>
      <c r="J499" s="832"/>
      <c r="K499" s="832">
        <v>318</v>
      </c>
      <c r="L499" s="849"/>
      <c r="M499" s="849"/>
      <c r="N499" s="832"/>
      <c r="O499" s="832"/>
      <c r="P499" s="849">
        <v>1</v>
      </c>
      <c r="Q499" s="849">
        <v>318</v>
      </c>
      <c r="R499" s="837"/>
      <c r="S499" s="850">
        <v>318</v>
      </c>
    </row>
    <row r="500" spans="1:19" ht="14.4" customHeight="1" x14ac:dyDescent="0.3">
      <c r="A500" s="831" t="s">
        <v>1841</v>
      </c>
      <c r="B500" s="832" t="s">
        <v>1842</v>
      </c>
      <c r="C500" s="832" t="s">
        <v>571</v>
      </c>
      <c r="D500" s="832" t="s">
        <v>1007</v>
      </c>
      <c r="E500" s="832" t="s">
        <v>904</v>
      </c>
      <c r="F500" s="832" t="s">
        <v>1454</v>
      </c>
      <c r="G500" s="832" t="s">
        <v>1921</v>
      </c>
      <c r="H500" s="849"/>
      <c r="I500" s="849"/>
      <c r="J500" s="832"/>
      <c r="K500" s="832"/>
      <c r="L500" s="849"/>
      <c r="M500" s="849"/>
      <c r="N500" s="832"/>
      <c r="O500" s="832"/>
      <c r="P500" s="849">
        <v>1</v>
      </c>
      <c r="Q500" s="849">
        <v>1736</v>
      </c>
      <c r="R500" s="837"/>
      <c r="S500" s="850">
        <v>1736</v>
      </c>
    </row>
    <row r="501" spans="1:19" ht="14.4" customHeight="1" x14ac:dyDescent="0.3">
      <c r="A501" s="831" t="s">
        <v>1841</v>
      </c>
      <c r="B501" s="832" t="s">
        <v>1842</v>
      </c>
      <c r="C501" s="832" t="s">
        <v>571</v>
      </c>
      <c r="D501" s="832" t="s">
        <v>1007</v>
      </c>
      <c r="E501" s="832" t="s">
        <v>904</v>
      </c>
      <c r="F501" s="832" t="s">
        <v>1922</v>
      </c>
      <c r="G501" s="832" t="s">
        <v>1923</v>
      </c>
      <c r="H501" s="849">
        <v>5</v>
      </c>
      <c r="I501" s="849">
        <v>10190</v>
      </c>
      <c r="J501" s="832">
        <v>0.71393540250823229</v>
      </c>
      <c r="K501" s="832">
        <v>2038</v>
      </c>
      <c r="L501" s="849">
        <v>7</v>
      </c>
      <c r="M501" s="849">
        <v>14273</v>
      </c>
      <c r="N501" s="832">
        <v>1</v>
      </c>
      <c r="O501" s="832">
        <v>2039</v>
      </c>
      <c r="P501" s="849">
        <v>14</v>
      </c>
      <c r="Q501" s="849">
        <v>28560</v>
      </c>
      <c r="R501" s="837">
        <v>2.0009808729769496</v>
      </c>
      <c r="S501" s="850">
        <v>2040</v>
      </c>
    </row>
    <row r="502" spans="1:19" ht="14.4" customHeight="1" x14ac:dyDescent="0.3">
      <c r="A502" s="831" t="s">
        <v>1841</v>
      </c>
      <c r="B502" s="832" t="s">
        <v>1842</v>
      </c>
      <c r="C502" s="832" t="s">
        <v>571</v>
      </c>
      <c r="D502" s="832" t="s">
        <v>1007</v>
      </c>
      <c r="E502" s="832" t="s">
        <v>904</v>
      </c>
      <c r="F502" s="832" t="s">
        <v>1922</v>
      </c>
      <c r="G502" s="832" t="s">
        <v>1924</v>
      </c>
      <c r="H502" s="849">
        <v>12</v>
      </c>
      <c r="I502" s="849">
        <v>24456</v>
      </c>
      <c r="J502" s="832">
        <v>0.70553616247872375</v>
      </c>
      <c r="K502" s="832">
        <v>2038</v>
      </c>
      <c r="L502" s="849">
        <v>17</v>
      </c>
      <c r="M502" s="849">
        <v>34663</v>
      </c>
      <c r="N502" s="832">
        <v>1</v>
      </c>
      <c r="O502" s="832">
        <v>2039</v>
      </c>
      <c r="P502" s="849">
        <v>1</v>
      </c>
      <c r="Q502" s="849">
        <v>2040</v>
      </c>
      <c r="R502" s="837">
        <v>5.8852378616969105E-2</v>
      </c>
      <c r="S502" s="850">
        <v>2040</v>
      </c>
    </row>
    <row r="503" spans="1:19" ht="14.4" customHeight="1" x14ac:dyDescent="0.3">
      <c r="A503" s="831" t="s">
        <v>1841</v>
      </c>
      <c r="B503" s="832" t="s">
        <v>1842</v>
      </c>
      <c r="C503" s="832" t="s">
        <v>571</v>
      </c>
      <c r="D503" s="832" t="s">
        <v>1007</v>
      </c>
      <c r="E503" s="832" t="s">
        <v>904</v>
      </c>
      <c r="F503" s="832" t="s">
        <v>1928</v>
      </c>
      <c r="G503" s="832" t="s">
        <v>1929</v>
      </c>
      <c r="H503" s="849"/>
      <c r="I503" s="849"/>
      <c r="J503" s="832"/>
      <c r="K503" s="832"/>
      <c r="L503" s="849">
        <v>1</v>
      </c>
      <c r="M503" s="849">
        <v>667</v>
      </c>
      <c r="N503" s="832">
        <v>1</v>
      </c>
      <c r="O503" s="832">
        <v>667</v>
      </c>
      <c r="P503" s="849"/>
      <c r="Q503" s="849"/>
      <c r="R503" s="837"/>
      <c r="S503" s="850"/>
    </row>
    <row r="504" spans="1:19" ht="14.4" customHeight="1" x14ac:dyDescent="0.3">
      <c r="A504" s="831" t="s">
        <v>1841</v>
      </c>
      <c r="B504" s="832" t="s">
        <v>1842</v>
      </c>
      <c r="C504" s="832" t="s">
        <v>571</v>
      </c>
      <c r="D504" s="832" t="s">
        <v>1007</v>
      </c>
      <c r="E504" s="832" t="s">
        <v>904</v>
      </c>
      <c r="F504" s="832" t="s">
        <v>1931</v>
      </c>
      <c r="G504" s="832" t="s">
        <v>1932</v>
      </c>
      <c r="H504" s="849">
        <v>1</v>
      </c>
      <c r="I504" s="849">
        <v>1348</v>
      </c>
      <c r="J504" s="832">
        <v>0.99925871015567092</v>
      </c>
      <c r="K504" s="832">
        <v>1348</v>
      </c>
      <c r="L504" s="849">
        <v>1</v>
      </c>
      <c r="M504" s="849">
        <v>1349</v>
      </c>
      <c r="N504" s="832">
        <v>1</v>
      </c>
      <c r="O504" s="832">
        <v>1349</v>
      </c>
      <c r="P504" s="849"/>
      <c r="Q504" s="849"/>
      <c r="R504" s="837"/>
      <c r="S504" s="850"/>
    </row>
    <row r="505" spans="1:19" ht="14.4" customHeight="1" x14ac:dyDescent="0.3">
      <c r="A505" s="831" t="s">
        <v>1841</v>
      </c>
      <c r="B505" s="832" t="s">
        <v>1842</v>
      </c>
      <c r="C505" s="832" t="s">
        <v>571</v>
      </c>
      <c r="D505" s="832" t="s">
        <v>1007</v>
      </c>
      <c r="E505" s="832" t="s">
        <v>904</v>
      </c>
      <c r="F505" s="832" t="s">
        <v>1933</v>
      </c>
      <c r="G505" s="832" t="s">
        <v>1934</v>
      </c>
      <c r="H505" s="849">
        <v>11</v>
      </c>
      <c r="I505" s="849">
        <v>15741</v>
      </c>
      <c r="J505" s="832">
        <v>2.2000000000000002</v>
      </c>
      <c r="K505" s="832">
        <v>1431</v>
      </c>
      <c r="L505" s="849">
        <v>5</v>
      </c>
      <c r="M505" s="849">
        <v>7155</v>
      </c>
      <c r="N505" s="832">
        <v>1</v>
      </c>
      <c r="O505" s="832">
        <v>1431</v>
      </c>
      <c r="P505" s="849"/>
      <c r="Q505" s="849"/>
      <c r="R505" s="837"/>
      <c r="S505" s="850"/>
    </row>
    <row r="506" spans="1:19" ht="14.4" customHeight="1" x14ac:dyDescent="0.3">
      <c r="A506" s="831" t="s">
        <v>1841</v>
      </c>
      <c r="B506" s="832" t="s">
        <v>1842</v>
      </c>
      <c r="C506" s="832" t="s">
        <v>571</v>
      </c>
      <c r="D506" s="832" t="s">
        <v>1007</v>
      </c>
      <c r="E506" s="832" t="s">
        <v>904</v>
      </c>
      <c r="F506" s="832" t="s">
        <v>1933</v>
      </c>
      <c r="G506" s="832" t="s">
        <v>1935</v>
      </c>
      <c r="H506" s="849">
        <v>6</v>
      </c>
      <c r="I506" s="849">
        <v>8586</v>
      </c>
      <c r="J506" s="832">
        <v>0.75</v>
      </c>
      <c r="K506" s="832">
        <v>1431</v>
      </c>
      <c r="L506" s="849">
        <v>8</v>
      </c>
      <c r="M506" s="849">
        <v>11448</v>
      </c>
      <c r="N506" s="832">
        <v>1</v>
      </c>
      <c r="O506" s="832">
        <v>1431</v>
      </c>
      <c r="P506" s="849">
        <v>11</v>
      </c>
      <c r="Q506" s="849">
        <v>15752</v>
      </c>
      <c r="R506" s="837">
        <v>1.3759608665269043</v>
      </c>
      <c r="S506" s="850">
        <v>1432</v>
      </c>
    </row>
    <row r="507" spans="1:19" ht="14.4" customHeight="1" x14ac:dyDescent="0.3">
      <c r="A507" s="831" t="s">
        <v>1841</v>
      </c>
      <c r="B507" s="832" t="s">
        <v>1842</v>
      </c>
      <c r="C507" s="832" t="s">
        <v>571</v>
      </c>
      <c r="D507" s="832" t="s">
        <v>1007</v>
      </c>
      <c r="E507" s="832" t="s">
        <v>904</v>
      </c>
      <c r="F507" s="832" t="s">
        <v>1936</v>
      </c>
      <c r="G507" s="832" t="s">
        <v>1937</v>
      </c>
      <c r="H507" s="849">
        <v>25</v>
      </c>
      <c r="I507" s="849">
        <v>47800</v>
      </c>
      <c r="J507" s="832">
        <v>1.9230769230769231</v>
      </c>
      <c r="K507" s="832">
        <v>1912</v>
      </c>
      <c r="L507" s="849">
        <v>13</v>
      </c>
      <c r="M507" s="849">
        <v>24856</v>
      </c>
      <c r="N507" s="832">
        <v>1</v>
      </c>
      <c r="O507" s="832">
        <v>1912</v>
      </c>
      <c r="P507" s="849">
        <v>12</v>
      </c>
      <c r="Q507" s="849">
        <v>22974</v>
      </c>
      <c r="R507" s="837">
        <v>0.92428387512069521</v>
      </c>
      <c r="S507" s="850">
        <v>1914.5</v>
      </c>
    </row>
    <row r="508" spans="1:19" ht="14.4" customHeight="1" x14ac:dyDescent="0.3">
      <c r="A508" s="831" t="s">
        <v>1841</v>
      </c>
      <c r="B508" s="832" t="s">
        <v>1842</v>
      </c>
      <c r="C508" s="832" t="s">
        <v>571</v>
      </c>
      <c r="D508" s="832" t="s">
        <v>1007</v>
      </c>
      <c r="E508" s="832" t="s">
        <v>904</v>
      </c>
      <c r="F508" s="832" t="s">
        <v>1940</v>
      </c>
      <c r="G508" s="832" t="s">
        <v>1941</v>
      </c>
      <c r="H508" s="849">
        <v>10</v>
      </c>
      <c r="I508" s="849">
        <v>12130</v>
      </c>
      <c r="J508" s="832">
        <v>1.6666666666666667</v>
      </c>
      <c r="K508" s="832">
        <v>1213</v>
      </c>
      <c r="L508" s="849">
        <v>6</v>
      </c>
      <c r="M508" s="849">
        <v>7278</v>
      </c>
      <c r="N508" s="832">
        <v>1</v>
      </c>
      <c r="O508" s="832">
        <v>1213</v>
      </c>
      <c r="P508" s="849">
        <v>9</v>
      </c>
      <c r="Q508" s="849">
        <v>10926</v>
      </c>
      <c r="R508" s="837">
        <v>1.5012366034624898</v>
      </c>
      <c r="S508" s="850">
        <v>1214</v>
      </c>
    </row>
    <row r="509" spans="1:19" ht="14.4" customHeight="1" x14ac:dyDescent="0.3">
      <c r="A509" s="831" t="s">
        <v>1841</v>
      </c>
      <c r="B509" s="832" t="s">
        <v>1842</v>
      </c>
      <c r="C509" s="832" t="s">
        <v>571</v>
      </c>
      <c r="D509" s="832" t="s">
        <v>1007</v>
      </c>
      <c r="E509" s="832" t="s">
        <v>904</v>
      </c>
      <c r="F509" s="832" t="s">
        <v>1940</v>
      </c>
      <c r="G509" s="832" t="s">
        <v>1942</v>
      </c>
      <c r="H509" s="849">
        <v>21</v>
      </c>
      <c r="I509" s="849">
        <v>25473</v>
      </c>
      <c r="J509" s="832">
        <v>0.80769230769230771</v>
      </c>
      <c r="K509" s="832">
        <v>1213</v>
      </c>
      <c r="L509" s="849">
        <v>26</v>
      </c>
      <c r="M509" s="849">
        <v>31538</v>
      </c>
      <c r="N509" s="832">
        <v>1</v>
      </c>
      <c r="O509" s="832">
        <v>1213</v>
      </c>
      <c r="P509" s="849">
        <v>7</v>
      </c>
      <c r="Q509" s="849">
        <v>8498</v>
      </c>
      <c r="R509" s="837">
        <v>0.26945272369839557</v>
      </c>
      <c r="S509" s="850">
        <v>1214</v>
      </c>
    </row>
    <row r="510" spans="1:19" ht="14.4" customHeight="1" x14ac:dyDescent="0.3">
      <c r="A510" s="831" t="s">
        <v>1841</v>
      </c>
      <c r="B510" s="832" t="s">
        <v>1842</v>
      </c>
      <c r="C510" s="832" t="s">
        <v>571</v>
      </c>
      <c r="D510" s="832" t="s">
        <v>1007</v>
      </c>
      <c r="E510" s="832" t="s">
        <v>904</v>
      </c>
      <c r="F510" s="832" t="s">
        <v>1945</v>
      </c>
      <c r="G510" s="832" t="s">
        <v>1946</v>
      </c>
      <c r="H510" s="849">
        <v>15</v>
      </c>
      <c r="I510" s="849">
        <v>10215</v>
      </c>
      <c r="J510" s="832">
        <v>0.74890029325513197</v>
      </c>
      <c r="K510" s="832">
        <v>681</v>
      </c>
      <c r="L510" s="849">
        <v>20</v>
      </c>
      <c r="M510" s="849">
        <v>13640</v>
      </c>
      <c r="N510" s="832">
        <v>1</v>
      </c>
      <c r="O510" s="832">
        <v>682</v>
      </c>
      <c r="P510" s="849">
        <v>12</v>
      </c>
      <c r="Q510" s="849">
        <v>8184</v>
      </c>
      <c r="R510" s="837">
        <v>0.6</v>
      </c>
      <c r="S510" s="850">
        <v>682</v>
      </c>
    </row>
    <row r="511" spans="1:19" ht="14.4" customHeight="1" x14ac:dyDescent="0.3">
      <c r="A511" s="831" t="s">
        <v>1841</v>
      </c>
      <c r="B511" s="832" t="s">
        <v>1842</v>
      </c>
      <c r="C511" s="832" t="s">
        <v>571</v>
      </c>
      <c r="D511" s="832" t="s">
        <v>1007</v>
      </c>
      <c r="E511" s="832" t="s">
        <v>904</v>
      </c>
      <c r="F511" s="832" t="s">
        <v>1945</v>
      </c>
      <c r="G511" s="832" t="s">
        <v>1947</v>
      </c>
      <c r="H511" s="849">
        <v>29</v>
      </c>
      <c r="I511" s="849">
        <v>19749</v>
      </c>
      <c r="J511" s="832">
        <v>1.1137491540717348</v>
      </c>
      <c r="K511" s="832">
        <v>681</v>
      </c>
      <c r="L511" s="849">
        <v>26</v>
      </c>
      <c r="M511" s="849">
        <v>17732</v>
      </c>
      <c r="N511" s="832">
        <v>1</v>
      </c>
      <c r="O511" s="832">
        <v>682</v>
      </c>
      <c r="P511" s="849">
        <v>28</v>
      </c>
      <c r="Q511" s="849">
        <v>19096</v>
      </c>
      <c r="R511" s="837">
        <v>1.0769230769230769</v>
      </c>
      <c r="S511" s="850">
        <v>682</v>
      </c>
    </row>
    <row r="512" spans="1:19" ht="14.4" customHeight="1" x14ac:dyDescent="0.3">
      <c r="A512" s="831" t="s">
        <v>1841</v>
      </c>
      <c r="B512" s="832" t="s">
        <v>1842</v>
      </c>
      <c r="C512" s="832" t="s">
        <v>571</v>
      </c>
      <c r="D512" s="832" t="s">
        <v>1007</v>
      </c>
      <c r="E512" s="832" t="s">
        <v>904</v>
      </c>
      <c r="F512" s="832" t="s">
        <v>1948</v>
      </c>
      <c r="G512" s="832" t="s">
        <v>1949</v>
      </c>
      <c r="H512" s="849">
        <v>10</v>
      </c>
      <c r="I512" s="849">
        <v>7160</v>
      </c>
      <c r="J512" s="832">
        <v>0.45391149993660451</v>
      </c>
      <c r="K512" s="832">
        <v>716</v>
      </c>
      <c r="L512" s="849">
        <v>22</v>
      </c>
      <c r="M512" s="849">
        <v>15774</v>
      </c>
      <c r="N512" s="832">
        <v>1</v>
      </c>
      <c r="O512" s="832">
        <v>717</v>
      </c>
      <c r="P512" s="849">
        <v>6</v>
      </c>
      <c r="Q512" s="849">
        <v>4302</v>
      </c>
      <c r="R512" s="837">
        <v>0.27272727272727271</v>
      </c>
      <c r="S512" s="850">
        <v>717</v>
      </c>
    </row>
    <row r="513" spans="1:19" ht="14.4" customHeight="1" x14ac:dyDescent="0.3">
      <c r="A513" s="831" t="s">
        <v>1841</v>
      </c>
      <c r="B513" s="832" t="s">
        <v>1842</v>
      </c>
      <c r="C513" s="832" t="s">
        <v>571</v>
      </c>
      <c r="D513" s="832" t="s">
        <v>1007</v>
      </c>
      <c r="E513" s="832" t="s">
        <v>904</v>
      </c>
      <c r="F513" s="832" t="s">
        <v>1948</v>
      </c>
      <c r="G513" s="832" t="s">
        <v>1950</v>
      </c>
      <c r="H513" s="849">
        <v>5</v>
      </c>
      <c r="I513" s="849">
        <v>3580</v>
      </c>
      <c r="J513" s="832">
        <v>0.31206415620641564</v>
      </c>
      <c r="K513" s="832">
        <v>716</v>
      </c>
      <c r="L513" s="849">
        <v>16</v>
      </c>
      <c r="M513" s="849">
        <v>11472</v>
      </c>
      <c r="N513" s="832">
        <v>1</v>
      </c>
      <c r="O513" s="832">
        <v>717</v>
      </c>
      <c r="P513" s="849">
        <v>22</v>
      </c>
      <c r="Q513" s="849">
        <v>15774</v>
      </c>
      <c r="R513" s="837">
        <v>1.375</v>
      </c>
      <c r="S513" s="850">
        <v>717</v>
      </c>
    </row>
    <row r="514" spans="1:19" ht="14.4" customHeight="1" x14ac:dyDescent="0.3">
      <c r="A514" s="831" t="s">
        <v>1841</v>
      </c>
      <c r="B514" s="832" t="s">
        <v>1842</v>
      </c>
      <c r="C514" s="832" t="s">
        <v>571</v>
      </c>
      <c r="D514" s="832" t="s">
        <v>1007</v>
      </c>
      <c r="E514" s="832" t="s">
        <v>904</v>
      </c>
      <c r="F514" s="832" t="s">
        <v>1951</v>
      </c>
      <c r="G514" s="832" t="s">
        <v>1952</v>
      </c>
      <c r="H514" s="849"/>
      <c r="I514" s="849"/>
      <c r="J514" s="832"/>
      <c r="K514" s="832"/>
      <c r="L514" s="849">
        <v>24</v>
      </c>
      <c r="M514" s="849">
        <v>63312</v>
      </c>
      <c r="N514" s="832">
        <v>1</v>
      </c>
      <c r="O514" s="832">
        <v>2638</v>
      </c>
      <c r="P514" s="849"/>
      <c r="Q514" s="849"/>
      <c r="R514" s="837"/>
      <c r="S514" s="850"/>
    </row>
    <row r="515" spans="1:19" ht="14.4" customHeight="1" x14ac:dyDescent="0.3">
      <c r="A515" s="831" t="s">
        <v>1841</v>
      </c>
      <c r="B515" s="832" t="s">
        <v>1842</v>
      </c>
      <c r="C515" s="832" t="s">
        <v>571</v>
      </c>
      <c r="D515" s="832" t="s">
        <v>1007</v>
      </c>
      <c r="E515" s="832" t="s">
        <v>904</v>
      </c>
      <c r="F515" s="832" t="s">
        <v>1951</v>
      </c>
      <c r="G515" s="832" t="s">
        <v>1953</v>
      </c>
      <c r="H515" s="849">
        <v>3</v>
      </c>
      <c r="I515" s="849">
        <v>7911</v>
      </c>
      <c r="J515" s="832">
        <v>0.74971569370735403</v>
      </c>
      <c r="K515" s="832">
        <v>2637</v>
      </c>
      <c r="L515" s="849">
        <v>4</v>
      </c>
      <c r="M515" s="849">
        <v>10552</v>
      </c>
      <c r="N515" s="832">
        <v>1</v>
      </c>
      <c r="O515" s="832">
        <v>2638</v>
      </c>
      <c r="P515" s="849"/>
      <c r="Q515" s="849"/>
      <c r="R515" s="837"/>
      <c r="S515" s="850"/>
    </row>
    <row r="516" spans="1:19" ht="14.4" customHeight="1" x14ac:dyDescent="0.3">
      <c r="A516" s="831" t="s">
        <v>1841</v>
      </c>
      <c r="B516" s="832" t="s">
        <v>1842</v>
      </c>
      <c r="C516" s="832" t="s">
        <v>571</v>
      </c>
      <c r="D516" s="832" t="s">
        <v>1007</v>
      </c>
      <c r="E516" s="832" t="s">
        <v>904</v>
      </c>
      <c r="F516" s="832" t="s">
        <v>1954</v>
      </c>
      <c r="G516" s="832" t="s">
        <v>1955</v>
      </c>
      <c r="H516" s="849">
        <v>617</v>
      </c>
      <c r="I516" s="849">
        <v>1126025</v>
      </c>
      <c r="J516" s="832">
        <v>0.92921686746987953</v>
      </c>
      <c r="K516" s="832">
        <v>1825</v>
      </c>
      <c r="L516" s="849">
        <v>664</v>
      </c>
      <c r="M516" s="849">
        <v>1211800</v>
      </c>
      <c r="N516" s="832">
        <v>1</v>
      </c>
      <c r="O516" s="832">
        <v>1825</v>
      </c>
      <c r="P516" s="849">
        <v>410</v>
      </c>
      <c r="Q516" s="849">
        <v>748660</v>
      </c>
      <c r="R516" s="837">
        <v>0.61780821917808215</v>
      </c>
      <c r="S516" s="850">
        <v>1826</v>
      </c>
    </row>
    <row r="517" spans="1:19" ht="14.4" customHeight="1" x14ac:dyDescent="0.3">
      <c r="A517" s="831" t="s">
        <v>1841</v>
      </c>
      <c r="B517" s="832" t="s">
        <v>1842</v>
      </c>
      <c r="C517" s="832" t="s">
        <v>571</v>
      </c>
      <c r="D517" s="832" t="s">
        <v>1007</v>
      </c>
      <c r="E517" s="832" t="s">
        <v>904</v>
      </c>
      <c r="F517" s="832" t="s">
        <v>1954</v>
      </c>
      <c r="G517" s="832" t="s">
        <v>1956</v>
      </c>
      <c r="H517" s="849">
        <v>81</v>
      </c>
      <c r="I517" s="849">
        <v>147825</v>
      </c>
      <c r="J517" s="832">
        <v>0.75</v>
      </c>
      <c r="K517" s="832">
        <v>1825</v>
      </c>
      <c r="L517" s="849">
        <v>108</v>
      </c>
      <c r="M517" s="849">
        <v>197100</v>
      </c>
      <c r="N517" s="832">
        <v>1</v>
      </c>
      <c r="O517" s="832">
        <v>1825</v>
      </c>
      <c r="P517" s="849">
        <v>135</v>
      </c>
      <c r="Q517" s="849">
        <v>246510</v>
      </c>
      <c r="R517" s="837">
        <v>1.2506849315068493</v>
      </c>
      <c r="S517" s="850">
        <v>1826</v>
      </c>
    </row>
    <row r="518" spans="1:19" ht="14.4" customHeight="1" x14ac:dyDescent="0.3">
      <c r="A518" s="831" t="s">
        <v>1841</v>
      </c>
      <c r="B518" s="832" t="s">
        <v>1842</v>
      </c>
      <c r="C518" s="832" t="s">
        <v>571</v>
      </c>
      <c r="D518" s="832" t="s">
        <v>1007</v>
      </c>
      <c r="E518" s="832" t="s">
        <v>904</v>
      </c>
      <c r="F518" s="832" t="s">
        <v>1957</v>
      </c>
      <c r="G518" s="832" t="s">
        <v>1958</v>
      </c>
      <c r="H518" s="849">
        <v>3</v>
      </c>
      <c r="I518" s="849">
        <v>1287</v>
      </c>
      <c r="J518" s="832">
        <v>8.3333333333333329E-2</v>
      </c>
      <c r="K518" s="832">
        <v>429</v>
      </c>
      <c r="L518" s="849">
        <v>36</v>
      </c>
      <c r="M518" s="849">
        <v>15444</v>
      </c>
      <c r="N518" s="832">
        <v>1</v>
      </c>
      <c r="O518" s="832">
        <v>429</v>
      </c>
      <c r="P518" s="849">
        <v>21</v>
      </c>
      <c r="Q518" s="849">
        <v>9030</v>
      </c>
      <c r="R518" s="837">
        <v>0.58469308469308467</v>
      </c>
      <c r="S518" s="850">
        <v>430</v>
      </c>
    </row>
    <row r="519" spans="1:19" ht="14.4" customHeight="1" x14ac:dyDescent="0.3">
      <c r="A519" s="831" t="s">
        <v>1841</v>
      </c>
      <c r="B519" s="832" t="s">
        <v>1842</v>
      </c>
      <c r="C519" s="832" t="s">
        <v>571</v>
      </c>
      <c r="D519" s="832" t="s">
        <v>1007</v>
      </c>
      <c r="E519" s="832" t="s">
        <v>904</v>
      </c>
      <c r="F519" s="832" t="s">
        <v>1959</v>
      </c>
      <c r="G519" s="832" t="s">
        <v>1960</v>
      </c>
      <c r="H519" s="849">
        <v>45</v>
      </c>
      <c r="I519" s="849">
        <v>158310</v>
      </c>
      <c r="J519" s="832">
        <v>0.69191433566433569</v>
      </c>
      <c r="K519" s="832">
        <v>3518</v>
      </c>
      <c r="L519" s="849">
        <v>65</v>
      </c>
      <c r="M519" s="849">
        <v>228800</v>
      </c>
      <c r="N519" s="832">
        <v>1</v>
      </c>
      <c r="O519" s="832">
        <v>3520</v>
      </c>
      <c r="P519" s="849">
        <v>49</v>
      </c>
      <c r="Q519" s="849">
        <v>172578</v>
      </c>
      <c r="R519" s="837">
        <v>0.75427447552447557</v>
      </c>
      <c r="S519" s="850">
        <v>3522</v>
      </c>
    </row>
    <row r="520" spans="1:19" ht="14.4" customHeight="1" x14ac:dyDescent="0.3">
      <c r="A520" s="831" t="s">
        <v>1841</v>
      </c>
      <c r="B520" s="832" t="s">
        <v>1842</v>
      </c>
      <c r="C520" s="832" t="s">
        <v>571</v>
      </c>
      <c r="D520" s="832" t="s">
        <v>1007</v>
      </c>
      <c r="E520" s="832" t="s">
        <v>904</v>
      </c>
      <c r="F520" s="832" t="s">
        <v>1959</v>
      </c>
      <c r="G520" s="832" t="s">
        <v>1961</v>
      </c>
      <c r="H520" s="849">
        <v>2</v>
      </c>
      <c r="I520" s="849">
        <v>7036</v>
      </c>
      <c r="J520" s="832">
        <v>0.99943181818181814</v>
      </c>
      <c r="K520" s="832">
        <v>3518</v>
      </c>
      <c r="L520" s="849">
        <v>2</v>
      </c>
      <c r="M520" s="849">
        <v>7040</v>
      </c>
      <c r="N520" s="832">
        <v>1</v>
      </c>
      <c r="O520" s="832">
        <v>3520</v>
      </c>
      <c r="P520" s="849">
        <v>4</v>
      </c>
      <c r="Q520" s="849">
        <v>14088</v>
      </c>
      <c r="R520" s="837">
        <v>2.0011363636363635</v>
      </c>
      <c r="S520" s="850">
        <v>3522</v>
      </c>
    </row>
    <row r="521" spans="1:19" ht="14.4" customHeight="1" x14ac:dyDescent="0.3">
      <c r="A521" s="831" t="s">
        <v>1841</v>
      </c>
      <c r="B521" s="832" t="s">
        <v>1842</v>
      </c>
      <c r="C521" s="832" t="s">
        <v>571</v>
      </c>
      <c r="D521" s="832" t="s">
        <v>1007</v>
      </c>
      <c r="E521" s="832" t="s">
        <v>904</v>
      </c>
      <c r="F521" s="832" t="s">
        <v>1964</v>
      </c>
      <c r="G521" s="832" t="s">
        <v>1965</v>
      </c>
      <c r="H521" s="849">
        <v>159</v>
      </c>
      <c r="I521" s="849">
        <v>5299.99</v>
      </c>
      <c r="J521" s="832">
        <v>52.999899999999997</v>
      </c>
      <c r="K521" s="832">
        <v>33.333270440251574</v>
      </c>
      <c r="L521" s="849">
        <v>3</v>
      </c>
      <c r="M521" s="849">
        <v>100</v>
      </c>
      <c r="N521" s="832">
        <v>1</v>
      </c>
      <c r="O521" s="832">
        <v>33.333333333333336</v>
      </c>
      <c r="P521" s="849"/>
      <c r="Q521" s="849"/>
      <c r="R521" s="837"/>
      <c r="S521" s="850"/>
    </row>
    <row r="522" spans="1:19" ht="14.4" customHeight="1" x14ac:dyDescent="0.3">
      <c r="A522" s="831" t="s">
        <v>1841</v>
      </c>
      <c r="B522" s="832" t="s">
        <v>1842</v>
      </c>
      <c r="C522" s="832" t="s">
        <v>571</v>
      </c>
      <c r="D522" s="832" t="s">
        <v>1007</v>
      </c>
      <c r="E522" s="832" t="s">
        <v>904</v>
      </c>
      <c r="F522" s="832" t="s">
        <v>1964</v>
      </c>
      <c r="G522" s="832" t="s">
        <v>1966</v>
      </c>
      <c r="H522" s="849"/>
      <c r="I522" s="849"/>
      <c r="J522" s="832"/>
      <c r="K522" s="832"/>
      <c r="L522" s="849">
        <v>441</v>
      </c>
      <c r="M522" s="849">
        <v>14700.01</v>
      </c>
      <c r="N522" s="832">
        <v>1</v>
      </c>
      <c r="O522" s="832">
        <v>33.333356009070293</v>
      </c>
      <c r="P522" s="849">
        <v>328</v>
      </c>
      <c r="Q522" s="849">
        <v>10933.33</v>
      </c>
      <c r="R522" s="837">
        <v>0.74376343961670777</v>
      </c>
      <c r="S522" s="850">
        <v>33.33332317073171</v>
      </c>
    </row>
    <row r="523" spans="1:19" ht="14.4" customHeight="1" x14ac:dyDescent="0.3">
      <c r="A523" s="831" t="s">
        <v>1841</v>
      </c>
      <c r="B523" s="832" t="s">
        <v>1842</v>
      </c>
      <c r="C523" s="832" t="s">
        <v>571</v>
      </c>
      <c r="D523" s="832" t="s">
        <v>1007</v>
      </c>
      <c r="E523" s="832" t="s">
        <v>904</v>
      </c>
      <c r="F523" s="832" t="s">
        <v>1967</v>
      </c>
      <c r="G523" s="832" t="s">
        <v>1968</v>
      </c>
      <c r="H523" s="849">
        <v>151</v>
      </c>
      <c r="I523" s="849">
        <v>5587</v>
      </c>
      <c r="J523" s="832">
        <v>0.3471264367816092</v>
      </c>
      <c r="K523" s="832">
        <v>37</v>
      </c>
      <c r="L523" s="849">
        <v>435</v>
      </c>
      <c r="M523" s="849">
        <v>16095</v>
      </c>
      <c r="N523" s="832">
        <v>1</v>
      </c>
      <c r="O523" s="832">
        <v>37</v>
      </c>
      <c r="P523" s="849">
        <v>364</v>
      </c>
      <c r="Q523" s="849">
        <v>13468</v>
      </c>
      <c r="R523" s="837">
        <v>0.83678160919540234</v>
      </c>
      <c r="S523" s="850">
        <v>37</v>
      </c>
    </row>
    <row r="524" spans="1:19" ht="14.4" customHeight="1" x14ac:dyDescent="0.3">
      <c r="A524" s="831" t="s">
        <v>1841</v>
      </c>
      <c r="B524" s="832" t="s">
        <v>1842</v>
      </c>
      <c r="C524" s="832" t="s">
        <v>571</v>
      </c>
      <c r="D524" s="832" t="s">
        <v>1007</v>
      </c>
      <c r="E524" s="832" t="s">
        <v>904</v>
      </c>
      <c r="F524" s="832" t="s">
        <v>1974</v>
      </c>
      <c r="G524" s="832" t="s">
        <v>1975</v>
      </c>
      <c r="H524" s="849">
        <v>3</v>
      </c>
      <c r="I524" s="849">
        <v>1311</v>
      </c>
      <c r="J524" s="832">
        <v>0.27272727272727271</v>
      </c>
      <c r="K524" s="832">
        <v>437</v>
      </c>
      <c r="L524" s="849">
        <v>11</v>
      </c>
      <c r="M524" s="849">
        <v>4807</v>
      </c>
      <c r="N524" s="832">
        <v>1</v>
      </c>
      <c r="O524" s="832">
        <v>437</v>
      </c>
      <c r="P524" s="849">
        <v>3</v>
      </c>
      <c r="Q524" s="849">
        <v>1314</v>
      </c>
      <c r="R524" s="837">
        <v>0.27335136259621384</v>
      </c>
      <c r="S524" s="850">
        <v>438</v>
      </c>
    </row>
    <row r="525" spans="1:19" ht="14.4" customHeight="1" x14ac:dyDescent="0.3">
      <c r="A525" s="831" t="s">
        <v>1841</v>
      </c>
      <c r="B525" s="832" t="s">
        <v>1842</v>
      </c>
      <c r="C525" s="832" t="s">
        <v>571</v>
      </c>
      <c r="D525" s="832" t="s">
        <v>1007</v>
      </c>
      <c r="E525" s="832" t="s">
        <v>904</v>
      </c>
      <c r="F525" s="832" t="s">
        <v>1974</v>
      </c>
      <c r="G525" s="832" t="s">
        <v>1976</v>
      </c>
      <c r="H525" s="849">
        <v>8</v>
      </c>
      <c r="I525" s="849">
        <v>3496</v>
      </c>
      <c r="J525" s="832">
        <v>1.3333333333333333</v>
      </c>
      <c r="K525" s="832">
        <v>437</v>
      </c>
      <c r="L525" s="849">
        <v>6</v>
      </c>
      <c r="M525" s="849">
        <v>2622</v>
      </c>
      <c r="N525" s="832">
        <v>1</v>
      </c>
      <c r="O525" s="832">
        <v>437</v>
      </c>
      <c r="P525" s="849">
        <v>3</v>
      </c>
      <c r="Q525" s="849">
        <v>1312</v>
      </c>
      <c r="R525" s="837">
        <v>0.50038138825324185</v>
      </c>
      <c r="S525" s="850">
        <v>437.33333333333331</v>
      </c>
    </row>
    <row r="526" spans="1:19" ht="14.4" customHeight="1" x14ac:dyDescent="0.3">
      <c r="A526" s="831" t="s">
        <v>1841</v>
      </c>
      <c r="B526" s="832" t="s">
        <v>1842</v>
      </c>
      <c r="C526" s="832" t="s">
        <v>571</v>
      </c>
      <c r="D526" s="832" t="s">
        <v>1007</v>
      </c>
      <c r="E526" s="832" t="s">
        <v>904</v>
      </c>
      <c r="F526" s="832" t="s">
        <v>1977</v>
      </c>
      <c r="G526" s="832" t="s">
        <v>1978</v>
      </c>
      <c r="H526" s="849">
        <v>302</v>
      </c>
      <c r="I526" s="849">
        <v>405284</v>
      </c>
      <c r="J526" s="832">
        <v>1.0100334448160535</v>
      </c>
      <c r="K526" s="832">
        <v>1342</v>
      </c>
      <c r="L526" s="849">
        <v>299</v>
      </c>
      <c r="M526" s="849">
        <v>401258</v>
      </c>
      <c r="N526" s="832">
        <v>1</v>
      </c>
      <c r="O526" s="832">
        <v>1342</v>
      </c>
      <c r="P526" s="849">
        <v>204</v>
      </c>
      <c r="Q526" s="849">
        <v>273915</v>
      </c>
      <c r="R526" s="837">
        <v>0.68264059532769439</v>
      </c>
      <c r="S526" s="850">
        <v>1342.7205882352941</v>
      </c>
    </row>
    <row r="527" spans="1:19" ht="14.4" customHeight="1" x14ac:dyDescent="0.3">
      <c r="A527" s="831" t="s">
        <v>1841</v>
      </c>
      <c r="B527" s="832" t="s">
        <v>1842</v>
      </c>
      <c r="C527" s="832" t="s">
        <v>571</v>
      </c>
      <c r="D527" s="832" t="s">
        <v>1007</v>
      </c>
      <c r="E527" s="832" t="s">
        <v>904</v>
      </c>
      <c r="F527" s="832" t="s">
        <v>1977</v>
      </c>
      <c r="G527" s="832" t="s">
        <v>1979</v>
      </c>
      <c r="H527" s="849">
        <v>32</v>
      </c>
      <c r="I527" s="849">
        <v>42944</v>
      </c>
      <c r="J527" s="832">
        <v>1.3333333333333333</v>
      </c>
      <c r="K527" s="832">
        <v>1342</v>
      </c>
      <c r="L527" s="849">
        <v>24</v>
      </c>
      <c r="M527" s="849">
        <v>32208</v>
      </c>
      <c r="N527" s="832">
        <v>1</v>
      </c>
      <c r="O527" s="832">
        <v>1342</v>
      </c>
      <c r="P527" s="849">
        <v>40</v>
      </c>
      <c r="Q527" s="849">
        <v>53700</v>
      </c>
      <c r="R527" s="837">
        <v>1.6672876304023845</v>
      </c>
      <c r="S527" s="850">
        <v>1342.5</v>
      </c>
    </row>
    <row r="528" spans="1:19" ht="14.4" customHeight="1" x14ac:dyDescent="0.3">
      <c r="A528" s="831" t="s">
        <v>1841</v>
      </c>
      <c r="B528" s="832" t="s">
        <v>1842</v>
      </c>
      <c r="C528" s="832" t="s">
        <v>571</v>
      </c>
      <c r="D528" s="832" t="s">
        <v>1007</v>
      </c>
      <c r="E528" s="832" t="s">
        <v>904</v>
      </c>
      <c r="F528" s="832" t="s">
        <v>1980</v>
      </c>
      <c r="G528" s="832" t="s">
        <v>1981</v>
      </c>
      <c r="H528" s="849">
        <v>36</v>
      </c>
      <c r="I528" s="849">
        <v>18324</v>
      </c>
      <c r="J528" s="832">
        <v>1.0588235294117647</v>
      </c>
      <c r="K528" s="832">
        <v>509</v>
      </c>
      <c r="L528" s="849">
        <v>34</v>
      </c>
      <c r="M528" s="849">
        <v>17306</v>
      </c>
      <c r="N528" s="832">
        <v>1</v>
      </c>
      <c r="O528" s="832">
        <v>509</v>
      </c>
      <c r="P528" s="849">
        <v>35</v>
      </c>
      <c r="Q528" s="849">
        <v>17864</v>
      </c>
      <c r="R528" s="837">
        <v>1.0322431526638161</v>
      </c>
      <c r="S528" s="850">
        <v>510.4</v>
      </c>
    </row>
    <row r="529" spans="1:19" ht="14.4" customHeight="1" x14ac:dyDescent="0.3">
      <c r="A529" s="831" t="s">
        <v>1841</v>
      </c>
      <c r="B529" s="832" t="s">
        <v>1842</v>
      </c>
      <c r="C529" s="832" t="s">
        <v>571</v>
      </c>
      <c r="D529" s="832" t="s">
        <v>1007</v>
      </c>
      <c r="E529" s="832" t="s">
        <v>904</v>
      </c>
      <c r="F529" s="832" t="s">
        <v>1980</v>
      </c>
      <c r="G529" s="832" t="s">
        <v>1982</v>
      </c>
      <c r="H529" s="849">
        <v>45</v>
      </c>
      <c r="I529" s="849">
        <v>22905</v>
      </c>
      <c r="J529" s="832">
        <v>0.95744680851063835</v>
      </c>
      <c r="K529" s="832">
        <v>509</v>
      </c>
      <c r="L529" s="849">
        <v>47</v>
      </c>
      <c r="M529" s="849">
        <v>23923</v>
      </c>
      <c r="N529" s="832">
        <v>1</v>
      </c>
      <c r="O529" s="832">
        <v>509</v>
      </c>
      <c r="P529" s="849">
        <v>23</v>
      </c>
      <c r="Q529" s="849">
        <v>11732</v>
      </c>
      <c r="R529" s="837">
        <v>0.49040672156502113</v>
      </c>
      <c r="S529" s="850">
        <v>510.08695652173913</v>
      </c>
    </row>
    <row r="530" spans="1:19" ht="14.4" customHeight="1" x14ac:dyDescent="0.3">
      <c r="A530" s="831" t="s">
        <v>1841</v>
      </c>
      <c r="B530" s="832" t="s">
        <v>1842</v>
      </c>
      <c r="C530" s="832" t="s">
        <v>571</v>
      </c>
      <c r="D530" s="832" t="s">
        <v>1007</v>
      </c>
      <c r="E530" s="832" t="s">
        <v>904</v>
      </c>
      <c r="F530" s="832" t="s">
        <v>1983</v>
      </c>
      <c r="G530" s="832" t="s">
        <v>1984</v>
      </c>
      <c r="H530" s="849">
        <v>21</v>
      </c>
      <c r="I530" s="849">
        <v>48909</v>
      </c>
      <c r="J530" s="832">
        <v>5.2477467811158798</v>
      </c>
      <c r="K530" s="832">
        <v>2329</v>
      </c>
      <c r="L530" s="849">
        <v>4</v>
      </c>
      <c r="M530" s="849">
        <v>9320</v>
      </c>
      <c r="N530" s="832">
        <v>1</v>
      </c>
      <c r="O530" s="832">
        <v>2330</v>
      </c>
      <c r="P530" s="849">
        <v>21</v>
      </c>
      <c r="Q530" s="849">
        <v>48993</v>
      </c>
      <c r="R530" s="837">
        <v>5.2567596566523607</v>
      </c>
      <c r="S530" s="850">
        <v>2333</v>
      </c>
    </row>
    <row r="531" spans="1:19" ht="14.4" customHeight="1" x14ac:dyDescent="0.3">
      <c r="A531" s="831" t="s">
        <v>1841</v>
      </c>
      <c r="B531" s="832" t="s">
        <v>1842</v>
      </c>
      <c r="C531" s="832" t="s">
        <v>571</v>
      </c>
      <c r="D531" s="832" t="s">
        <v>1007</v>
      </c>
      <c r="E531" s="832" t="s">
        <v>904</v>
      </c>
      <c r="F531" s="832" t="s">
        <v>1985</v>
      </c>
      <c r="G531" s="832" t="s">
        <v>1986</v>
      </c>
      <c r="H531" s="849">
        <v>8</v>
      </c>
      <c r="I531" s="849">
        <v>21160</v>
      </c>
      <c r="J531" s="832">
        <v>1.3328294280675232</v>
      </c>
      <c r="K531" s="832">
        <v>2645</v>
      </c>
      <c r="L531" s="849">
        <v>6</v>
      </c>
      <c r="M531" s="849">
        <v>15876</v>
      </c>
      <c r="N531" s="832">
        <v>1</v>
      </c>
      <c r="O531" s="832">
        <v>2646</v>
      </c>
      <c r="P531" s="849">
        <v>5</v>
      </c>
      <c r="Q531" s="849">
        <v>13245</v>
      </c>
      <c r="R531" s="837">
        <v>0.83427815570672714</v>
      </c>
      <c r="S531" s="850">
        <v>2649</v>
      </c>
    </row>
    <row r="532" spans="1:19" ht="14.4" customHeight="1" x14ac:dyDescent="0.3">
      <c r="A532" s="831" t="s">
        <v>1841</v>
      </c>
      <c r="B532" s="832" t="s">
        <v>1842</v>
      </c>
      <c r="C532" s="832" t="s">
        <v>571</v>
      </c>
      <c r="D532" s="832" t="s">
        <v>1007</v>
      </c>
      <c r="E532" s="832" t="s">
        <v>904</v>
      </c>
      <c r="F532" s="832" t="s">
        <v>1985</v>
      </c>
      <c r="G532" s="832" t="s">
        <v>1987</v>
      </c>
      <c r="H532" s="849">
        <v>9</v>
      </c>
      <c r="I532" s="849">
        <v>23805</v>
      </c>
      <c r="J532" s="832">
        <v>0.47350519155030435</v>
      </c>
      <c r="K532" s="832">
        <v>2645</v>
      </c>
      <c r="L532" s="849">
        <v>19</v>
      </c>
      <c r="M532" s="849">
        <v>50274</v>
      </c>
      <c r="N532" s="832">
        <v>1</v>
      </c>
      <c r="O532" s="832">
        <v>2646</v>
      </c>
      <c r="P532" s="849"/>
      <c r="Q532" s="849"/>
      <c r="R532" s="837"/>
      <c r="S532" s="850"/>
    </row>
    <row r="533" spans="1:19" ht="14.4" customHeight="1" x14ac:dyDescent="0.3">
      <c r="A533" s="831" t="s">
        <v>1841</v>
      </c>
      <c r="B533" s="832" t="s">
        <v>1842</v>
      </c>
      <c r="C533" s="832" t="s">
        <v>571</v>
      </c>
      <c r="D533" s="832" t="s">
        <v>1007</v>
      </c>
      <c r="E533" s="832" t="s">
        <v>904</v>
      </c>
      <c r="F533" s="832" t="s">
        <v>1988</v>
      </c>
      <c r="G533" s="832" t="s">
        <v>1989</v>
      </c>
      <c r="H533" s="849">
        <v>12</v>
      </c>
      <c r="I533" s="849">
        <v>4248</v>
      </c>
      <c r="J533" s="832">
        <v>1.7094567404426559</v>
      </c>
      <c r="K533" s="832">
        <v>354</v>
      </c>
      <c r="L533" s="849">
        <v>7</v>
      </c>
      <c r="M533" s="849">
        <v>2485</v>
      </c>
      <c r="N533" s="832">
        <v>1</v>
      </c>
      <c r="O533" s="832">
        <v>355</v>
      </c>
      <c r="P533" s="849"/>
      <c r="Q533" s="849"/>
      <c r="R533" s="837"/>
      <c r="S533" s="850"/>
    </row>
    <row r="534" spans="1:19" ht="14.4" customHeight="1" x14ac:dyDescent="0.3">
      <c r="A534" s="831" t="s">
        <v>1841</v>
      </c>
      <c r="B534" s="832" t="s">
        <v>1842</v>
      </c>
      <c r="C534" s="832" t="s">
        <v>571</v>
      </c>
      <c r="D534" s="832" t="s">
        <v>1007</v>
      </c>
      <c r="E534" s="832" t="s">
        <v>904</v>
      </c>
      <c r="F534" s="832" t="s">
        <v>1992</v>
      </c>
      <c r="G534" s="832" t="s">
        <v>1993</v>
      </c>
      <c r="H534" s="849"/>
      <c r="I534" s="849"/>
      <c r="J534" s="832"/>
      <c r="K534" s="832"/>
      <c r="L534" s="849">
        <v>1</v>
      </c>
      <c r="M534" s="849">
        <v>195</v>
      </c>
      <c r="N534" s="832">
        <v>1</v>
      </c>
      <c r="O534" s="832">
        <v>195</v>
      </c>
      <c r="P534" s="849"/>
      <c r="Q534" s="849"/>
      <c r="R534" s="837"/>
      <c r="S534" s="850"/>
    </row>
    <row r="535" spans="1:19" ht="14.4" customHeight="1" x14ac:dyDescent="0.3">
      <c r="A535" s="831" t="s">
        <v>1841</v>
      </c>
      <c r="B535" s="832" t="s">
        <v>1842</v>
      </c>
      <c r="C535" s="832" t="s">
        <v>571</v>
      </c>
      <c r="D535" s="832" t="s">
        <v>1007</v>
      </c>
      <c r="E535" s="832" t="s">
        <v>904</v>
      </c>
      <c r="F535" s="832" t="s">
        <v>1994</v>
      </c>
      <c r="G535" s="832" t="s">
        <v>1995</v>
      </c>
      <c r="H535" s="849">
        <v>2</v>
      </c>
      <c r="I535" s="849">
        <v>2068</v>
      </c>
      <c r="J535" s="832"/>
      <c r="K535" s="832">
        <v>1034</v>
      </c>
      <c r="L535" s="849"/>
      <c r="M535" s="849"/>
      <c r="N535" s="832"/>
      <c r="O535" s="832"/>
      <c r="P535" s="849">
        <v>4</v>
      </c>
      <c r="Q535" s="849">
        <v>4160</v>
      </c>
      <c r="R535" s="837"/>
      <c r="S535" s="850">
        <v>1040</v>
      </c>
    </row>
    <row r="536" spans="1:19" ht="14.4" customHeight="1" x14ac:dyDescent="0.3">
      <c r="A536" s="831" t="s">
        <v>1841</v>
      </c>
      <c r="B536" s="832" t="s">
        <v>1842</v>
      </c>
      <c r="C536" s="832" t="s">
        <v>571</v>
      </c>
      <c r="D536" s="832" t="s">
        <v>1007</v>
      </c>
      <c r="E536" s="832" t="s">
        <v>904</v>
      </c>
      <c r="F536" s="832" t="s">
        <v>1996</v>
      </c>
      <c r="G536" s="832" t="s">
        <v>1997</v>
      </c>
      <c r="H536" s="849">
        <v>1</v>
      </c>
      <c r="I536" s="849">
        <v>525</v>
      </c>
      <c r="J536" s="832"/>
      <c r="K536" s="832">
        <v>525</v>
      </c>
      <c r="L536" s="849"/>
      <c r="M536" s="849"/>
      <c r="N536" s="832"/>
      <c r="O536" s="832"/>
      <c r="P536" s="849"/>
      <c r="Q536" s="849"/>
      <c r="R536" s="837"/>
      <c r="S536" s="850"/>
    </row>
    <row r="537" spans="1:19" ht="14.4" customHeight="1" x14ac:dyDescent="0.3">
      <c r="A537" s="831" t="s">
        <v>1841</v>
      </c>
      <c r="B537" s="832" t="s">
        <v>1842</v>
      </c>
      <c r="C537" s="832" t="s">
        <v>571</v>
      </c>
      <c r="D537" s="832" t="s">
        <v>1007</v>
      </c>
      <c r="E537" s="832" t="s">
        <v>904</v>
      </c>
      <c r="F537" s="832" t="s">
        <v>1996</v>
      </c>
      <c r="G537" s="832" t="s">
        <v>1998</v>
      </c>
      <c r="H537" s="849"/>
      <c r="I537" s="849"/>
      <c r="J537" s="832"/>
      <c r="K537" s="832"/>
      <c r="L537" s="849">
        <v>1</v>
      </c>
      <c r="M537" s="849">
        <v>525</v>
      </c>
      <c r="N537" s="832">
        <v>1</v>
      </c>
      <c r="O537" s="832">
        <v>525</v>
      </c>
      <c r="P537" s="849"/>
      <c r="Q537" s="849"/>
      <c r="R537" s="837"/>
      <c r="S537" s="850"/>
    </row>
    <row r="538" spans="1:19" ht="14.4" customHeight="1" x14ac:dyDescent="0.3">
      <c r="A538" s="831" t="s">
        <v>1841</v>
      </c>
      <c r="B538" s="832" t="s">
        <v>1842</v>
      </c>
      <c r="C538" s="832" t="s">
        <v>571</v>
      </c>
      <c r="D538" s="832" t="s">
        <v>1007</v>
      </c>
      <c r="E538" s="832" t="s">
        <v>904</v>
      </c>
      <c r="F538" s="832" t="s">
        <v>2006</v>
      </c>
      <c r="G538" s="832" t="s">
        <v>2007</v>
      </c>
      <c r="H538" s="849">
        <v>19</v>
      </c>
      <c r="I538" s="849">
        <v>13642</v>
      </c>
      <c r="J538" s="832">
        <v>2.7105106298430361</v>
      </c>
      <c r="K538" s="832">
        <v>718</v>
      </c>
      <c r="L538" s="849">
        <v>7</v>
      </c>
      <c r="M538" s="849">
        <v>5033</v>
      </c>
      <c r="N538" s="832">
        <v>1</v>
      </c>
      <c r="O538" s="832">
        <v>719</v>
      </c>
      <c r="P538" s="849">
        <v>8</v>
      </c>
      <c r="Q538" s="849">
        <v>5752</v>
      </c>
      <c r="R538" s="837">
        <v>1.1428571428571428</v>
      </c>
      <c r="S538" s="850">
        <v>719</v>
      </c>
    </row>
    <row r="539" spans="1:19" ht="14.4" customHeight="1" x14ac:dyDescent="0.3">
      <c r="A539" s="831" t="s">
        <v>1841</v>
      </c>
      <c r="B539" s="832" t="s">
        <v>1842</v>
      </c>
      <c r="C539" s="832" t="s">
        <v>571</v>
      </c>
      <c r="D539" s="832" t="s">
        <v>1007</v>
      </c>
      <c r="E539" s="832" t="s">
        <v>904</v>
      </c>
      <c r="F539" s="832" t="s">
        <v>2006</v>
      </c>
      <c r="G539" s="832" t="s">
        <v>2008</v>
      </c>
      <c r="H539" s="849">
        <v>5</v>
      </c>
      <c r="I539" s="849">
        <v>3590</v>
      </c>
      <c r="J539" s="832">
        <v>0.21708895204692508</v>
      </c>
      <c r="K539" s="832">
        <v>718</v>
      </c>
      <c r="L539" s="849">
        <v>23</v>
      </c>
      <c r="M539" s="849">
        <v>16537</v>
      </c>
      <c r="N539" s="832">
        <v>1</v>
      </c>
      <c r="O539" s="832">
        <v>719</v>
      </c>
      <c r="P539" s="849">
        <v>10</v>
      </c>
      <c r="Q539" s="849">
        <v>7190</v>
      </c>
      <c r="R539" s="837">
        <v>0.43478260869565216</v>
      </c>
      <c r="S539" s="850">
        <v>719</v>
      </c>
    </row>
    <row r="540" spans="1:19" ht="14.4" customHeight="1" x14ac:dyDescent="0.3">
      <c r="A540" s="831" t="s">
        <v>1841</v>
      </c>
      <c r="B540" s="832" t="s">
        <v>1842</v>
      </c>
      <c r="C540" s="832" t="s">
        <v>571</v>
      </c>
      <c r="D540" s="832" t="s">
        <v>1007</v>
      </c>
      <c r="E540" s="832" t="s">
        <v>904</v>
      </c>
      <c r="F540" s="832" t="s">
        <v>2014</v>
      </c>
      <c r="G540" s="832" t="s">
        <v>2015</v>
      </c>
      <c r="H540" s="849"/>
      <c r="I540" s="849"/>
      <c r="J540" s="832"/>
      <c r="K540" s="832"/>
      <c r="L540" s="849">
        <v>1</v>
      </c>
      <c r="M540" s="849">
        <v>671</v>
      </c>
      <c r="N540" s="832">
        <v>1</v>
      </c>
      <c r="O540" s="832">
        <v>671</v>
      </c>
      <c r="P540" s="849"/>
      <c r="Q540" s="849"/>
      <c r="R540" s="837"/>
      <c r="S540" s="850"/>
    </row>
    <row r="541" spans="1:19" ht="14.4" customHeight="1" x14ac:dyDescent="0.3">
      <c r="A541" s="831" t="s">
        <v>1841</v>
      </c>
      <c r="B541" s="832" t="s">
        <v>1842</v>
      </c>
      <c r="C541" s="832" t="s">
        <v>571</v>
      </c>
      <c r="D541" s="832" t="s">
        <v>1005</v>
      </c>
      <c r="E541" s="832" t="s">
        <v>1843</v>
      </c>
      <c r="F541" s="832" t="s">
        <v>1844</v>
      </c>
      <c r="G541" s="832" t="s">
        <v>1845</v>
      </c>
      <c r="H541" s="849"/>
      <c r="I541" s="849"/>
      <c r="J541" s="832"/>
      <c r="K541" s="832"/>
      <c r="L541" s="849"/>
      <c r="M541" s="849"/>
      <c r="N541" s="832"/>
      <c r="O541" s="832"/>
      <c r="P541" s="849">
        <v>875</v>
      </c>
      <c r="Q541" s="849">
        <v>20300</v>
      </c>
      <c r="R541" s="837"/>
      <c r="S541" s="850">
        <v>23.2</v>
      </c>
    </row>
    <row r="542" spans="1:19" ht="14.4" customHeight="1" x14ac:dyDescent="0.3">
      <c r="A542" s="831" t="s">
        <v>1841</v>
      </c>
      <c r="B542" s="832" t="s">
        <v>1842</v>
      </c>
      <c r="C542" s="832" t="s">
        <v>571</v>
      </c>
      <c r="D542" s="832" t="s">
        <v>1005</v>
      </c>
      <c r="E542" s="832" t="s">
        <v>1843</v>
      </c>
      <c r="F542" s="832" t="s">
        <v>1846</v>
      </c>
      <c r="G542" s="832" t="s">
        <v>1847</v>
      </c>
      <c r="H542" s="849"/>
      <c r="I542" s="849"/>
      <c r="J542" s="832"/>
      <c r="K542" s="832"/>
      <c r="L542" s="849">
        <v>5167</v>
      </c>
      <c r="M542" s="849">
        <v>13352.83</v>
      </c>
      <c r="N542" s="832">
        <v>1</v>
      </c>
      <c r="O542" s="832">
        <v>2.5842519837429845</v>
      </c>
      <c r="P542" s="849">
        <v>7080</v>
      </c>
      <c r="Q542" s="849">
        <v>18371.52</v>
      </c>
      <c r="R542" s="837">
        <v>1.3758521601787785</v>
      </c>
      <c r="S542" s="850">
        <v>2.5948474576271185</v>
      </c>
    </row>
    <row r="543" spans="1:19" ht="14.4" customHeight="1" x14ac:dyDescent="0.3">
      <c r="A543" s="831" t="s">
        <v>1841</v>
      </c>
      <c r="B543" s="832" t="s">
        <v>1842</v>
      </c>
      <c r="C543" s="832" t="s">
        <v>571</v>
      </c>
      <c r="D543" s="832" t="s">
        <v>1005</v>
      </c>
      <c r="E543" s="832" t="s">
        <v>1843</v>
      </c>
      <c r="F543" s="832" t="s">
        <v>1848</v>
      </c>
      <c r="G543" s="832" t="s">
        <v>1849</v>
      </c>
      <c r="H543" s="849"/>
      <c r="I543" s="849"/>
      <c r="J543" s="832"/>
      <c r="K543" s="832"/>
      <c r="L543" s="849">
        <v>12980</v>
      </c>
      <c r="M543" s="849">
        <v>91827.1</v>
      </c>
      <c r="N543" s="832">
        <v>1</v>
      </c>
      <c r="O543" s="832">
        <v>7.0745069337442219</v>
      </c>
      <c r="P543" s="849">
        <v>8173</v>
      </c>
      <c r="Q543" s="849">
        <v>58953.149999999987</v>
      </c>
      <c r="R543" s="837">
        <v>0.64200165310676238</v>
      </c>
      <c r="S543" s="850">
        <v>7.2131591826746586</v>
      </c>
    </row>
    <row r="544" spans="1:19" ht="14.4" customHeight="1" x14ac:dyDescent="0.3">
      <c r="A544" s="831" t="s">
        <v>1841</v>
      </c>
      <c r="B544" s="832" t="s">
        <v>1842</v>
      </c>
      <c r="C544" s="832" t="s">
        <v>571</v>
      </c>
      <c r="D544" s="832" t="s">
        <v>1005</v>
      </c>
      <c r="E544" s="832" t="s">
        <v>1843</v>
      </c>
      <c r="F544" s="832" t="s">
        <v>1853</v>
      </c>
      <c r="G544" s="832" t="s">
        <v>1854</v>
      </c>
      <c r="H544" s="849"/>
      <c r="I544" s="849"/>
      <c r="J544" s="832"/>
      <c r="K544" s="832"/>
      <c r="L544" s="849">
        <v>700</v>
      </c>
      <c r="M544" s="849">
        <v>5537</v>
      </c>
      <c r="N544" s="832">
        <v>1</v>
      </c>
      <c r="O544" s="832">
        <v>7.91</v>
      </c>
      <c r="P544" s="849"/>
      <c r="Q544" s="849"/>
      <c r="R544" s="837"/>
      <c r="S544" s="850"/>
    </row>
    <row r="545" spans="1:19" ht="14.4" customHeight="1" x14ac:dyDescent="0.3">
      <c r="A545" s="831" t="s">
        <v>1841</v>
      </c>
      <c r="B545" s="832" t="s">
        <v>1842</v>
      </c>
      <c r="C545" s="832" t="s">
        <v>571</v>
      </c>
      <c r="D545" s="832" t="s">
        <v>1005</v>
      </c>
      <c r="E545" s="832" t="s">
        <v>1843</v>
      </c>
      <c r="F545" s="832" t="s">
        <v>1855</v>
      </c>
      <c r="G545" s="832" t="s">
        <v>1856</v>
      </c>
      <c r="H545" s="849"/>
      <c r="I545" s="849"/>
      <c r="J545" s="832"/>
      <c r="K545" s="832"/>
      <c r="L545" s="849">
        <v>31079</v>
      </c>
      <c r="M545" s="849">
        <v>164673.51</v>
      </c>
      <c r="N545" s="832">
        <v>1</v>
      </c>
      <c r="O545" s="832">
        <v>5.29854596351234</v>
      </c>
      <c r="P545" s="849">
        <v>28382</v>
      </c>
      <c r="Q545" s="849">
        <v>151305.02000000002</v>
      </c>
      <c r="R545" s="837">
        <v>0.91881821186662027</v>
      </c>
      <c r="S545" s="850">
        <v>5.331020365020084</v>
      </c>
    </row>
    <row r="546" spans="1:19" ht="14.4" customHeight="1" x14ac:dyDescent="0.3">
      <c r="A546" s="831" t="s">
        <v>1841</v>
      </c>
      <c r="B546" s="832" t="s">
        <v>1842</v>
      </c>
      <c r="C546" s="832" t="s">
        <v>571</v>
      </c>
      <c r="D546" s="832" t="s">
        <v>1005</v>
      </c>
      <c r="E546" s="832" t="s">
        <v>1843</v>
      </c>
      <c r="F546" s="832" t="s">
        <v>1857</v>
      </c>
      <c r="G546" s="832" t="s">
        <v>1858</v>
      </c>
      <c r="H546" s="849"/>
      <c r="I546" s="849"/>
      <c r="J546" s="832"/>
      <c r="K546" s="832"/>
      <c r="L546" s="849">
        <v>1354</v>
      </c>
      <c r="M546" s="849">
        <v>12375.56</v>
      </c>
      <c r="N546" s="832">
        <v>1</v>
      </c>
      <c r="O546" s="832">
        <v>9.1399999999999988</v>
      </c>
      <c r="P546" s="849">
        <v>1828</v>
      </c>
      <c r="Q546" s="849">
        <v>16842.560000000001</v>
      </c>
      <c r="R546" s="837">
        <v>1.3609533629185266</v>
      </c>
      <c r="S546" s="850">
        <v>9.2136542669584252</v>
      </c>
    </row>
    <row r="547" spans="1:19" ht="14.4" customHeight="1" x14ac:dyDescent="0.3">
      <c r="A547" s="831" t="s">
        <v>1841</v>
      </c>
      <c r="B547" s="832" t="s">
        <v>1842</v>
      </c>
      <c r="C547" s="832" t="s">
        <v>571</v>
      </c>
      <c r="D547" s="832" t="s">
        <v>1005</v>
      </c>
      <c r="E547" s="832" t="s">
        <v>1843</v>
      </c>
      <c r="F547" s="832" t="s">
        <v>1859</v>
      </c>
      <c r="G547" s="832" t="s">
        <v>1860</v>
      </c>
      <c r="H547" s="849"/>
      <c r="I547" s="849"/>
      <c r="J547" s="832"/>
      <c r="K547" s="832"/>
      <c r="L547" s="849">
        <v>1120</v>
      </c>
      <c r="M547" s="849">
        <v>10281.6</v>
      </c>
      <c r="N547" s="832">
        <v>1</v>
      </c>
      <c r="O547" s="832">
        <v>9.18</v>
      </c>
      <c r="P547" s="849">
        <v>1322</v>
      </c>
      <c r="Q547" s="849">
        <v>12135.960000000001</v>
      </c>
      <c r="R547" s="837">
        <v>1.1803571428571429</v>
      </c>
      <c r="S547" s="850">
        <v>9.1800000000000015</v>
      </c>
    </row>
    <row r="548" spans="1:19" ht="14.4" customHeight="1" x14ac:dyDescent="0.3">
      <c r="A548" s="831" t="s">
        <v>1841</v>
      </c>
      <c r="B548" s="832" t="s">
        <v>1842</v>
      </c>
      <c r="C548" s="832" t="s">
        <v>571</v>
      </c>
      <c r="D548" s="832" t="s">
        <v>1005</v>
      </c>
      <c r="E548" s="832" t="s">
        <v>1843</v>
      </c>
      <c r="F548" s="832" t="s">
        <v>1861</v>
      </c>
      <c r="G548" s="832" t="s">
        <v>1862</v>
      </c>
      <c r="H548" s="849"/>
      <c r="I548" s="849"/>
      <c r="J548" s="832"/>
      <c r="K548" s="832"/>
      <c r="L548" s="849">
        <v>1256</v>
      </c>
      <c r="M548" s="849">
        <v>12773.76</v>
      </c>
      <c r="N548" s="832">
        <v>1</v>
      </c>
      <c r="O548" s="832">
        <v>10.170191082802548</v>
      </c>
      <c r="P548" s="849">
        <v>611</v>
      </c>
      <c r="Q548" s="849">
        <v>6255.3</v>
      </c>
      <c r="R548" s="837">
        <v>0.48969919585149557</v>
      </c>
      <c r="S548" s="850">
        <v>10.237806873977087</v>
      </c>
    </row>
    <row r="549" spans="1:19" ht="14.4" customHeight="1" x14ac:dyDescent="0.3">
      <c r="A549" s="831" t="s">
        <v>1841</v>
      </c>
      <c r="B549" s="832" t="s">
        <v>1842</v>
      </c>
      <c r="C549" s="832" t="s">
        <v>571</v>
      </c>
      <c r="D549" s="832" t="s">
        <v>1005</v>
      </c>
      <c r="E549" s="832" t="s">
        <v>1843</v>
      </c>
      <c r="F549" s="832" t="s">
        <v>1869</v>
      </c>
      <c r="G549" s="832" t="s">
        <v>1870</v>
      </c>
      <c r="H549" s="849"/>
      <c r="I549" s="849"/>
      <c r="J549" s="832"/>
      <c r="K549" s="832"/>
      <c r="L549" s="849">
        <v>550</v>
      </c>
      <c r="M549" s="849">
        <v>11236.5</v>
      </c>
      <c r="N549" s="832">
        <v>1</v>
      </c>
      <c r="O549" s="832">
        <v>20.43</v>
      </c>
      <c r="P549" s="849">
        <v>14205</v>
      </c>
      <c r="Q549" s="849">
        <v>290887.75</v>
      </c>
      <c r="R549" s="837">
        <v>25.887754193921594</v>
      </c>
      <c r="S549" s="850">
        <v>20.47784230904611</v>
      </c>
    </row>
    <row r="550" spans="1:19" ht="14.4" customHeight="1" x14ac:dyDescent="0.3">
      <c r="A550" s="831" t="s">
        <v>1841</v>
      </c>
      <c r="B550" s="832" t="s">
        <v>1842</v>
      </c>
      <c r="C550" s="832" t="s">
        <v>571</v>
      </c>
      <c r="D550" s="832" t="s">
        <v>1005</v>
      </c>
      <c r="E550" s="832" t="s">
        <v>1843</v>
      </c>
      <c r="F550" s="832" t="s">
        <v>1875</v>
      </c>
      <c r="G550" s="832" t="s">
        <v>1876</v>
      </c>
      <c r="H550" s="849"/>
      <c r="I550" s="849"/>
      <c r="J550" s="832"/>
      <c r="K550" s="832"/>
      <c r="L550" s="849">
        <v>31</v>
      </c>
      <c r="M550" s="849">
        <v>61833.590000000018</v>
      </c>
      <c r="N550" s="832">
        <v>1</v>
      </c>
      <c r="O550" s="832">
        <v>1994.6319354838715</v>
      </c>
      <c r="P550" s="849">
        <v>7</v>
      </c>
      <c r="Q550" s="849">
        <v>13354.830000000002</v>
      </c>
      <c r="R550" s="837">
        <v>0.21598018164560714</v>
      </c>
      <c r="S550" s="850">
        <v>1907.8328571428574</v>
      </c>
    </row>
    <row r="551" spans="1:19" ht="14.4" customHeight="1" x14ac:dyDescent="0.3">
      <c r="A551" s="831" t="s">
        <v>1841</v>
      </c>
      <c r="B551" s="832" t="s">
        <v>1842</v>
      </c>
      <c r="C551" s="832" t="s">
        <v>571</v>
      </c>
      <c r="D551" s="832" t="s">
        <v>1005</v>
      </c>
      <c r="E551" s="832" t="s">
        <v>1843</v>
      </c>
      <c r="F551" s="832" t="s">
        <v>1877</v>
      </c>
      <c r="G551" s="832" t="s">
        <v>1878</v>
      </c>
      <c r="H551" s="849"/>
      <c r="I551" s="849"/>
      <c r="J551" s="832"/>
      <c r="K551" s="832"/>
      <c r="L551" s="849"/>
      <c r="M551" s="849"/>
      <c r="N551" s="832"/>
      <c r="O551" s="832"/>
      <c r="P551" s="849">
        <v>2334</v>
      </c>
      <c r="Q551" s="849">
        <v>461268.42</v>
      </c>
      <c r="R551" s="837"/>
      <c r="S551" s="850">
        <v>197.63</v>
      </c>
    </row>
    <row r="552" spans="1:19" ht="14.4" customHeight="1" x14ac:dyDescent="0.3">
      <c r="A552" s="831" t="s">
        <v>1841</v>
      </c>
      <c r="B552" s="832" t="s">
        <v>1842</v>
      </c>
      <c r="C552" s="832" t="s">
        <v>571</v>
      </c>
      <c r="D552" s="832" t="s">
        <v>1005</v>
      </c>
      <c r="E552" s="832" t="s">
        <v>1843</v>
      </c>
      <c r="F552" s="832" t="s">
        <v>1879</v>
      </c>
      <c r="G552" s="832" t="s">
        <v>1880</v>
      </c>
      <c r="H552" s="849"/>
      <c r="I552" s="849"/>
      <c r="J552" s="832"/>
      <c r="K552" s="832"/>
      <c r="L552" s="849">
        <v>159016</v>
      </c>
      <c r="M552" s="849">
        <v>597759.31999999995</v>
      </c>
      <c r="N552" s="832">
        <v>1</v>
      </c>
      <c r="O552" s="832">
        <v>3.7591143029632237</v>
      </c>
      <c r="P552" s="849">
        <v>191704</v>
      </c>
      <c r="Q552" s="849">
        <v>721665.08000000007</v>
      </c>
      <c r="R552" s="837">
        <v>1.2072836940459584</v>
      </c>
      <c r="S552" s="850">
        <v>3.7644758586153659</v>
      </c>
    </row>
    <row r="553" spans="1:19" ht="14.4" customHeight="1" x14ac:dyDescent="0.3">
      <c r="A553" s="831" t="s">
        <v>1841</v>
      </c>
      <c r="B553" s="832" t="s">
        <v>1842</v>
      </c>
      <c r="C553" s="832" t="s">
        <v>571</v>
      </c>
      <c r="D553" s="832" t="s">
        <v>1005</v>
      </c>
      <c r="E553" s="832" t="s">
        <v>1843</v>
      </c>
      <c r="F553" s="832" t="s">
        <v>1885</v>
      </c>
      <c r="G553" s="832" t="s">
        <v>1886</v>
      </c>
      <c r="H553" s="849"/>
      <c r="I553" s="849"/>
      <c r="J553" s="832"/>
      <c r="K553" s="832"/>
      <c r="L553" s="849"/>
      <c r="M553" s="849"/>
      <c r="N553" s="832"/>
      <c r="O553" s="832"/>
      <c r="P553" s="849">
        <v>780</v>
      </c>
      <c r="Q553" s="849">
        <v>119480.1</v>
      </c>
      <c r="R553" s="837"/>
      <c r="S553" s="850">
        <v>153.1796153846154</v>
      </c>
    </row>
    <row r="554" spans="1:19" ht="14.4" customHeight="1" x14ac:dyDescent="0.3">
      <c r="A554" s="831" t="s">
        <v>1841</v>
      </c>
      <c r="B554" s="832" t="s">
        <v>1842</v>
      </c>
      <c r="C554" s="832" t="s">
        <v>571</v>
      </c>
      <c r="D554" s="832" t="s">
        <v>1005</v>
      </c>
      <c r="E554" s="832" t="s">
        <v>1843</v>
      </c>
      <c r="F554" s="832" t="s">
        <v>1887</v>
      </c>
      <c r="G554" s="832" t="s">
        <v>1888</v>
      </c>
      <c r="H554" s="849"/>
      <c r="I554" s="849"/>
      <c r="J554" s="832"/>
      <c r="K554" s="832"/>
      <c r="L554" s="849">
        <v>11584</v>
      </c>
      <c r="M554" s="849">
        <v>234918.38</v>
      </c>
      <c r="N554" s="832">
        <v>1</v>
      </c>
      <c r="O554" s="832">
        <v>20.279556284530386</v>
      </c>
      <c r="P554" s="849">
        <v>16152</v>
      </c>
      <c r="Q554" s="849">
        <v>332018.34000000003</v>
      </c>
      <c r="R554" s="837">
        <v>1.4133348782670816</v>
      </c>
      <c r="S554" s="850">
        <v>20.555865527488859</v>
      </c>
    </row>
    <row r="555" spans="1:19" ht="14.4" customHeight="1" x14ac:dyDescent="0.3">
      <c r="A555" s="831" t="s">
        <v>1841</v>
      </c>
      <c r="B555" s="832" t="s">
        <v>1842</v>
      </c>
      <c r="C555" s="832" t="s">
        <v>571</v>
      </c>
      <c r="D555" s="832" t="s">
        <v>1005</v>
      </c>
      <c r="E555" s="832" t="s">
        <v>1843</v>
      </c>
      <c r="F555" s="832" t="s">
        <v>1893</v>
      </c>
      <c r="G555" s="832" t="s">
        <v>1894</v>
      </c>
      <c r="H555" s="849"/>
      <c r="I555" s="849"/>
      <c r="J555" s="832"/>
      <c r="K555" s="832"/>
      <c r="L555" s="849"/>
      <c r="M555" s="849"/>
      <c r="N555" s="832"/>
      <c r="O555" s="832"/>
      <c r="P555" s="849">
        <v>6</v>
      </c>
      <c r="Q555" s="849">
        <v>651373.19999999995</v>
      </c>
      <c r="R555" s="837"/>
      <c r="S555" s="850">
        <v>108562.2</v>
      </c>
    </row>
    <row r="556" spans="1:19" ht="14.4" customHeight="1" x14ac:dyDescent="0.3">
      <c r="A556" s="831" t="s">
        <v>1841</v>
      </c>
      <c r="B556" s="832" t="s">
        <v>1842</v>
      </c>
      <c r="C556" s="832" t="s">
        <v>571</v>
      </c>
      <c r="D556" s="832" t="s">
        <v>1005</v>
      </c>
      <c r="E556" s="832" t="s">
        <v>1843</v>
      </c>
      <c r="F556" s="832" t="s">
        <v>1895</v>
      </c>
      <c r="G556" s="832" t="s">
        <v>1896</v>
      </c>
      <c r="H556" s="849"/>
      <c r="I556" s="849"/>
      <c r="J556" s="832"/>
      <c r="K556" s="832"/>
      <c r="L556" s="849">
        <v>10287</v>
      </c>
      <c r="M556" s="849">
        <v>204168.88</v>
      </c>
      <c r="N556" s="832">
        <v>1</v>
      </c>
      <c r="O556" s="832">
        <v>19.84727131330806</v>
      </c>
      <c r="P556" s="849">
        <v>27723</v>
      </c>
      <c r="Q556" s="849">
        <v>544356.65999999992</v>
      </c>
      <c r="R556" s="837">
        <v>2.6662077981717873</v>
      </c>
      <c r="S556" s="850">
        <v>19.635561086462502</v>
      </c>
    </row>
    <row r="557" spans="1:19" ht="14.4" customHeight="1" x14ac:dyDescent="0.3">
      <c r="A557" s="831" t="s">
        <v>1841</v>
      </c>
      <c r="B557" s="832" t="s">
        <v>1842</v>
      </c>
      <c r="C557" s="832" t="s">
        <v>571</v>
      </c>
      <c r="D557" s="832" t="s">
        <v>1005</v>
      </c>
      <c r="E557" s="832" t="s">
        <v>1843</v>
      </c>
      <c r="F557" s="832" t="s">
        <v>1901</v>
      </c>
      <c r="G557" s="832" t="s">
        <v>1902</v>
      </c>
      <c r="H557" s="849"/>
      <c r="I557" s="849"/>
      <c r="J557" s="832"/>
      <c r="K557" s="832"/>
      <c r="L557" s="849"/>
      <c r="M557" s="849"/>
      <c r="N557" s="832"/>
      <c r="O557" s="832"/>
      <c r="P557" s="849">
        <v>148</v>
      </c>
      <c r="Q557" s="849">
        <v>1219.52</v>
      </c>
      <c r="R557" s="837"/>
      <c r="S557" s="850">
        <v>8.24</v>
      </c>
    </row>
    <row r="558" spans="1:19" ht="14.4" customHeight="1" x14ac:dyDescent="0.3">
      <c r="A558" s="831" t="s">
        <v>1841</v>
      </c>
      <c r="B558" s="832" t="s">
        <v>1842</v>
      </c>
      <c r="C558" s="832" t="s">
        <v>571</v>
      </c>
      <c r="D558" s="832" t="s">
        <v>1005</v>
      </c>
      <c r="E558" s="832" t="s">
        <v>904</v>
      </c>
      <c r="F558" s="832" t="s">
        <v>1905</v>
      </c>
      <c r="G558" s="832" t="s">
        <v>1907</v>
      </c>
      <c r="H558" s="849"/>
      <c r="I558" s="849"/>
      <c r="J558" s="832"/>
      <c r="K558" s="832"/>
      <c r="L558" s="849">
        <v>2</v>
      </c>
      <c r="M558" s="849">
        <v>74</v>
      </c>
      <c r="N558" s="832">
        <v>1</v>
      </c>
      <c r="O558" s="832">
        <v>37</v>
      </c>
      <c r="P558" s="849">
        <v>8</v>
      </c>
      <c r="Q558" s="849">
        <v>296</v>
      </c>
      <c r="R558" s="837">
        <v>4</v>
      </c>
      <c r="S558" s="850">
        <v>37</v>
      </c>
    </row>
    <row r="559" spans="1:19" ht="14.4" customHeight="1" x14ac:dyDescent="0.3">
      <c r="A559" s="831" t="s">
        <v>1841</v>
      </c>
      <c r="B559" s="832" t="s">
        <v>1842</v>
      </c>
      <c r="C559" s="832" t="s">
        <v>571</v>
      </c>
      <c r="D559" s="832" t="s">
        <v>1005</v>
      </c>
      <c r="E559" s="832" t="s">
        <v>904</v>
      </c>
      <c r="F559" s="832" t="s">
        <v>1912</v>
      </c>
      <c r="G559" s="832" t="s">
        <v>1913</v>
      </c>
      <c r="H559" s="849"/>
      <c r="I559" s="849"/>
      <c r="J559" s="832"/>
      <c r="K559" s="832"/>
      <c r="L559" s="849"/>
      <c r="M559" s="849"/>
      <c r="N559" s="832"/>
      <c r="O559" s="832"/>
      <c r="P559" s="849">
        <v>4</v>
      </c>
      <c r="Q559" s="849">
        <v>1408</v>
      </c>
      <c r="R559" s="837"/>
      <c r="S559" s="850">
        <v>352</v>
      </c>
    </row>
    <row r="560" spans="1:19" ht="14.4" customHeight="1" x14ac:dyDescent="0.3">
      <c r="A560" s="831" t="s">
        <v>1841</v>
      </c>
      <c r="B560" s="832" t="s">
        <v>1842</v>
      </c>
      <c r="C560" s="832" t="s">
        <v>571</v>
      </c>
      <c r="D560" s="832" t="s">
        <v>1005</v>
      </c>
      <c r="E560" s="832" t="s">
        <v>904</v>
      </c>
      <c r="F560" s="832" t="s">
        <v>1912</v>
      </c>
      <c r="G560" s="832" t="s">
        <v>1914</v>
      </c>
      <c r="H560" s="849"/>
      <c r="I560" s="849"/>
      <c r="J560" s="832"/>
      <c r="K560" s="832"/>
      <c r="L560" s="849"/>
      <c r="M560" s="849"/>
      <c r="N560" s="832"/>
      <c r="O560" s="832"/>
      <c r="P560" s="849">
        <v>2</v>
      </c>
      <c r="Q560" s="849">
        <v>704</v>
      </c>
      <c r="R560" s="837"/>
      <c r="S560" s="850">
        <v>352</v>
      </c>
    </row>
    <row r="561" spans="1:19" ht="14.4" customHeight="1" x14ac:dyDescent="0.3">
      <c r="A561" s="831" t="s">
        <v>1841</v>
      </c>
      <c r="B561" s="832" t="s">
        <v>1842</v>
      </c>
      <c r="C561" s="832" t="s">
        <v>571</v>
      </c>
      <c r="D561" s="832" t="s">
        <v>1005</v>
      </c>
      <c r="E561" s="832" t="s">
        <v>904</v>
      </c>
      <c r="F561" s="832" t="s">
        <v>1915</v>
      </c>
      <c r="G561" s="832" t="s">
        <v>1916</v>
      </c>
      <c r="H561" s="849"/>
      <c r="I561" s="849"/>
      <c r="J561" s="832"/>
      <c r="K561" s="832"/>
      <c r="L561" s="849"/>
      <c r="M561" s="849"/>
      <c r="N561" s="832"/>
      <c r="O561" s="832"/>
      <c r="P561" s="849">
        <v>5</v>
      </c>
      <c r="Q561" s="849">
        <v>1590</v>
      </c>
      <c r="R561" s="837"/>
      <c r="S561" s="850">
        <v>318</v>
      </c>
    </row>
    <row r="562" spans="1:19" ht="14.4" customHeight="1" x14ac:dyDescent="0.3">
      <c r="A562" s="831" t="s">
        <v>1841</v>
      </c>
      <c r="B562" s="832" t="s">
        <v>1842</v>
      </c>
      <c r="C562" s="832" t="s">
        <v>571</v>
      </c>
      <c r="D562" s="832" t="s">
        <v>1005</v>
      </c>
      <c r="E562" s="832" t="s">
        <v>904</v>
      </c>
      <c r="F562" s="832" t="s">
        <v>1922</v>
      </c>
      <c r="G562" s="832" t="s">
        <v>1923</v>
      </c>
      <c r="H562" s="849"/>
      <c r="I562" s="849"/>
      <c r="J562" s="832"/>
      <c r="K562" s="832"/>
      <c r="L562" s="849">
        <v>14</v>
      </c>
      <c r="M562" s="849">
        <v>28546</v>
      </c>
      <c r="N562" s="832">
        <v>1</v>
      </c>
      <c r="O562" s="832">
        <v>2039</v>
      </c>
      <c r="P562" s="849">
        <v>9</v>
      </c>
      <c r="Q562" s="849">
        <v>18360</v>
      </c>
      <c r="R562" s="837">
        <v>0.64317242345687664</v>
      </c>
      <c r="S562" s="850">
        <v>2040</v>
      </c>
    </row>
    <row r="563" spans="1:19" ht="14.4" customHeight="1" x14ac:dyDescent="0.3">
      <c r="A563" s="831" t="s">
        <v>1841</v>
      </c>
      <c r="B563" s="832" t="s">
        <v>1842</v>
      </c>
      <c r="C563" s="832" t="s">
        <v>571</v>
      </c>
      <c r="D563" s="832" t="s">
        <v>1005</v>
      </c>
      <c r="E563" s="832" t="s">
        <v>904</v>
      </c>
      <c r="F563" s="832" t="s">
        <v>1922</v>
      </c>
      <c r="G563" s="832" t="s">
        <v>1924</v>
      </c>
      <c r="H563" s="849"/>
      <c r="I563" s="849"/>
      <c r="J563" s="832"/>
      <c r="K563" s="832"/>
      <c r="L563" s="849">
        <v>17</v>
      </c>
      <c r="M563" s="849">
        <v>34663</v>
      </c>
      <c r="N563" s="832">
        <v>1</v>
      </c>
      <c r="O563" s="832">
        <v>2039</v>
      </c>
      <c r="P563" s="849">
        <v>24</v>
      </c>
      <c r="Q563" s="849">
        <v>48960</v>
      </c>
      <c r="R563" s="837">
        <v>1.4124570868072586</v>
      </c>
      <c r="S563" s="850">
        <v>2040</v>
      </c>
    </row>
    <row r="564" spans="1:19" ht="14.4" customHeight="1" x14ac:dyDescent="0.3">
      <c r="A564" s="831" t="s">
        <v>1841</v>
      </c>
      <c r="B564" s="832" t="s">
        <v>1842</v>
      </c>
      <c r="C564" s="832" t="s">
        <v>571</v>
      </c>
      <c r="D564" s="832" t="s">
        <v>1005</v>
      </c>
      <c r="E564" s="832" t="s">
        <v>904</v>
      </c>
      <c r="F564" s="832" t="s">
        <v>1931</v>
      </c>
      <c r="G564" s="832" t="s">
        <v>1932</v>
      </c>
      <c r="H564" s="849"/>
      <c r="I564" s="849"/>
      <c r="J564" s="832"/>
      <c r="K564" s="832"/>
      <c r="L564" s="849">
        <v>1</v>
      </c>
      <c r="M564" s="849">
        <v>1349</v>
      </c>
      <c r="N564" s="832">
        <v>1</v>
      </c>
      <c r="O564" s="832">
        <v>1349</v>
      </c>
      <c r="P564" s="849">
        <v>2</v>
      </c>
      <c r="Q564" s="849">
        <v>2700</v>
      </c>
      <c r="R564" s="837">
        <v>2.0014825796886582</v>
      </c>
      <c r="S564" s="850">
        <v>1350</v>
      </c>
    </row>
    <row r="565" spans="1:19" ht="14.4" customHeight="1" x14ac:dyDescent="0.3">
      <c r="A565" s="831" t="s">
        <v>1841</v>
      </c>
      <c r="B565" s="832" t="s">
        <v>1842</v>
      </c>
      <c r="C565" s="832" t="s">
        <v>571</v>
      </c>
      <c r="D565" s="832" t="s">
        <v>1005</v>
      </c>
      <c r="E565" s="832" t="s">
        <v>904</v>
      </c>
      <c r="F565" s="832" t="s">
        <v>1933</v>
      </c>
      <c r="G565" s="832" t="s">
        <v>1934</v>
      </c>
      <c r="H565" s="849"/>
      <c r="I565" s="849"/>
      <c r="J565" s="832"/>
      <c r="K565" s="832"/>
      <c r="L565" s="849">
        <v>10</v>
      </c>
      <c r="M565" s="849">
        <v>14310</v>
      </c>
      <c r="N565" s="832">
        <v>1</v>
      </c>
      <c r="O565" s="832">
        <v>1431</v>
      </c>
      <c r="P565" s="849">
        <v>21</v>
      </c>
      <c r="Q565" s="849">
        <v>30072</v>
      </c>
      <c r="R565" s="837">
        <v>2.1014675052410903</v>
      </c>
      <c r="S565" s="850">
        <v>1432</v>
      </c>
    </row>
    <row r="566" spans="1:19" ht="14.4" customHeight="1" x14ac:dyDescent="0.3">
      <c r="A566" s="831" t="s">
        <v>1841</v>
      </c>
      <c r="B566" s="832" t="s">
        <v>1842</v>
      </c>
      <c r="C566" s="832" t="s">
        <v>571</v>
      </c>
      <c r="D566" s="832" t="s">
        <v>1005</v>
      </c>
      <c r="E566" s="832" t="s">
        <v>904</v>
      </c>
      <c r="F566" s="832" t="s">
        <v>1933</v>
      </c>
      <c r="G566" s="832" t="s">
        <v>1935</v>
      </c>
      <c r="H566" s="849"/>
      <c r="I566" s="849"/>
      <c r="J566" s="832"/>
      <c r="K566" s="832"/>
      <c r="L566" s="849">
        <v>4</v>
      </c>
      <c r="M566" s="849">
        <v>5724</v>
      </c>
      <c r="N566" s="832">
        <v>1</v>
      </c>
      <c r="O566" s="832">
        <v>1431</v>
      </c>
      <c r="P566" s="849">
        <v>5</v>
      </c>
      <c r="Q566" s="849">
        <v>7160</v>
      </c>
      <c r="R566" s="837">
        <v>1.2508735150244583</v>
      </c>
      <c r="S566" s="850">
        <v>1432</v>
      </c>
    </row>
    <row r="567" spans="1:19" ht="14.4" customHeight="1" x14ac:dyDescent="0.3">
      <c r="A567" s="831" t="s">
        <v>1841</v>
      </c>
      <c r="B567" s="832" t="s">
        <v>1842</v>
      </c>
      <c r="C567" s="832" t="s">
        <v>571</v>
      </c>
      <c r="D567" s="832" t="s">
        <v>1005</v>
      </c>
      <c r="E567" s="832" t="s">
        <v>904</v>
      </c>
      <c r="F567" s="832" t="s">
        <v>1936</v>
      </c>
      <c r="G567" s="832" t="s">
        <v>1937</v>
      </c>
      <c r="H567" s="849"/>
      <c r="I567" s="849"/>
      <c r="J567" s="832"/>
      <c r="K567" s="832"/>
      <c r="L567" s="849">
        <v>13</v>
      </c>
      <c r="M567" s="849">
        <v>24856</v>
      </c>
      <c r="N567" s="832">
        <v>1</v>
      </c>
      <c r="O567" s="832">
        <v>1912</v>
      </c>
      <c r="P567" s="849">
        <v>15</v>
      </c>
      <c r="Q567" s="849">
        <v>28715</v>
      </c>
      <c r="R567" s="837">
        <v>1.1552542645638879</v>
      </c>
      <c r="S567" s="850">
        <v>1914.3333333333333</v>
      </c>
    </row>
    <row r="568" spans="1:19" ht="14.4" customHeight="1" x14ac:dyDescent="0.3">
      <c r="A568" s="831" t="s">
        <v>1841</v>
      </c>
      <c r="B568" s="832" t="s">
        <v>1842</v>
      </c>
      <c r="C568" s="832" t="s">
        <v>571</v>
      </c>
      <c r="D568" s="832" t="s">
        <v>1005</v>
      </c>
      <c r="E568" s="832" t="s">
        <v>904</v>
      </c>
      <c r="F568" s="832" t="s">
        <v>1940</v>
      </c>
      <c r="G568" s="832" t="s">
        <v>1941</v>
      </c>
      <c r="H568" s="849"/>
      <c r="I568" s="849"/>
      <c r="J568" s="832"/>
      <c r="K568" s="832"/>
      <c r="L568" s="849">
        <v>11</v>
      </c>
      <c r="M568" s="849">
        <v>13343</v>
      </c>
      <c r="N568" s="832">
        <v>1</v>
      </c>
      <c r="O568" s="832">
        <v>1213</v>
      </c>
      <c r="P568" s="849">
        <v>9</v>
      </c>
      <c r="Q568" s="849">
        <v>10926</v>
      </c>
      <c r="R568" s="837">
        <v>0.81885632916135798</v>
      </c>
      <c r="S568" s="850">
        <v>1214</v>
      </c>
    </row>
    <row r="569" spans="1:19" ht="14.4" customHeight="1" x14ac:dyDescent="0.3">
      <c r="A569" s="831" t="s">
        <v>1841</v>
      </c>
      <c r="B569" s="832" t="s">
        <v>1842</v>
      </c>
      <c r="C569" s="832" t="s">
        <v>571</v>
      </c>
      <c r="D569" s="832" t="s">
        <v>1005</v>
      </c>
      <c r="E569" s="832" t="s">
        <v>904</v>
      </c>
      <c r="F569" s="832" t="s">
        <v>1940</v>
      </c>
      <c r="G569" s="832" t="s">
        <v>1942</v>
      </c>
      <c r="H569" s="849"/>
      <c r="I569" s="849"/>
      <c r="J569" s="832"/>
      <c r="K569" s="832"/>
      <c r="L569" s="849">
        <v>9</v>
      </c>
      <c r="M569" s="849">
        <v>10917</v>
      </c>
      <c r="N569" s="832">
        <v>1</v>
      </c>
      <c r="O569" s="832">
        <v>1213</v>
      </c>
      <c r="P569" s="849">
        <v>30</v>
      </c>
      <c r="Q569" s="849">
        <v>36420</v>
      </c>
      <c r="R569" s="837">
        <v>3.336081341027755</v>
      </c>
      <c r="S569" s="850">
        <v>1214</v>
      </c>
    </row>
    <row r="570" spans="1:19" ht="14.4" customHeight="1" x14ac:dyDescent="0.3">
      <c r="A570" s="831" t="s">
        <v>1841</v>
      </c>
      <c r="B570" s="832" t="s">
        <v>1842</v>
      </c>
      <c r="C570" s="832" t="s">
        <v>571</v>
      </c>
      <c r="D570" s="832" t="s">
        <v>1005</v>
      </c>
      <c r="E570" s="832" t="s">
        <v>904</v>
      </c>
      <c r="F570" s="832" t="s">
        <v>1943</v>
      </c>
      <c r="G570" s="832" t="s">
        <v>1944</v>
      </c>
      <c r="H570" s="849"/>
      <c r="I570" s="849"/>
      <c r="J570" s="832"/>
      <c r="K570" s="832"/>
      <c r="L570" s="849">
        <v>1</v>
      </c>
      <c r="M570" s="849">
        <v>1609</v>
      </c>
      <c r="N570" s="832">
        <v>1</v>
      </c>
      <c r="O570" s="832">
        <v>1609</v>
      </c>
      <c r="P570" s="849"/>
      <c r="Q570" s="849"/>
      <c r="R570" s="837"/>
      <c r="S570" s="850"/>
    </row>
    <row r="571" spans="1:19" ht="14.4" customHeight="1" x14ac:dyDescent="0.3">
      <c r="A571" s="831" t="s">
        <v>1841</v>
      </c>
      <c r="B571" s="832" t="s">
        <v>1842</v>
      </c>
      <c r="C571" s="832" t="s">
        <v>571</v>
      </c>
      <c r="D571" s="832" t="s">
        <v>1005</v>
      </c>
      <c r="E571" s="832" t="s">
        <v>904</v>
      </c>
      <c r="F571" s="832" t="s">
        <v>1945</v>
      </c>
      <c r="G571" s="832" t="s">
        <v>1946</v>
      </c>
      <c r="H571" s="849"/>
      <c r="I571" s="849"/>
      <c r="J571" s="832"/>
      <c r="K571" s="832"/>
      <c r="L571" s="849">
        <v>20</v>
      </c>
      <c r="M571" s="849">
        <v>13640</v>
      </c>
      <c r="N571" s="832">
        <v>1</v>
      </c>
      <c r="O571" s="832">
        <v>682</v>
      </c>
      <c r="P571" s="849"/>
      <c r="Q571" s="849"/>
      <c r="R571" s="837"/>
      <c r="S571" s="850"/>
    </row>
    <row r="572" spans="1:19" ht="14.4" customHeight="1" x14ac:dyDescent="0.3">
      <c r="A572" s="831" t="s">
        <v>1841</v>
      </c>
      <c r="B572" s="832" t="s">
        <v>1842</v>
      </c>
      <c r="C572" s="832" t="s">
        <v>571</v>
      </c>
      <c r="D572" s="832" t="s">
        <v>1005</v>
      </c>
      <c r="E572" s="832" t="s">
        <v>904</v>
      </c>
      <c r="F572" s="832" t="s">
        <v>1945</v>
      </c>
      <c r="G572" s="832" t="s">
        <v>1947</v>
      </c>
      <c r="H572" s="849"/>
      <c r="I572" s="849"/>
      <c r="J572" s="832"/>
      <c r="K572" s="832"/>
      <c r="L572" s="849">
        <v>11</v>
      </c>
      <c r="M572" s="849">
        <v>7502</v>
      </c>
      <c r="N572" s="832">
        <v>1</v>
      </c>
      <c r="O572" s="832">
        <v>682</v>
      </c>
      <c r="P572" s="849">
        <v>7</v>
      </c>
      <c r="Q572" s="849">
        <v>4774</v>
      </c>
      <c r="R572" s="837">
        <v>0.63636363636363635</v>
      </c>
      <c r="S572" s="850">
        <v>682</v>
      </c>
    </row>
    <row r="573" spans="1:19" ht="14.4" customHeight="1" x14ac:dyDescent="0.3">
      <c r="A573" s="831" t="s">
        <v>1841</v>
      </c>
      <c r="B573" s="832" t="s">
        <v>1842</v>
      </c>
      <c r="C573" s="832" t="s">
        <v>571</v>
      </c>
      <c r="D573" s="832" t="s">
        <v>1005</v>
      </c>
      <c r="E573" s="832" t="s">
        <v>904</v>
      </c>
      <c r="F573" s="832" t="s">
        <v>1948</v>
      </c>
      <c r="G573" s="832" t="s">
        <v>1949</v>
      </c>
      <c r="H573" s="849"/>
      <c r="I573" s="849"/>
      <c r="J573" s="832"/>
      <c r="K573" s="832"/>
      <c r="L573" s="849">
        <v>12</v>
      </c>
      <c r="M573" s="849">
        <v>8604</v>
      </c>
      <c r="N573" s="832">
        <v>1</v>
      </c>
      <c r="O573" s="832">
        <v>717</v>
      </c>
      <c r="P573" s="849">
        <v>21</v>
      </c>
      <c r="Q573" s="849">
        <v>15057</v>
      </c>
      <c r="R573" s="837">
        <v>1.75</v>
      </c>
      <c r="S573" s="850">
        <v>717</v>
      </c>
    </row>
    <row r="574" spans="1:19" ht="14.4" customHeight="1" x14ac:dyDescent="0.3">
      <c r="A574" s="831" t="s">
        <v>1841</v>
      </c>
      <c r="B574" s="832" t="s">
        <v>1842</v>
      </c>
      <c r="C574" s="832" t="s">
        <v>571</v>
      </c>
      <c r="D574" s="832" t="s">
        <v>1005</v>
      </c>
      <c r="E574" s="832" t="s">
        <v>904</v>
      </c>
      <c r="F574" s="832" t="s">
        <v>1948</v>
      </c>
      <c r="G574" s="832" t="s">
        <v>1950</v>
      </c>
      <c r="H574" s="849"/>
      <c r="I574" s="849"/>
      <c r="J574" s="832"/>
      <c r="K574" s="832"/>
      <c r="L574" s="849">
        <v>32</v>
      </c>
      <c r="M574" s="849">
        <v>22944</v>
      </c>
      <c r="N574" s="832">
        <v>1</v>
      </c>
      <c r="O574" s="832">
        <v>717</v>
      </c>
      <c r="P574" s="849">
        <v>14</v>
      </c>
      <c r="Q574" s="849">
        <v>10038</v>
      </c>
      <c r="R574" s="837">
        <v>0.4375</v>
      </c>
      <c r="S574" s="850">
        <v>717</v>
      </c>
    </row>
    <row r="575" spans="1:19" ht="14.4" customHeight="1" x14ac:dyDescent="0.3">
      <c r="A575" s="831" t="s">
        <v>1841</v>
      </c>
      <c r="B575" s="832" t="s">
        <v>1842</v>
      </c>
      <c r="C575" s="832" t="s">
        <v>571</v>
      </c>
      <c r="D575" s="832" t="s">
        <v>1005</v>
      </c>
      <c r="E575" s="832" t="s">
        <v>904</v>
      </c>
      <c r="F575" s="832" t="s">
        <v>1951</v>
      </c>
      <c r="G575" s="832" t="s">
        <v>1952</v>
      </c>
      <c r="H575" s="849"/>
      <c r="I575" s="849"/>
      <c r="J575" s="832"/>
      <c r="K575" s="832"/>
      <c r="L575" s="849">
        <v>20</v>
      </c>
      <c r="M575" s="849">
        <v>52760</v>
      </c>
      <c r="N575" s="832">
        <v>1</v>
      </c>
      <c r="O575" s="832">
        <v>2638</v>
      </c>
      <c r="P575" s="849">
        <v>1</v>
      </c>
      <c r="Q575" s="849">
        <v>2641</v>
      </c>
      <c r="R575" s="837">
        <v>5.0056861258529192E-2</v>
      </c>
      <c r="S575" s="850">
        <v>2641</v>
      </c>
    </row>
    <row r="576" spans="1:19" ht="14.4" customHeight="1" x14ac:dyDescent="0.3">
      <c r="A576" s="831" t="s">
        <v>1841</v>
      </c>
      <c r="B576" s="832" t="s">
        <v>1842</v>
      </c>
      <c r="C576" s="832" t="s">
        <v>571</v>
      </c>
      <c r="D576" s="832" t="s">
        <v>1005</v>
      </c>
      <c r="E576" s="832" t="s">
        <v>904</v>
      </c>
      <c r="F576" s="832" t="s">
        <v>1951</v>
      </c>
      <c r="G576" s="832" t="s">
        <v>1953</v>
      </c>
      <c r="H576" s="849"/>
      <c r="I576" s="849"/>
      <c r="J576" s="832"/>
      <c r="K576" s="832"/>
      <c r="L576" s="849"/>
      <c r="M576" s="849"/>
      <c r="N576" s="832"/>
      <c r="O576" s="832"/>
      <c r="P576" s="849">
        <v>1</v>
      </c>
      <c r="Q576" s="849">
        <v>2641</v>
      </c>
      <c r="R576" s="837"/>
      <c r="S576" s="850">
        <v>2641</v>
      </c>
    </row>
    <row r="577" spans="1:19" ht="14.4" customHeight="1" x14ac:dyDescent="0.3">
      <c r="A577" s="831" t="s">
        <v>1841</v>
      </c>
      <c r="B577" s="832" t="s">
        <v>1842</v>
      </c>
      <c r="C577" s="832" t="s">
        <v>571</v>
      </c>
      <c r="D577" s="832" t="s">
        <v>1005</v>
      </c>
      <c r="E577" s="832" t="s">
        <v>904</v>
      </c>
      <c r="F577" s="832" t="s">
        <v>1954</v>
      </c>
      <c r="G577" s="832" t="s">
        <v>1955</v>
      </c>
      <c r="H577" s="849"/>
      <c r="I577" s="849"/>
      <c r="J577" s="832"/>
      <c r="K577" s="832"/>
      <c r="L577" s="849">
        <v>452</v>
      </c>
      <c r="M577" s="849">
        <v>824900</v>
      </c>
      <c r="N577" s="832">
        <v>1</v>
      </c>
      <c r="O577" s="832">
        <v>1825</v>
      </c>
      <c r="P577" s="849">
        <v>568</v>
      </c>
      <c r="Q577" s="849">
        <v>1037168</v>
      </c>
      <c r="R577" s="837">
        <v>1.2573257364529034</v>
      </c>
      <c r="S577" s="850">
        <v>1826</v>
      </c>
    </row>
    <row r="578" spans="1:19" ht="14.4" customHeight="1" x14ac:dyDescent="0.3">
      <c r="A578" s="831" t="s">
        <v>1841</v>
      </c>
      <c r="B578" s="832" t="s">
        <v>1842</v>
      </c>
      <c r="C578" s="832" t="s">
        <v>571</v>
      </c>
      <c r="D578" s="832" t="s">
        <v>1005</v>
      </c>
      <c r="E578" s="832" t="s">
        <v>904</v>
      </c>
      <c r="F578" s="832" t="s">
        <v>1954</v>
      </c>
      <c r="G578" s="832" t="s">
        <v>1956</v>
      </c>
      <c r="H578" s="849"/>
      <c r="I578" s="849"/>
      <c r="J578" s="832"/>
      <c r="K578" s="832"/>
      <c r="L578" s="849">
        <v>125</v>
      </c>
      <c r="M578" s="849">
        <v>228125</v>
      </c>
      <c r="N578" s="832">
        <v>1</v>
      </c>
      <c r="O578" s="832">
        <v>1825</v>
      </c>
      <c r="P578" s="849">
        <v>96</v>
      </c>
      <c r="Q578" s="849">
        <v>175296</v>
      </c>
      <c r="R578" s="837">
        <v>0.76842082191780825</v>
      </c>
      <c r="S578" s="850">
        <v>1826</v>
      </c>
    </row>
    <row r="579" spans="1:19" ht="14.4" customHeight="1" x14ac:dyDescent="0.3">
      <c r="A579" s="831" t="s">
        <v>1841</v>
      </c>
      <c r="B579" s="832" t="s">
        <v>1842</v>
      </c>
      <c r="C579" s="832" t="s">
        <v>571</v>
      </c>
      <c r="D579" s="832" t="s">
        <v>1005</v>
      </c>
      <c r="E579" s="832" t="s">
        <v>904</v>
      </c>
      <c r="F579" s="832" t="s">
        <v>1957</v>
      </c>
      <c r="G579" s="832" t="s">
        <v>1958</v>
      </c>
      <c r="H579" s="849"/>
      <c r="I579" s="849"/>
      <c r="J579" s="832"/>
      <c r="K579" s="832"/>
      <c r="L579" s="849">
        <v>22</v>
      </c>
      <c r="M579" s="849">
        <v>9438</v>
      </c>
      <c r="N579" s="832">
        <v>1</v>
      </c>
      <c r="O579" s="832">
        <v>429</v>
      </c>
      <c r="P579" s="849">
        <v>36</v>
      </c>
      <c r="Q579" s="849">
        <v>15480</v>
      </c>
      <c r="R579" s="837">
        <v>1.6401780038143674</v>
      </c>
      <c r="S579" s="850">
        <v>430</v>
      </c>
    </row>
    <row r="580" spans="1:19" ht="14.4" customHeight="1" x14ac:dyDescent="0.3">
      <c r="A580" s="831" t="s">
        <v>1841</v>
      </c>
      <c r="B580" s="832" t="s">
        <v>1842</v>
      </c>
      <c r="C580" s="832" t="s">
        <v>571</v>
      </c>
      <c r="D580" s="832" t="s">
        <v>1005</v>
      </c>
      <c r="E580" s="832" t="s">
        <v>904</v>
      </c>
      <c r="F580" s="832" t="s">
        <v>1959</v>
      </c>
      <c r="G580" s="832" t="s">
        <v>1960</v>
      </c>
      <c r="H580" s="849"/>
      <c r="I580" s="849"/>
      <c r="J580" s="832"/>
      <c r="K580" s="832"/>
      <c r="L580" s="849">
        <v>44</v>
      </c>
      <c r="M580" s="849">
        <v>154880</v>
      </c>
      <c r="N580" s="832">
        <v>1</v>
      </c>
      <c r="O580" s="832">
        <v>3520</v>
      </c>
      <c r="P580" s="849">
        <v>82</v>
      </c>
      <c r="Q580" s="849">
        <v>288804</v>
      </c>
      <c r="R580" s="837">
        <v>1.8646952479338843</v>
      </c>
      <c r="S580" s="850">
        <v>3522</v>
      </c>
    </row>
    <row r="581" spans="1:19" ht="14.4" customHeight="1" x14ac:dyDescent="0.3">
      <c r="A581" s="831" t="s">
        <v>1841</v>
      </c>
      <c r="B581" s="832" t="s">
        <v>1842</v>
      </c>
      <c r="C581" s="832" t="s">
        <v>571</v>
      </c>
      <c r="D581" s="832" t="s">
        <v>1005</v>
      </c>
      <c r="E581" s="832" t="s">
        <v>904</v>
      </c>
      <c r="F581" s="832" t="s">
        <v>1959</v>
      </c>
      <c r="G581" s="832" t="s">
        <v>1961</v>
      </c>
      <c r="H581" s="849"/>
      <c r="I581" s="849"/>
      <c r="J581" s="832"/>
      <c r="K581" s="832"/>
      <c r="L581" s="849">
        <v>2</v>
      </c>
      <c r="M581" s="849">
        <v>7040</v>
      </c>
      <c r="N581" s="832">
        <v>1</v>
      </c>
      <c r="O581" s="832">
        <v>3520</v>
      </c>
      <c r="P581" s="849">
        <v>3</v>
      </c>
      <c r="Q581" s="849">
        <v>10566</v>
      </c>
      <c r="R581" s="837">
        <v>1.5008522727272726</v>
      </c>
      <c r="S581" s="850">
        <v>3522</v>
      </c>
    </row>
    <row r="582" spans="1:19" ht="14.4" customHeight="1" x14ac:dyDescent="0.3">
      <c r="A582" s="831" t="s">
        <v>1841</v>
      </c>
      <c r="B582" s="832" t="s">
        <v>1842</v>
      </c>
      <c r="C582" s="832" t="s">
        <v>571</v>
      </c>
      <c r="D582" s="832" t="s">
        <v>1005</v>
      </c>
      <c r="E582" s="832" t="s">
        <v>904</v>
      </c>
      <c r="F582" s="832" t="s">
        <v>1974</v>
      </c>
      <c r="G582" s="832" t="s">
        <v>1975</v>
      </c>
      <c r="H582" s="849"/>
      <c r="I582" s="849"/>
      <c r="J582" s="832"/>
      <c r="K582" s="832"/>
      <c r="L582" s="849">
        <v>2</v>
      </c>
      <c r="M582" s="849">
        <v>874</v>
      </c>
      <c r="N582" s="832">
        <v>1</v>
      </c>
      <c r="O582" s="832">
        <v>437</v>
      </c>
      <c r="P582" s="849">
        <v>7</v>
      </c>
      <c r="Q582" s="849">
        <v>3065</v>
      </c>
      <c r="R582" s="837">
        <v>3.5068649885583523</v>
      </c>
      <c r="S582" s="850">
        <v>437.85714285714283</v>
      </c>
    </row>
    <row r="583" spans="1:19" ht="14.4" customHeight="1" x14ac:dyDescent="0.3">
      <c r="A583" s="831" t="s">
        <v>1841</v>
      </c>
      <c r="B583" s="832" t="s">
        <v>1842</v>
      </c>
      <c r="C583" s="832" t="s">
        <v>571</v>
      </c>
      <c r="D583" s="832" t="s">
        <v>1005</v>
      </c>
      <c r="E583" s="832" t="s">
        <v>904</v>
      </c>
      <c r="F583" s="832" t="s">
        <v>1974</v>
      </c>
      <c r="G583" s="832" t="s">
        <v>1976</v>
      </c>
      <c r="H583" s="849"/>
      <c r="I583" s="849"/>
      <c r="J583" s="832"/>
      <c r="K583" s="832"/>
      <c r="L583" s="849">
        <v>9</v>
      </c>
      <c r="M583" s="849">
        <v>3933</v>
      </c>
      <c r="N583" s="832">
        <v>1</v>
      </c>
      <c r="O583" s="832">
        <v>437</v>
      </c>
      <c r="P583" s="849">
        <v>11</v>
      </c>
      <c r="Q583" s="849">
        <v>4812</v>
      </c>
      <c r="R583" s="837">
        <v>1.2234935163996949</v>
      </c>
      <c r="S583" s="850">
        <v>437.45454545454544</v>
      </c>
    </row>
    <row r="584" spans="1:19" ht="14.4" customHeight="1" x14ac:dyDescent="0.3">
      <c r="A584" s="831" t="s">
        <v>1841</v>
      </c>
      <c r="B584" s="832" t="s">
        <v>1842</v>
      </c>
      <c r="C584" s="832" t="s">
        <v>571</v>
      </c>
      <c r="D584" s="832" t="s">
        <v>1005</v>
      </c>
      <c r="E584" s="832" t="s">
        <v>904</v>
      </c>
      <c r="F584" s="832" t="s">
        <v>1977</v>
      </c>
      <c r="G584" s="832" t="s">
        <v>1978</v>
      </c>
      <c r="H584" s="849"/>
      <c r="I584" s="849"/>
      <c r="J584" s="832"/>
      <c r="K584" s="832"/>
      <c r="L584" s="849">
        <v>177</v>
      </c>
      <c r="M584" s="849">
        <v>237534</v>
      </c>
      <c r="N584" s="832">
        <v>1</v>
      </c>
      <c r="O584" s="832">
        <v>1342</v>
      </c>
      <c r="P584" s="849">
        <v>236</v>
      </c>
      <c r="Q584" s="849">
        <v>316901</v>
      </c>
      <c r="R584" s="837">
        <v>1.3341290088997786</v>
      </c>
      <c r="S584" s="850">
        <v>1342.800847457627</v>
      </c>
    </row>
    <row r="585" spans="1:19" ht="14.4" customHeight="1" x14ac:dyDescent="0.3">
      <c r="A585" s="831" t="s">
        <v>1841</v>
      </c>
      <c r="B585" s="832" t="s">
        <v>1842</v>
      </c>
      <c r="C585" s="832" t="s">
        <v>571</v>
      </c>
      <c r="D585" s="832" t="s">
        <v>1005</v>
      </c>
      <c r="E585" s="832" t="s">
        <v>904</v>
      </c>
      <c r="F585" s="832" t="s">
        <v>1977</v>
      </c>
      <c r="G585" s="832" t="s">
        <v>1979</v>
      </c>
      <c r="H585" s="849"/>
      <c r="I585" s="849"/>
      <c r="J585" s="832"/>
      <c r="K585" s="832"/>
      <c r="L585" s="849">
        <v>47</v>
      </c>
      <c r="M585" s="849">
        <v>63074</v>
      </c>
      <c r="N585" s="832">
        <v>1</v>
      </c>
      <c r="O585" s="832">
        <v>1342</v>
      </c>
      <c r="P585" s="849">
        <v>32</v>
      </c>
      <c r="Q585" s="849">
        <v>42961</v>
      </c>
      <c r="R585" s="837">
        <v>0.68112058851507751</v>
      </c>
      <c r="S585" s="850">
        <v>1342.53125</v>
      </c>
    </row>
    <row r="586" spans="1:19" ht="14.4" customHeight="1" x14ac:dyDescent="0.3">
      <c r="A586" s="831" t="s">
        <v>1841</v>
      </c>
      <c r="B586" s="832" t="s">
        <v>1842</v>
      </c>
      <c r="C586" s="832" t="s">
        <v>571</v>
      </c>
      <c r="D586" s="832" t="s">
        <v>1005</v>
      </c>
      <c r="E586" s="832" t="s">
        <v>904</v>
      </c>
      <c r="F586" s="832" t="s">
        <v>1980</v>
      </c>
      <c r="G586" s="832" t="s">
        <v>1981</v>
      </c>
      <c r="H586" s="849"/>
      <c r="I586" s="849"/>
      <c r="J586" s="832"/>
      <c r="K586" s="832"/>
      <c r="L586" s="849">
        <v>22</v>
      </c>
      <c r="M586" s="849">
        <v>11198</v>
      </c>
      <c r="N586" s="832">
        <v>1</v>
      </c>
      <c r="O586" s="832">
        <v>509</v>
      </c>
      <c r="P586" s="849">
        <v>12</v>
      </c>
      <c r="Q586" s="849">
        <v>6128</v>
      </c>
      <c r="R586" s="837">
        <v>0.54724057867476339</v>
      </c>
      <c r="S586" s="850">
        <v>510.66666666666669</v>
      </c>
    </row>
    <row r="587" spans="1:19" ht="14.4" customHeight="1" x14ac:dyDescent="0.3">
      <c r="A587" s="831" t="s">
        <v>1841</v>
      </c>
      <c r="B587" s="832" t="s">
        <v>1842</v>
      </c>
      <c r="C587" s="832" t="s">
        <v>571</v>
      </c>
      <c r="D587" s="832" t="s">
        <v>1005</v>
      </c>
      <c r="E587" s="832" t="s">
        <v>904</v>
      </c>
      <c r="F587" s="832" t="s">
        <v>1980</v>
      </c>
      <c r="G587" s="832" t="s">
        <v>1982</v>
      </c>
      <c r="H587" s="849"/>
      <c r="I587" s="849"/>
      <c r="J587" s="832"/>
      <c r="K587" s="832"/>
      <c r="L587" s="849">
        <v>49</v>
      </c>
      <c r="M587" s="849">
        <v>24941</v>
      </c>
      <c r="N587" s="832">
        <v>1</v>
      </c>
      <c r="O587" s="832">
        <v>509</v>
      </c>
      <c r="P587" s="849">
        <v>33</v>
      </c>
      <c r="Q587" s="849">
        <v>16836</v>
      </c>
      <c r="R587" s="837">
        <v>0.67503307806423163</v>
      </c>
      <c r="S587" s="850">
        <v>510.18181818181819</v>
      </c>
    </row>
    <row r="588" spans="1:19" ht="14.4" customHeight="1" x14ac:dyDescent="0.3">
      <c r="A588" s="831" t="s">
        <v>1841</v>
      </c>
      <c r="B588" s="832" t="s">
        <v>1842</v>
      </c>
      <c r="C588" s="832" t="s">
        <v>571</v>
      </c>
      <c r="D588" s="832" t="s">
        <v>1005</v>
      </c>
      <c r="E588" s="832" t="s">
        <v>904</v>
      </c>
      <c r="F588" s="832" t="s">
        <v>1983</v>
      </c>
      <c r="G588" s="832" t="s">
        <v>1984</v>
      </c>
      <c r="H588" s="849"/>
      <c r="I588" s="849"/>
      <c r="J588" s="832"/>
      <c r="K588" s="832"/>
      <c r="L588" s="849">
        <v>1</v>
      </c>
      <c r="M588" s="849">
        <v>2330</v>
      </c>
      <c r="N588" s="832">
        <v>1</v>
      </c>
      <c r="O588" s="832">
        <v>2330</v>
      </c>
      <c r="P588" s="849">
        <v>28</v>
      </c>
      <c r="Q588" s="849">
        <v>65324</v>
      </c>
      <c r="R588" s="837">
        <v>28.036051502145924</v>
      </c>
      <c r="S588" s="850">
        <v>2333</v>
      </c>
    </row>
    <row r="589" spans="1:19" ht="14.4" customHeight="1" x14ac:dyDescent="0.3">
      <c r="A589" s="831" t="s">
        <v>1841</v>
      </c>
      <c r="B589" s="832" t="s">
        <v>1842</v>
      </c>
      <c r="C589" s="832" t="s">
        <v>571</v>
      </c>
      <c r="D589" s="832" t="s">
        <v>1005</v>
      </c>
      <c r="E589" s="832" t="s">
        <v>904</v>
      </c>
      <c r="F589" s="832" t="s">
        <v>1985</v>
      </c>
      <c r="G589" s="832" t="s">
        <v>1986</v>
      </c>
      <c r="H589" s="849"/>
      <c r="I589" s="849"/>
      <c r="J589" s="832"/>
      <c r="K589" s="832"/>
      <c r="L589" s="849">
        <v>5</v>
      </c>
      <c r="M589" s="849">
        <v>13230</v>
      </c>
      <c r="N589" s="832">
        <v>1</v>
      </c>
      <c r="O589" s="832">
        <v>2646</v>
      </c>
      <c r="P589" s="849">
        <v>6</v>
      </c>
      <c r="Q589" s="849">
        <v>15894</v>
      </c>
      <c r="R589" s="837">
        <v>1.2013605442176871</v>
      </c>
      <c r="S589" s="850">
        <v>2649</v>
      </c>
    </row>
    <row r="590" spans="1:19" ht="14.4" customHeight="1" x14ac:dyDescent="0.3">
      <c r="A590" s="831" t="s">
        <v>1841</v>
      </c>
      <c r="B590" s="832" t="s">
        <v>1842</v>
      </c>
      <c r="C590" s="832" t="s">
        <v>571</v>
      </c>
      <c r="D590" s="832" t="s">
        <v>1005</v>
      </c>
      <c r="E590" s="832" t="s">
        <v>904</v>
      </c>
      <c r="F590" s="832" t="s">
        <v>1985</v>
      </c>
      <c r="G590" s="832" t="s">
        <v>1987</v>
      </c>
      <c r="H590" s="849"/>
      <c r="I590" s="849"/>
      <c r="J590" s="832"/>
      <c r="K590" s="832"/>
      <c r="L590" s="849">
        <v>17</v>
      </c>
      <c r="M590" s="849">
        <v>44982</v>
      </c>
      <c r="N590" s="832">
        <v>1</v>
      </c>
      <c r="O590" s="832">
        <v>2646</v>
      </c>
      <c r="P590" s="849">
        <v>40</v>
      </c>
      <c r="Q590" s="849">
        <v>105960</v>
      </c>
      <c r="R590" s="837">
        <v>2.3556089102307589</v>
      </c>
      <c r="S590" s="850">
        <v>2649</v>
      </c>
    </row>
    <row r="591" spans="1:19" ht="14.4" customHeight="1" x14ac:dyDescent="0.3">
      <c r="A591" s="831" t="s">
        <v>1841</v>
      </c>
      <c r="B591" s="832" t="s">
        <v>1842</v>
      </c>
      <c r="C591" s="832" t="s">
        <v>571</v>
      </c>
      <c r="D591" s="832" t="s">
        <v>1005</v>
      </c>
      <c r="E591" s="832" t="s">
        <v>904</v>
      </c>
      <c r="F591" s="832" t="s">
        <v>1992</v>
      </c>
      <c r="G591" s="832" t="s">
        <v>1993</v>
      </c>
      <c r="H591" s="849"/>
      <c r="I591" s="849"/>
      <c r="J591" s="832"/>
      <c r="K591" s="832"/>
      <c r="L591" s="849"/>
      <c r="M591" s="849"/>
      <c r="N591" s="832"/>
      <c r="O591" s="832"/>
      <c r="P591" s="849">
        <v>1</v>
      </c>
      <c r="Q591" s="849">
        <v>196</v>
      </c>
      <c r="R591" s="837"/>
      <c r="S591" s="850">
        <v>196</v>
      </c>
    </row>
    <row r="592" spans="1:19" ht="14.4" customHeight="1" x14ac:dyDescent="0.3">
      <c r="A592" s="831" t="s">
        <v>1841</v>
      </c>
      <c r="B592" s="832" t="s">
        <v>1842</v>
      </c>
      <c r="C592" s="832" t="s">
        <v>571</v>
      </c>
      <c r="D592" s="832" t="s">
        <v>1005</v>
      </c>
      <c r="E592" s="832" t="s">
        <v>904</v>
      </c>
      <c r="F592" s="832" t="s">
        <v>1996</v>
      </c>
      <c r="G592" s="832" t="s">
        <v>1997</v>
      </c>
      <c r="H592" s="849"/>
      <c r="I592" s="849"/>
      <c r="J592" s="832"/>
      <c r="K592" s="832"/>
      <c r="L592" s="849"/>
      <c r="M592" s="849"/>
      <c r="N592" s="832"/>
      <c r="O592" s="832"/>
      <c r="P592" s="849">
        <v>1</v>
      </c>
      <c r="Q592" s="849">
        <v>526</v>
      </c>
      <c r="R592" s="837"/>
      <c r="S592" s="850">
        <v>526</v>
      </c>
    </row>
    <row r="593" spans="1:19" ht="14.4" customHeight="1" x14ac:dyDescent="0.3">
      <c r="A593" s="831" t="s">
        <v>1841</v>
      </c>
      <c r="B593" s="832" t="s">
        <v>1842</v>
      </c>
      <c r="C593" s="832" t="s">
        <v>571</v>
      </c>
      <c r="D593" s="832" t="s">
        <v>1005</v>
      </c>
      <c r="E593" s="832" t="s">
        <v>904</v>
      </c>
      <c r="F593" s="832" t="s">
        <v>1996</v>
      </c>
      <c r="G593" s="832" t="s">
        <v>1998</v>
      </c>
      <c r="H593" s="849"/>
      <c r="I593" s="849"/>
      <c r="J593" s="832"/>
      <c r="K593" s="832"/>
      <c r="L593" s="849"/>
      <c r="M593" s="849"/>
      <c r="N593" s="832"/>
      <c r="O593" s="832"/>
      <c r="P593" s="849">
        <v>1</v>
      </c>
      <c r="Q593" s="849">
        <v>526</v>
      </c>
      <c r="R593" s="837"/>
      <c r="S593" s="850">
        <v>526</v>
      </c>
    </row>
    <row r="594" spans="1:19" ht="14.4" customHeight="1" x14ac:dyDescent="0.3">
      <c r="A594" s="831" t="s">
        <v>1841</v>
      </c>
      <c r="B594" s="832" t="s">
        <v>1842</v>
      </c>
      <c r="C594" s="832" t="s">
        <v>571</v>
      </c>
      <c r="D594" s="832" t="s">
        <v>1005</v>
      </c>
      <c r="E594" s="832" t="s">
        <v>904</v>
      </c>
      <c r="F594" s="832" t="s">
        <v>2006</v>
      </c>
      <c r="G594" s="832" t="s">
        <v>2007</v>
      </c>
      <c r="H594" s="849"/>
      <c r="I594" s="849"/>
      <c r="J594" s="832"/>
      <c r="K594" s="832"/>
      <c r="L594" s="849">
        <v>1</v>
      </c>
      <c r="M594" s="849">
        <v>719</v>
      </c>
      <c r="N594" s="832">
        <v>1</v>
      </c>
      <c r="O594" s="832">
        <v>719</v>
      </c>
      <c r="P594" s="849">
        <v>16</v>
      </c>
      <c r="Q594" s="849">
        <v>11504</v>
      </c>
      <c r="R594" s="837">
        <v>16</v>
      </c>
      <c r="S594" s="850">
        <v>719</v>
      </c>
    </row>
    <row r="595" spans="1:19" ht="14.4" customHeight="1" x14ac:dyDescent="0.3">
      <c r="A595" s="831" t="s">
        <v>1841</v>
      </c>
      <c r="B595" s="832" t="s">
        <v>1842</v>
      </c>
      <c r="C595" s="832" t="s">
        <v>571</v>
      </c>
      <c r="D595" s="832" t="s">
        <v>1005</v>
      </c>
      <c r="E595" s="832" t="s">
        <v>904</v>
      </c>
      <c r="F595" s="832" t="s">
        <v>2006</v>
      </c>
      <c r="G595" s="832" t="s">
        <v>2008</v>
      </c>
      <c r="H595" s="849"/>
      <c r="I595" s="849"/>
      <c r="J595" s="832"/>
      <c r="K595" s="832"/>
      <c r="L595" s="849">
        <v>20</v>
      </c>
      <c r="M595" s="849">
        <v>14380</v>
      </c>
      <c r="N595" s="832">
        <v>1</v>
      </c>
      <c r="O595" s="832">
        <v>719</v>
      </c>
      <c r="P595" s="849">
        <v>14</v>
      </c>
      <c r="Q595" s="849">
        <v>10066</v>
      </c>
      <c r="R595" s="837">
        <v>0.7</v>
      </c>
      <c r="S595" s="850">
        <v>719</v>
      </c>
    </row>
    <row r="596" spans="1:19" ht="14.4" customHeight="1" x14ac:dyDescent="0.3">
      <c r="A596" s="831" t="s">
        <v>1841</v>
      </c>
      <c r="B596" s="832" t="s">
        <v>1842</v>
      </c>
      <c r="C596" s="832" t="s">
        <v>571</v>
      </c>
      <c r="D596" s="832" t="s">
        <v>1005</v>
      </c>
      <c r="E596" s="832" t="s">
        <v>904</v>
      </c>
      <c r="F596" s="832" t="s">
        <v>2014</v>
      </c>
      <c r="G596" s="832" t="s">
        <v>2015</v>
      </c>
      <c r="H596" s="849"/>
      <c r="I596" s="849"/>
      <c r="J596" s="832"/>
      <c r="K596" s="832"/>
      <c r="L596" s="849"/>
      <c r="M596" s="849"/>
      <c r="N596" s="832"/>
      <c r="O596" s="832"/>
      <c r="P596" s="849">
        <v>1</v>
      </c>
      <c r="Q596" s="849">
        <v>671</v>
      </c>
      <c r="R596" s="837"/>
      <c r="S596" s="850">
        <v>671</v>
      </c>
    </row>
    <row r="597" spans="1:19" ht="14.4" customHeight="1" x14ac:dyDescent="0.3">
      <c r="A597" s="831" t="s">
        <v>1841</v>
      </c>
      <c r="B597" s="832" t="s">
        <v>1842</v>
      </c>
      <c r="C597" s="832" t="s">
        <v>571</v>
      </c>
      <c r="D597" s="832" t="s">
        <v>1001</v>
      </c>
      <c r="E597" s="832" t="s">
        <v>1843</v>
      </c>
      <c r="F597" s="832" t="s">
        <v>1846</v>
      </c>
      <c r="G597" s="832" t="s">
        <v>1847</v>
      </c>
      <c r="H597" s="849"/>
      <c r="I597" s="849"/>
      <c r="J597" s="832"/>
      <c r="K597" s="832"/>
      <c r="L597" s="849">
        <v>1309</v>
      </c>
      <c r="M597" s="849">
        <v>3377.22</v>
      </c>
      <c r="N597" s="832">
        <v>1</v>
      </c>
      <c r="O597" s="832">
        <v>2.5799999999999996</v>
      </c>
      <c r="P597" s="849">
        <v>367</v>
      </c>
      <c r="Q597" s="849">
        <v>946.8599999999999</v>
      </c>
      <c r="R597" s="837">
        <v>0.28036669213139798</v>
      </c>
      <c r="S597" s="850">
        <v>2.5799999999999996</v>
      </c>
    </row>
    <row r="598" spans="1:19" ht="14.4" customHeight="1" x14ac:dyDescent="0.3">
      <c r="A598" s="831" t="s">
        <v>1841</v>
      </c>
      <c r="B598" s="832" t="s">
        <v>1842</v>
      </c>
      <c r="C598" s="832" t="s">
        <v>571</v>
      </c>
      <c r="D598" s="832" t="s">
        <v>1001</v>
      </c>
      <c r="E598" s="832" t="s">
        <v>1843</v>
      </c>
      <c r="F598" s="832" t="s">
        <v>1848</v>
      </c>
      <c r="G598" s="832" t="s">
        <v>1849</v>
      </c>
      <c r="H598" s="849"/>
      <c r="I598" s="849"/>
      <c r="J598" s="832"/>
      <c r="K598" s="832"/>
      <c r="L598" s="849">
        <v>180</v>
      </c>
      <c r="M598" s="849">
        <v>1294.2</v>
      </c>
      <c r="N598" s="832">
        <v>1</v>
      </c>
      <c r="O598" s="832">
        <v>7.19</v>
      </c>
      <c r="P598" s="849">
        <v>1280</v>
      </c>
      <c r="Q598" s="849">
        <v>9203.2000000000007</v>
      </c>
      <c r="R598" s="837">
        <v>7.1111111111111116</v>
      </c>
      <c r="S598" s="850">
        <v>7.19</v>
      </c>
    </row>
    <row r="599" spans="1:19" ht="14.4" customHeight="1" x14ac:dyDescent="0.3">
      <c r="A599" s="831" t="s">
        <v>1841</v>
      </c>
      <c r="B599" s="832" t="s">
        <v>1842</v>
      </c>
      <c r="C599" s="832" t="s">
        <v>571</v>
      </c>
      <c r="D599" s="832" t="s">
        <v>1001</v>
      </c>
      <c r="E599" s="832" t="s">
        <v>1843</v>
      </c>
      <c r="F599" s="832" t="s">
        <v>1855</v>
      </c>
      <c r="G599" s="832" t="s">
        <v>1856</v>
      </c>
      <c r="H599" s="849"/>
      <c r="I599" s="849"/>
      <c r="J599" s="832"/>
      <c r="K599" s="832"/>
      <c r="L599" s="849">
        <v>4583</v>
      </c>
      <c r="M599" s="849">
        <v>24427.39</v>
      </c>
      <c r="N599" s="832">
        <v>1</v>
      </c>
      <c r="O599" s="832">
        <v>5.33</v>
      </c>
      <c r="P599" s="849"/>
      <c r="Q599" s="849"/>
      <c r="R599" s="837"/>
      <c r="S599" s="850"/>
    </row>
    <row r="600" spans="1:19" ht="14.4" customHeight="1" x14ac:dyDescent="0.3">
      <c r="A600" s="831" t="s">
        <v>1841</v>
      </c>
      <c r="B600" s="832" t="s">
        <v>1842</v>
      </c>
      <c r="C600" s="832" t="s">
        <v>571</v>
      </c>
      <c r="D600" s="832" t="s">
        <v>1001</v>
      </c>
      <c r="E600" s="832" t="s">
        <v>1843</v>
      </c>
      <c r="F600" s="832" t="s">
        <v>1857</v>
      </c>
      <c r="G600" s="832" t="s">
        <v>1858</v>
      </c>
      <c r="H600" s="849"/>
      <c r="I600" s="849"/>
      <c r="J600" s="832"/>
      <c r="K600" s="832"/>
      <c r="L600" s="849">
        <v>306</v>
      </c>
      <c r="M600" s="849">
        <v>2796.84</v>
      </c>
      <c r="N600" s="832">
        <v>1</v>
      </c>
      <c r="O600" s="832">
        <v>9.14</v>
      </c>
      <c r="P600" s="849">
        <v>120</v>
      </c>
      <c r="Q600" s="849">
        <v>1096.8</v>
      </c>
      <c r="R600" s="837">
        <v>0.39215686274509798</v>
      </c>
      <c r="S600" s="850">
        <v>9.1399999999999988</v>
      </c>
    </row>
    <row r="601" spans="1:19" ht="14.4" customHeight="1" x14ac:dyDescent="0.3">
      <c r="A601" s="831" t="s">
        <v>1841</v>
      </c>
      <c r="B601" s="832" t="s">
        <v>1842</v>
      </c>
      <c r="C601" s="832" t="s">
        <v>571</v>
      </c>
      <c r="D601" s="832" t="s">
        <v>1001</v>
      </c>
      <c r="E601" s="832" t="s">
        <v>1843</v>
      </c>
      <c r="F601" s="832" t="s">
        <v>1859</v>
      </c>
      <c r="G601" s="832" t="s">
        <v>1860</v>
      </c>
      <c r="H601" s="849"/>
      <c r="I601" s="849"/>
      <c r="J601" s="832"/>
      <c r="K601" s="832"/>
      <c r="L601" s="849">
        <v>1694</v>
      </c>
      <c r="M601" s="849">
        <v>15550.92</v>
      </c>
      <c r="N601" s="832">
        <v>1</v>
      </c>
      <c r="O601" s="832">
        <v>9.18</v>
      </c>
      <c r="P601" s="849">
        <v>323</v>
      </c>
      <c r="Q601" s="849">
        <v>2965.14</v>
      </c>
      <c r="R601" s="837">
        <v>0.19067296340023612</v>
      </c>
      <c r="S601" s="850">
        <v>9.18</v>
      </c>
    </row>
    <row r="602" spans="1:19" ht="14.4" customHeight="1" x14ac:dyDescent="0.3">
      <c r="A602" s="831" t="s">
        <v>1841</v>
      </c>
      <c r="B602" s="832" t="s">
        <v>1842</v>
      </c>
      <c r="C602" s="832" t="s">
        <v>571</v>
      </c>
      <c r="D602" s="832" t="s">
        <v>1001</v>
      </c>
      <c r="E602" s="832" t="s">
        <v>1843</v>
      </c>
      <c r="F602" s="832" t="s">
        <v>1875</v>
      </c>
      <c r="G602" s="832" t="s">
        <v>1876</v>
      </c>
      <c r="H602" s="849"/>
      <c r="I602" s="849"/>
      <c r="J602" s="832"/>
      <c r="K602" s="832"/>
      <c r="L602" s="849"/>
      <c r="M602" s="849"/>
      <c r="N602" s="832"/>
      <c r="O602" s="832"/>
      <c r="P602" s="849">
        <v>5</v>
      </c>
      <c r="Q602" s="849">
        <v>9719.25</v>
      </c>
      <c r="R602" s="837"/>
      <c r="S602" s="850">
        <v>1943.85</v>
      </c>
    </row>
    <row r="603" spans="1:19" ht="14.4" customHeight="1" x14ac:dyDescent="0.3">
      <c r="A603" s="831" t="s">
        <v>1841</v>
      </c>
      <c r="B603" s="832" t="s">
        <v>1842</v>
      </c>
      <c r="C603" s="832" t="s">
        <v>571</v>
      </c>
      <c r="D603" s="832" t="s">
        <v>1001</v>
      </c>
      <c r="E603" s="832" t="s">
        <v>1843</v>
      </c>
      <c r="F603" s="832" t="s">
        <v>1879</v>
      </c>
      <c r="G603" s="832" t="s">
        <v>1880</v>
      </c>
      <c r="H603" s="849"/>
      <c r="I603" s="849"/>
      <c r="J603" s="832"/>
      <c r="K603" s="832"/>
      <c r="L603" s="849">
        <v>44026</v>
      </c>
      <c r="M603" s="849">
        <v>165097.5</v>
      </c>
      <c r="N603" s="832">
        <v>1</v>
      </c>
      <c r="O603" s="832">
        <v>3.75</v>
      </c>
      <c r="P603" s="849">
        <v>13732</v>
      </c>
      <c r="Q603" s="849">
        <v>51730.950000000004</v>
      </c>
      <c r="R603" s="837">
        <v>0.3133357561440967</v>
      </c>
      <c r="S603" s="850">
        <v>3.7671824934459659</v>
      </c>
    </row>
    <row r="604" spans="1:19" ht="14.4" customHeight="1" x14ac:dyDescent="0.3">
      <c r="A604" s="831" t="s">
        <v>1841</v>
      </c>
      <c r="B604" s="832" t="s">
        <v>1842</v>
      </c>
      <c r="C604" s="832" t="s">
        <v>571</v>
      </c>
      <c r="D604" s="832" t="s">
        <v>1001</v>
      </c>
      <c r="E604" s="832" t="s">
        <v>1843</v>
      </c>
      <c r="F604" s="832" t="s">
        <v>1885</v>
      </c>
      <c r="G604" s="832" t="s">
        <v>1886</v>
      </c>
      <c r="H604" s="849"/>
      <c r="I604" s="849"/>
      <c r="J604" s="832"/>
      <c r="K604" s="832"/>
      <c r="L604" s="849">
        <v>794</v>
      </c>
      <c r="M604" s="849">
        <v>126158.66</v>
      </c>
      <c r="N604" s="832">
        <v>1</v>
      </c>
      <c r="O604" s="832">
        <v>158.89000000000001</v>
      </c>
      <c r="P604" s="849">
        <v>480</v>
      </c>
      <c r="Q604" s="849">
        <v>76267.200000000012</v>
      </c>
      <c r="R604" s="837">
        <v>0.60453400503778343</v>
      </c>
      <c r="S604" s="850">
        <v>158.89000000000001</v>
      </c>
    </row>
    <row r="605" spans="1:19" ht="14.4" customHeight="1" x14ac:dyDescent="0.3">
      <c r="A605" s="831" t="s">
        <v>1841</v>
      </c>
      <c r="B605" s="832" t="s">
        <v>1842</v>
      </c>
      <c r="C605" s="832" t="s">
        <v>571</v>
      </c>
      <c r="D605" s="832" t="s">
        <v>1001</v>
      </c>
      <c r="E605" s="832" t="s">
        <v>1843</v>
      </c>
      <c r="F605" s="832" t="s">
        <v>1887</v>
      </c>
      <c r="G605" s="832" t="s">
        <v>1888</v>
      </c>
      <c r="H605" s="849"/>
      <c r="I605" s="849"/>
      <c r="J605" s="832"/>
      <c r="K605" s="832"/>
      <c r="L605" s="849">
        <v>8000</v>
      </c>
      <c r="M605" s="849">
        <v>165556</v>
      </c>
      <c r="N605" s="832">
        <v>1</v>
      </c>
      <c r="O605" s="832">
        <v>20.694500000000001</v>
      </c>
      <c r="P605" s="849">
        <v>2504</v>
      </c>
      <c r="Q605" s="849">
        <v>51307.4</v>
      </c>
      <c r="R605" s="837">
        <v>0.30990963782647563</v>
      </c>
      <c r="S605" s="850">
        <v>20.490175718849841</v>
      </c>
    </row>
    <row r="606" spans="1:19" ht="14.4" customHeight="1" x14ac:dyDescent="0.3">
      <c r="A606" s="831" t="s">
        <v>1841</v>
      </c>
      <c r="B606" s="832" t="s">
        <v>1842</v>
      </c>
      <c r="C606" s="832" t="s">
        <v>571</v>
      </c>
      <c r="D606" s="832" t="s">
        <v>1001</v>
      </c>
      <c r="E606" s="832" t="s">
        <v>1843</v>
      </c>
      <c r="F606" s="832" t="s">
        <v>1895</v>
      </c>
      <c r="G606" s="832" t="s">
        <v>1896</v>
      </c>
      <c r="H606" s="849"/>
      <c r="I606" s="849"/>
      <c r="J606" s="832"/>
      <c r="K606" s="832"/>
      <c r="L606" s="849"/>
      <c r="M606" s="849"/>
      <c r="N606" s="832"/>
      <c r="O606" s="832"/>
      <c r="P606" s="849">
        <v>1350</v>
      </c>
      <c r="Q606" s="849">
        <v>25785</v>
      </c>
      <c r="R606" s="837"/>
      <c r="S606" s="850">
        <v>19.100000000000001</v>
      </c>
    </row>
    <row r="607" spans="1:19" ht="14.4" customHeight="1" x14ac:dyDescent="0.3">
      <c r="A607" s="831" t="s">
        <v>1841</v>
      </c>
      <c r="B607" s="832" t="s">
        <v>1842</v>
      </c>
      <c r="C607" s="832" t="s">
        <v>571</v>
      </c>
      <c r="D607" s="832" t="s">
        <v>1001</v>
      </c>
      <c r="E607" s="832" t="s">
        <v>904</v>
      </c>
      <c r="F607" s="832" t="s">
        <v>1905</v>
      </c>
      <c r="G607" s="832" t="s">
        <v>1906</v>
      </c>
      <c r="H607" s="849"/>
      <c r="I607" s="849"/>
      <c r="J607" s="832"/>
      <c r="K607" s="832"/>
      <c r="L607" s="849"/>
      <c r="M607" s="849"/>
      <c r="N607" s="832"/>
      <c r="O607" s="832"/>
      <c r="P607" s="849">
        <v>1</v>
      </c>
      <c r="Q607" s="849">
        <v>37</v>
      </c>
      <c r="R607" s="837"/>
      <c r="S607" s="850">
        <v>37</v>
      </c>
    </row>
    <row r="608" spans="1:19" ht="14.4" customHeight="1" x14ac:dyDescent="0.3">
      <c r="A608" s="831" t="s">
        <v>1841</v>
      </c>
      <c r="B608" s="832" t="s">
        <v>1842</v>
      </c>
      <c r="C608" s="832" t="s">
        <v>571</v>
      </c>
      <c r="D608" s="832" t="s">
        <v>1001</v>
      </c>
      <c r="E608" s="832" t="s">
        <v>904</v>
      </c>
      <c r="F608" s="832" t="s">
        <v>1922</v>
      </c>
      <c r="G608" s="832" t="s">
        <v>1923</v>
      </c>
      <c r="H608" s="849"/>
      <c r="I608" s="849"/>
      <c r="J608" s="832"/>
      <c r="K608" s="832"/>
      <c r="L608" s="849">
        <v>6</v>
      </c>
      <c r="M608" s="849">
        <v>12234</v>
      </c>
      <c r="N608" s="832">
        <v>1</v>
      </c>
      <c r="O608" s="832">
        <v>2039</v>
      </c>
      <c r="P608" s="849"/>
      <c r="Q608" s="849"/>
      <c r="R608" s="837"/>
      <c r="S608" s="850"/>
    </row>
    <row r="609" spans="1:19" ht="14.4" customHeight="1" x14ac:dyDescent="0.3">
      <c r="A609" s="831" t="s">
        <v>1841</v>
      </c>
      <c r="B609" s="832" t="s">
        <v>1842</v>
      </c>
      <c r="C609" s="832" t="s">
        <v>571</v>
      </c>
      <c r="D609" s="832" t="s">
        <v>1001</v>
      </c>
      <c r="E609" s="832" t="s">
        <v>904</v>
      </c>
      <c r="F609" s="832" t="s">
        <v>1933</v>
      </c>
      <c r="G609" s="832" t="s">
        <v>1934</v>
      </c>
      <c r="H609" s="849"/>
      <c r="I609" s="849"/>
      <c r="J609" s="832"/>
      <c r="K609" s="832"/>
      <c r="L609" s="849"/>
      <c r="M609" s="849"/>
      <c r="N609" s="832"/>
      <c r="O609" s="832"/>
      <c r="P609" s="849">
        <v>1</v>
      </c>
      <c r="Q609" s="849">
        <v>1432</v>
      </c>
      <c r="R609" s="837"/>
      <c r="S609" s="850">
        <v>1432</v>
      </c>
    </row>
    <row r="610" spans="1:19" ht="14.4" customHeight="1" x14ac:dyDescent="0.3">
      <c r="A610" s="831" t="s">
        <v>1841</v>
      </c>
      <c r="B610" s="832" t="s">
        <v>1842</v>
      </c>
      <c r="C610" s="832" t="s">
        <v>571</v>
      </c>
      <c r="D610" s="832" t="s">
        <v>1001</v>
      </c>
      <c r="E610" s="832" t="s">
        <v>904</v>
      </c>
      <c r="F610" s="832" t="s">
        <v>1933</v>
      </c>
      <c r="G610" s="832" t="s">
        <v>1935</v>
      </c>
      <c r="H610" s="849"/>
      <c r="I610" s="849"/>
      <c r="J610" s="832"/>
      <c r="K610" s="832"/>
      <c r="L610" s="849">
        <v>5</v>
      </c>
      <c r="M610" s="849">
        <v>7155</v>
      </c>
      <c r="N610" s="832">
        <v>1</v>
      </c>
      <c r="O610" s="832">
        <v>1431</v>
      </c>
      <c r="P610" s="849"/>
      <c r="Q610" s="849"/>
      <c r="R610" s="837"/>
      <c r="S610" s="850"/>
    </row>
    <row r="611" spans="1:19" ht="14.4" customHeight="1" x14ac:dyDescent="0.3">
      <c r="A611" s="831" t="s">
        <v>1841</v>
      </c>
      <c r="B611" s="832" t="s">
        <v>1842</v>
      </c>
      <c r="C611" s="832" t="s">
        <v>571</v>
      </c>
      <c r="D611" s="832" t="s">
        <v>1001</v>
      </c>
      <c r="E611" s="832" t="s">
        <v>904</v>
      </c>
      <c r="F611" s="832" t="s">
        <v>1936</v>
      </c>
      <c r="G611" s="832" t="s">
        <v>1937</v>
      </c>
      <c r="H611" s="849"/>
      <c r="I611" s="849"/>
      <c r="J611" s="832"/>
      <c r="K611" s="832"/>
      <c r="L611" s="849">
        <v>8</v>
      </c>
      <c r="M611" s="849">
        <v>15296</v>
      </c>
      <c r="N611" s="832">
        <v>1</v>
      </c>
      <c r="O611" s="832">
        <v>1912</v>
      </c>
      <c r="P611" s="849">
        <v>2</v>
      </c>
      <c r="Q611" s="849">
        <v>3828</v>
      </c>
      <c r="R611" s="837">
        <v>0.25026150627615062</v>
      </c>
      <c r="S611" s="850">
        <v>1914</v>
      </c>
    </row>
    <row r="612" spans="1:19" ht="14.4" customHeight="1" x14ac:dyDescent="0.3">
      <c r="A612" s="831" t="s">
        <v>1841</v>
      </c>
      <c r="B612" s="832" t="s">
        <v>1842</v>
      </c>
      <c r="C612" s="832" t="s">
        <v>571</v>
      </c>
      <c r="D612" s="832" t="s">
        <v>1001</v>
      </c>
      <c r="E612" s="832" t="s">
        <v>904</v>
      </c>
      <c r="F612" s="832" t="s">
        <v>1940</v>
      </c>
      <c r="G612" s="832" t="s">
        <v>1941</v>
      </c>
      <c r="H612" s="849"/>
      <c r="I612" s="849"/>
      <c r="J612" s="832"/>
      <c r="K612" s="832"/>
      <c r="L612" s="849">
        <v>2</v>
      </c>
      <c r="M612" s="849">
        <v>2426</v>
      </c>
      <c r="N612" s="832">
        <v>1</v>
      </c>
      <c r="O612" s="832">
        <v>1213</v>
      </c>
      <c r="P612" s="849">
        <v>3</v>
      </c>
      <c r="Q612" s="849">
        <v>3642</v>
      </c>
      <c r="R612" s="837">
        <v>1.5012366034624898</v>
      </c>
      <c r="S612" s="850">
        <v>1214</v>
      </c>
    </row>
    <row r="613" spans="1:19" ht="14.4" customHeight="1" x14ac:dyDescent="0.3">
      <c r="A613" s="831" t="s">
        <v>1841</v>
      </c>
      <c r="B613" s="832" t="s">
        <v>1842</v>
      </c>
      <c r="C613" s="832" t="s">
        <v>571</v>
      </c>
      <c r="D613" s="832" t="s">
        <v>1001</v>
      </c>
      <c r="E613" s="832" t="s">
        <v>904</v>
      </c>
      <c r="F613" s="832" t="s">
        <v>1945</v>
      </c>
      <c r="G613" s="832" t="s">
        <v>1947</v>
      </c>
      <c r="H613" s="849"/>
      <c r="I613" s="849"/>
      <c r="J613" s="832"/>
      <c r="K613" s="832"/>
      <c r="L613" s="849"/>
      <c r="M613" s="849"/>
      <c r="N613" s="832"/>
      <c r="O613" s="832"/>
      <c r="P613" s="849">
        <v>5</v>
      </c>
      <c r="Q613" s="849">
        <v>3410</v>
      </c>
      <c r="R613" s="837"/>
      <c r="S613" s="850">
        <v>682</v>
      </c>
    </row>
    <row r="614" spans="1:19" ht="14.4" customHeight="1" x14ac:dyDescent="0.3">
      <c r="A614" s="831" t="s">
        <v>1841</v>
      </c>
      <c r="B614" s="832" t="s">
        <v>1842</v>
      </c>
      <c r="C614" s="832" t="s">
        <v>571</v>
      </c>
      <c r="D614" s="832" t="s">
        <v>1001</v>
      </c>
      <c r="E614" s="832" t="s">
        <v>904</v>
      </c>
      <c r="F614" s="832" t="s">
        <v>1948</v>
      </c>
      <c r="G614" s="832" t="s">
        <v>1949</v>
      </c>
      <c r="H614" s="849"/>
      <c r="I614" s="849"/>
      <c r="J614" s="832"/>
      <c r="K614" s="832"/>
      <c r="L614" s="849"/>
      <c r="M614" s="849"/>
      <c r="N614" s="832"/>
      <c r="O614" s="832"/>
      <c r="P614" s="849">
        <v>1</v>
      </c>
      <c r="Q614" s="849">
        <v>717</v>
      </c>
      <c r="R614" s="837"/>
      <c r="S614" s="850">
        <v>717</v>
      </c>
    </row>
    <row r="615" spans="1:19" ht="14.4" customHeight="1" x14ac:dyDescent="0.3">
      <c r="A615" s="831" t="s">
        <v>1841</v>
      </c>
      <c r="B615" s="832" t="s">
        <v>1842</v>
      </c>
      <c r="C615" s="832" t="s">
        <v>571</v>
      </c>
      <c r="D615" s="832" t="s">
        <v>1001</v>
      </c>
      <c r="E615" s="832" t="s">
        <v>904</v>
      </c>
      <c r="F615" s="832" t="s">
        <v>1948</v>
      </c>
      <c r="G615" s="832" t="s">
        <v>1950</v>
      </c>
      <c r="H615" s="849"/>
      <c r="I615" s="849"/>
      <c r="J615" s="832"/>
      <c r="K615" s="832"/>
      <c r="L615" s="849">
        <v>12</v>
      </c>
      <c r="M615" s="849">
        <v>8604</v>
      </c>
      <c r="N615" s="832">
        <v>1</v>
      </c>
      <c r="O615" s="832">
        <v>717</v>
      </c>
      <c r="P615" s="849">
        <v>1</v>
      </c>
      <c r="Q615" s="849">
        <v>717</v>
      </c>
      <c r="R615" s="837">
        <v>8.3333333333333329E-2</v>
      </c>
      <c r="S615" s="850">
        <v>717</v>
      </c>
    </row>
    <row r="616" spans="1:19" ht="14.4" customHeight="1" x14ac:dyDescent="0.3">
      <c r="A616" s="831" t="s">
        <v>1841</v>
      </c>
      <c r="B616" s="832" t="s">
        <v>1842</v>
      </c>
      <c r="C616" s="832" t="s">
        <v>571</v>
      </c>
      <c r="D616" s="832" t="s">
        <v>1001</v>
      </c>
      <c r="E616" s="832" t="s">
        <v>904</v>
      </c>
      <c r="F616" s="832" t="s">
        <v>1951</v>
      </c>
      <c r="G616" s="832" t="s">
        <v>1952</v>
      </c>
      <c r="H616" s="849"/>
      <c r="I616" s="849"/>
      <c r="J616" s="832"/>
      <c r="K616" s="832"/>
      <c r="L616" s="849">
        <v>1</v>
      </c>
      <c r="M616" s="849">
        <v>2638</v>
      </c>
      <c r="N616" s="832">
        <v>1</v>
      </c>
      <c r="O616" s="832">
        <v>2638</v>
      </c>
      <c r="P616" s="849"/>
      <c r="Q616" s="849"/>
      <c r="R616" s="837"/>
      <c r="S616" s="850"/>
    </row>
    <row r="617" spans="1:19" ht="14.4" customHeight="1" x14ac:dyDescent="0.3">
      <c r="A617" s="831" t="s">
        <v>1841</v>
      </c>
      <c r="B617" s="832" t="s">
        <v>1842</v>
      </c>
      <c r="C617" s="832" t="s">
        <v>571</v>
      </c>
      <c r="D617" s="832" t="s">
        <v>1001</v>
      </c>
      <c r="E617" s="832" t="s">
        <v>904</v>
      </c>
      <c r="F617" s="832" t="s">
        <v>1954</v>
      </c>
      <c r="G617" s="832" t="s">
        <v>1955</v>
      </c>
      <c r="H617" s="849"/>
      <c r="I617" s="849"/>
      <c r="J617" s="832"/>
      <c r="K617" s="832"/>
      <c r="L617" s="849"/>
      <c r="M617" s="849"/>
      <c r="N617" s="832"/>
      <c r="O617" s="832"/>
      <c r="P617" s="849">
        <v>17</v>
      </c>
      <c r="Q617" s="849">
        <v>31042</v>
      </c>
      <c r="R617" s="837"/>
      <c r="S617" s="850">
        <v>1826</v>
      </c>
    </row>
    <row r="618" spans="1:19" ht="14.4" customHeight="1" x14ac:dyDescent="0.3">
      <c r="A618" s="831" t="s">
        <v>1841</v>
      </c>
      <c r="B618" s="832" t="s">
        <v>1842</v>
      </c>
      <c r="C618" s="832" t="s">
        <v>571</v>
      </c>
      <c r="D618" s="832" t="s">
        <v>1001</v>
      </c>
      <c r="E618" s="832" t="s">
        <v>904</v>
      </c>
      <c r="F618" s="832" t="s">
        <v>1954</v>
      </c>
      <c r="G618" s="832" t="s">
        <v>1956</v>
      </c>
      <c r="H618" s="849"/>
      <c r="I618" s="849"/>
      <c r="J618" s="832"/>
      <c r="K618" s="832"/>
      <c r="L618" s="849">
        <v>127</v>
      </c>
      <c r="M618" s="849">
        <v>231775</v>
      </c>
      <c r="N618" s="832">
        <v>1</v>
      </c>
      <c r="O618" s="832">
        <v>1825</v>
      </c>
      <c r="P618" s="849">
        <v>31</v>
      </c>
      <c r="Q618" s="849">
        <v>56606</v>
      </c>
      <c r="R618" s="837">
        <v>0.24422823859346349</v>
      </c>
      <c r="S618" s="850">
        <v>1826</v>
      </c>
    </row>
    <row r="619" spans="1:19" ht="14.4" customHeight="1" x14ac:dyDescent="0.3">
      <c r="A619" s="831" t="s">
        <v>1841</v>
      </c>
      <c r="B619" s="832" t="s">
        <v>1842</v>
      </c>
      <c r="C619" s="832" t="s">
        <v>571</v>
      </c>
      <c r="D619" s="832" t="s">
        <v>1001</v>
      </c>
      <c r="E619" s="832" t="s">
        <v>904</v>
      </c>
      <c r="F619" s="832" t="s">
        <v>1957</v>
      </c>
      <c r="G619" s="832" t="s">
        <v>1958</v>
      </c>
      <c r="H619" s="849"/>
      <c r="I619" s="849"/>
      <c r="J619" s="832"/>
      <c r="K619" s="832"/>
      <c r="L619" s="849">
        <v>6</v>
      </c>
      <c r="M619" s="849">
        <v>2574</v>
      </c>
      <c r="N619" s="832">
        <v>1</v>
      </c>
      <c r="O619" s="832">
        <v>429</v>
      </c>
      <c r="P619" s="849">
        <v>3</v>
      </c>
      <c r="Q619" s="849">
        <v>1290</v>
      </c>
      <c r="R619" s="837">
        <v>0.50116550116550118</v>
      </c>
      <c r="S619" s="850">
        <v>430</v>
      </c>
    </row>
    <row r="620" spans="1:19" ht="14.4" customHeight="1" x14ac:dyDescent="0.3">
      <c r="A620" s="831" t="s">
        <v>1841</v>
      </c>
      <c r="B620" s="832" t="s">
        <v>1842</v>
      </c>
      <c r="C620" s="832" t="s">
        <v>571</v>
      </c>
      <c r="D620" s="832" t="s">
        <v>1001</v>
      </c>
      <c r="E620" s="832" t="s">
        <v>904</v>
      </c>
      <c r="F620" s="832" t="s">
        <v>1959</v>
      </c>
      <c r="G620" s="832" t="s">
        <v>1960</v>
      </c>
      <c r="H620" s="849"/>
      <c r="I620" s="849"/>
      <c r="J620" s="832"/>
      <c r="K620" s="832"/>
      <c r="L620" s="849"/>
      <c r="M620" s="849"/>
      <c r="N620" s="832"/>
      <c r="O620" s="832"/>
      <c r="P620" s="849">
        <v>17</v>
      </c>
      <c r="Q620" s="849">
        <v>59874</v>
      </c>
      <c r="R620" s="837"/>
      <c r="S620" s="850">
        <v>3522</v>
      </c>
    </row>
    <row r="621" spans="1:19" ht="14.4" customHeight="1" x14ac:dyDescent="0.3">
      <c r="A621" s="831" t="s">
        <v>1841</v>
      </c>
      <c r="B621" s="832" t="s">
        <v>1842</v>
      </c>
      <c r="C621" s="832" t="s">
        <v>571</v>
      </c>
      <c r="D621" s="832" t="s">
        <v>1001</v>
      </c>
      <c r="E621" s="832" t="s">
        <v>904</v>
      </c>
      <c r="F621" s="832" t="s">
        <v>1959</v>
      </c>
      <c r="G621" s="832" t="s">
        <v>1961</v>
      </c>
      <c r="H621" s="849"/>
      <c r="I621" s="849"/>
      <c r="J621" s="832"/>
      <c r="K621" s="832"/>
      <c r="L621" s="849">
        <v>49</v>
      </c>
      <c r="M621" s="849">
        <v>172480</v>
      </c>
      <c r="N621" s="832">
        <v>1</v>
      </c>
      <c r="O621" s="832">
        <v>3520</v>
      </c>
      <c r="P621" s="849"/>
      <c r="Q621" s="849"/>
      <c r="R621" s="837"/>
      <c r="S621" s="850"/>
    </row>
    <row r="622" spans="1:19" ht="14.4" customHeight="1" x14ac:dyDescent="0.3">
      <c r="A622" s="831" t="s">
        <v>1841</v>
      </c>
      <c r="B622" s="832" t="s">
        <v>1842</v>
      </c>
      <c r="C622" s="832" t="s">
        <v>571</v>
      </c>
      <c r="D622" s="832" t="s">
        <v>1001</v>
      </c>
      <c r="E622" s="832" t="s">
        <v>904</v>
      </c>
      <c r="F622" s="832" t="s">
        <v>1974</v>
      </c>
      <c r="G622" s="832" t="s">
        <v>1975</v>
      </c>
      <c r="H622" s="849"/>
      <c r="I622" s="849"/>
      <c r="J622" s="832"/>
      <c r="K622" s="832"/>
      <c r="L622" s="849"/>
      <c r="M622" s="849"/>
      <c r="N622" s="832"/>
      <c r="O622" s="832"/>
      <c r="P622" s="849">
        <v>1</v>
      </c>
      <c r="Q622" s="849">
        <v>438</v>
      </c>
      <c r="R622" s="837"/>
      <c r="S622" s="850">
        <v>438</v>
      </c>
    </row>
    <row r="623" spans="1:19" ht="14.4" customHeight="1" x14ac:dyDescent="0.3">
      <c r="A623" s="831" t="s">
        <v>1841</v>
      </c>
      <c r="B623" s="832" t="s">
        <v>1842</v>
      </c>
      <c r="C623" s="832" t="s">
        <v>571</v>
      </c>
      <c r="D623" s="832" t="s">
        <v>1001</v>
      </c>
      <c r="E623" s="832" t="s">
        <v>904</v>
      </c>
      <c r="F623" s="832" t="s">
        <v>1974</v>
      </c>
      <c r="G623" s="832" t="s">
        <v>1976</v>
      </c>
      <c r="H623" s="849"/>
      <c r="I623" s="849"/>
      <c r="J623" s="832"/>
      <c r="K623" s="832"/>
      <c r="L623" s="849">
        <v>4</v>
      </c>
      <c r="M623" s="849">
        <v>1748</v>
      </c>
      <c r="N623" s="832">
        <v>1</v>
      </c>
      <c r="O623" s="832">
        <v>437</v>
      </c>
      <c r="P623" s="849">
        <v>1</v>
      </c>
      <c r="Q623" s="849">
        <v>438</v>
      </c>
      <c r="R623" s="837">
        <v>0.25057208237986273</v>
      </c>
      <c r="S623" s="850">
        <v>438</v>
      </c>
    </row>
    <row r="624" spans="1:19" ht="14.4" customHeight="1" x14ac:dyDescent="0.3">
      <c r="A624" s="831" t="s">
        <v>1841</v>
      </c>
      <c r="B624" s="832" t="s">
        <v>1842</v>
      </c>
      <c r="C624" s="832" t="s">
        <v>571</v>
      </c>
      <c r="D624" s="832" t="s">
        <v>1001</v>
      </c>
      <c r="E624" s="832" t="s">
        <v>904</v>
      </c>
      <c r="F624" s="832" t="s">
        <v>1977</v>
      </c>
      <c r="G624" s="832" t="s">
        <v>1978</v>
      </c>
      <c r="H624" s="849"/>
      <c r="I624" s="849"/>
      <c r="J624" s="832"/>
      <c r="K624" s="832"/>
      <c r="L624" s="849"/>
      <c r="M624" s="849"/>
      <c r="N624" s="832"/>
      <c r="O624" s="832"/>
      <c r="P624" s="849">
        <v>5</v>
      </c>
      <c r="Q624" s="849">
        <v>6715</v>
      </c>
      <c r="R624" s="837"/>
      <c r="S624" s="850">
        <v>1343</v>
      </c>
    </row>
    <row r="625" spans="1:19" ht="14.4" customHeight="1" x14ac:dyDescent="0.3">
      <c r="A625" s="831" t="s">
        <v>1841</v>
      </c>
      <c r="B625" s="832" t="s">
        <v>1842</v>
      </c>
      <c r="C625" s="832" t="s">
        <v>571</v>
      </c>
      <c r="D625" s="832" t="s">
        <v>1001</v>
      </c>
      <c r="E625" s="832" t="s">
        <v>904</v>
      </c>
      <c r="F625" s="832" t="s">
        <v>1977</v>
      </c>
      <c r="G625" s="832" t="s">
        <v>1979</v>
      </c>
      <c r="H625" s="849"/>
      <c r="I625" s="849"/>
      <c r="J625" s="832"/>
      <c r="K625" s="832"/>
      <c r="L625" s="849">
        <v>60</v>
      </c>
      <c r="M625" s="849">
        <v>80520</v>
      </c>
      <c r="N625" s="832">
        <v>1</v>
      </c>
      <c r="O625" s="832">
        <v>1342</v>
      </c>
      <c r="P625" s="849">
        <v>14</v>
      </c>
      <c r="Q625" s="849">
        <v>18799</v>
      </c>
      <c r="R625" s="837">
        <v>0.23346994535519125</v>
      </c>
      <c r="S625" s="850">
        <v>1342.7857142857142</v>
      </c>
    </row>
    <row r="626" spans="1:19" ht="14.4" customHeight="1" x14ac:dyDescent="0.3">
      <c r="A626" s="831" t="s">
        <v>1841</v>
      </c>
      <c r="B626" s="832" t="s">
        <v>1842</v>
      </c>
      <c r="C626" s="832" t="s">
        <v>571</v>
      </c>
      <c r="D626" s="832" t="s">
        <v>1001</v>
      </c>
      <c r="E626" s="832" t="s">
        <v>904</v>
      </c>
      <c r="F626" s="832" t="s">
        <v>1980</v>
      </c>
      <c r="G626" s="832" t="s">
        <v>1981</v>
      </c>
      <c r="H626" s="849"/>
      <c r="I626" s="849"/>
      <c r="J626" s="832"/>
      <c r="K626" s="832"/>
      <c r="L626" s="849">
        <v>1</v>
      </c>
      <c r="M626" s="849">
        <v>509</v>
      </c>
      <c r="N626" s="832">
        <v>1</v>
      </c>
      <c r="O626" s="832">
        <v>509</v>
      </c>
      <c r="P626" s="849">
        <v>7</v>
      </c>
      <c r="Q626" s="849">
        <v>3570</v>
      </c>
      <c r="R626" s="837">
        <v>7.0137524557956779</v>
      </c>
      <c r="S626" s="850">
        <v>510</v>
      </c>
    </row>
    <row r="627" spans="1:19" ht="14.4" customHeight="1" x14ac:dyDescent="0.3">
      <c r="A627" s="831" t="s">
        <v>1841</v>
      </c>
      <c r="B627" s="832" t="s">
        <v>1842</v>
      </c>
      <c r="C627" s="832" t="s">
        <v>571</v>
      </c>
      <c r="D627" s="832" t="s">
        <v>1001</v>
      </c>
      <c r="E627" s="832" t="s">
        <v>904</v>
      </c>
      <c r="F627" s="832" t="s">
        <v>1985</v>
      </c>
      <c r="G627" s="832" t="s">
        <v>1986</v>
      </c>
      <c r="H627" s="849"/>
      <c r="I627" s="849"/>
      <c r="J627" s="832"/>
      <c r="K627" s="832"/>
      <c r="L627" s="849"/>
      <c r="M627" s="849"/>
      <c r="N627" s="832"/>
      <c r="O627" s="832"/>
      <c r="P627" s="849">
        <v>2</v>
      </c>
      <c r="Q627" s="849">
        <v>5298</v>
      </c>
      <c r="R627" s="837"/>
      <c r="S627" s="850">
        <v>2649</v>
      </c>
    </row>
    <row r="628" spans="1:19" ht="14.4" customHeight="1" x14ac:dyDescent="0.3">
      <c r="A628" s="831" t="s">
        <v>1841</v>
      </c>
      <c r="B628" s="832" t="s">
        <v>1842</v>
      </c>
      <c r="C628" s="832" t="s">
        <v>571</v>
      </c>
      <c r="D628" s="832" t="s">
        <v>1001</v>
      </c>
      <c r="E628" s="832" t="s">
        <v>904</v>
      </c>
      <c r="F628" s="832" t="s">
        <v>1996</v>
      </c>
      <c r="G628" s="832" t="s">
        <v>1997</v>
      </c>
      <c r="H628" s="849"/>
      <c r="I628" s="849"/>
      <c r="J628" s="832"/>
      <c r="K628" s="832"/>
      <c r="L628" s="849">
        <v>1</v>
      </c>
      <c r="M628" s="849">
        <v>525</v>
      </c>
      <c r="N628" s="832">
        <v>1</v>
      </c>
      <c r="O628" s="832">
        <v>525</v>
      </c>
      <c r="P628" s="849"/>
      <c r="Q628" s="849"/>
      <c r="R628" s="837"/>
      <c r="S628" s="850"/>
    </row>
    <row r="629" spans="1:19" ht="14.4" customHeight="1" x14ac:dyDescent="0.3">
      <c r="A629" s="831" t="s">
        <v>1841</v>
      </c>
      <c r="B629" s="832" t="s">
        <v>1842</v>
      </c>
      <c r="C629" s="832" t="s">
        <v>571</v>
      </c>
      <c r="D629" s="832" t="s">
        <v>1001</v>
      </c>
      <c r="E629" s="832" t="s">
        <v>904</v>
      </c>
      <c r="F629" s="832" t="s">
        <v>2006</v>
      </c>
      <c r="G629" s="832" t="s">
        <v>2008</v>
      </c>
      <c r="H629" s="849"/>
      <c r="I629" s="849"/>
      <c r="J629" s="832"/>
      <c r="K629" s="832"/>
      <c r="L629" s="849">
        <v>1</v>
      </c>
      <c r="M629" s="849">
        <v>719</v>
      </c>
      <c r="N629" s="832">
        <v>1</v>
      </c>
      <c r="O629" s="832">
        <v>719</v>
      </c>
      <c r="P629" s="849"/>
      <c r="Q629" s="849"/>
      <c r="R629" s="837"/>
      <c r="S629" s="850"/>
    </row>
    <row r="630" spans="1:19" ht="14.4" customHeight="1" x14ac:dyDescent="0.3">
      <c r="A630" s="831" t="s">
        <v>1841</v>
      </c>
      <c r="B630" s="832" t="s">
        <v>1842</v>
      </c>
      <c r="C630" s="832" t="s">
        <v>577</v>
      </c>
      <c r="D630" s="832" t="s">
        <v>997</v>
      </c>
      <c r="E630" s="832" t="s">
        <v>2016</v>
      </c>
      <c r="F630" s="832" t="s">
        <v>2017</v>
      </c>
      <c r="G630" s="832" t="s">
        <v>2018</v>
      </c>
      <c r="H630" s="849">
        <v>0.61</v>
      </c>
      <c r="I630" s="849">
        <v>1172.3899999999999</v>
      </c>
      <c r="J630" s="832"/>
      <c r="K630" s="832">
        <v>1921.950819672131</v>
      </c>
      <c r="L630" s="849"/>
      <c r="M630" s="849"/>
      <c r="N630" s="832"/>
      <c r="O630" s="832"/>
      <c r="P630" s="849"/>
      <c r="Q630" s="849"/>
      <c r="R630" s="837"/>
      <c r="S630" s="850"/>
    </row>
    <row r="631" spans="1:19" ht="14.4" customHeight="1" x14ac:dyDescent="0.3">
      <c r="A631" s="831" t="s">
        <v>1841</v>
      </c>
      <c r="B631" s="832" t="s">
        <v>1842</v>
      </c>
      <c r="C631" s="832" t="s">
        <v>577</v>
      </c>
      <c r="D631" s="832" t="s">
        <v>997</v>
      </c>
      <c r="E631" s="832" t="s">
        <v>2016</v>
      </c>
      <c r="F631" s="832" t="s">
        <v>2022</v>
      </c>
      <c r="G631" s="832" t="s">
        <v>974</v>
      </c>
      <c r="H631" s="849">
        <v>0.22</v>
      </c>
      <c r="I631" s="849">
        <v>1971.9800000000002</v>
      </c>
      <c r="J631" s="832">
        <v>5.4205057724024197</v>
      </c>
      <c r="K631" s="832">
        <v>8963.5454545454559</v>
      </c>
      <c r="L631" s="849">
        <v>0.04</v>
      </c>
      <c r="M631" s="849">
        <v>363.8</v>
      </c>
      <c r="N631" s="832">
        <v>1</v>
      </c>
      <c r="O631" s="832">
        <v>9095</v>
      </c>
      <c r="P631" s="849"/>
      <c r="Q631" s="849"/>
      <c r="R631" s="837"/>
      <c r="S631" s="850"/>
    </row>
    <row r="632" spans="1:19" ht="14.4" customHeight="1" x14ac:dyDescent="0.3">
      <c r="A632" s="831" t="s">
        <v>1841</v>
      </c>
      <c r="B632" s="832" t="s">
        <v>1842</v>
      </c>
      <c r="C632" s="832" t="s">
        <v>577</v>
      </c>
      <c r="D632" s="832" t="s">
        <v>997</v>
      </c>
      <c r="E632" s="832" t="s">
        <v>2016</v>
      </c>
      <c r="F632" s="832" t="s">
        <v>2023</v>
      </c>
      <c r="G632" s="832" t="s">
        <v>974</v>
      </c>
      <c r="H632" s="849">
        <v>65.680000000000007</v>
      </c>
      <c r="I632" s="849">
        <v>117615.52000000003</v>
      </c>
      <c r="J632" s="832">
        <v>1.2678024864836785</v>
      </c>
      <c r="K632" s="832">
        <v>1790.7356881851404</v>
      </c>
      <c r="L632" s="849">
        <v>51.01</v>
      </c>
      <c r="M632" s="849">
        <v>92771.17</v>
      </c>
      <c r="N632" s="832">
        <v>1</v>
      </c>
      <c r="O632" s="832">
        <v>1818.6859439325622</v>
      </c>
      <c r="P632" s="849">
        <v>64.58</v>
      </c>
      <c r="Q632" s="849">
        <v>69760.260000000024</v>
      </c>
      <c r="R632" s="837">
        <v>0.75196054981305105</v>
      </c>
      <c r="S632" s="850">
        <v>1080.2146175286471</v>
      </c>
    </row>
    <row r="633" spans="1:19" ht="14.4" customHeight="1" x14ac:dyDescent="0.3">
      <c r="A633" s="831" t="s">
        <v>1841</v>
      </c>
      <c r="B633" s="832" t="s">
        <v>1842</v>
      </c>
      <c r="C633" s="832" t="s">
        <v>577</v>
      </c>
      <c r="D633" s="832" t="s">
        <v>997</v>
      </c>
      <c r="E633" s="832" t="s">
        <v>2016</v>
      </c>
      <c r="F633" s="832" t="s">
        <v>2024</v>
      </c>
      <c r="G633" s="832" t="s">
        <v>2025</v>
      </c>
      <c r="H633" s="849">
        <v>3.7199999999999984</v>
      </c>
      <c r="I633" s="849">
        <v>3344.0400000000013</v>
      </c>
      <c r="J633" s="832">
        <v>3.6453262113697069</v>
      </c>
      <c r="K633" s="832">
        <v>898.93548387096848</v>
      </c>
      <c r="L633" s="849">
        <v>1.0200000000000002</v>
      </c>
      <c r="M633" s="849">
        <v>917.35000000000014</v>
      </c>
      <c r="N633" s="832">
        <v>1</v>
      </c>
      <c r="O633" s="832">
        <v>899.36274509803911</v>
      </c>
      <c r="P633" s="849"/>
      <c r="Q633" s="849"/>
      <c r="R633" s="837"/>
      <c r="S633" s="850"/>
    </row>
    <row r="634" spans="1:19" ht="14.4" customHeight="1" x14ac:dyDescent="0.3">
      <c r="A634" s="831" t="s">
        <v>1841</v>
      </c>
      <c r="B634" s="832" t="s">
        <v>1842</v>
      </c>
      <c r="C634" s="832" t="s">
        <v>577</v>
      </c>
      <c r="D634" s="832" t="s">
        <v>997</v>
      </c>
      <c r="E634" s="832" t="s">
        <v>1843</v>
      </c>
      <c r="F634" s="832" t="s">
        <v>2026</v>
      </c>
      <c r="G634" s="832" t="s">
        <v>2027</v>
      </c>
      <c r="H634" s="849">
        <v>39598</v>
      </c>
      <c r="I634" s="849">
        <v>1307309.6300000001</v>
      </c>
      <c r="J634" s="832">
        <v>1.2937930249442906</v>
      </c>
      <c r="K634" s="832">
        <v>33.014536845295218</v>
      </c>
      <c r="L634" s="849">
        <v>29913</v>
      </c>
      <c r="M634" s="849">
        <v>1010447.2699999998</v>
      </c>
      <c r="N634" s="832">
        <v>1</v>
      </c>
      <c r="O634" s="832">
        <v>33.77953632200046</v>
      </c>
      <c r="P634" s="849">
        <v>37384</v>
      </c>
      <c r="Q634" s="849">
        <v>1273944.6800000002</v>
      </c>
      <c r="R634" s="837">
        <v>1.26077304360474</v>
      </c>
      <c r="S634" s="850">
        <v>34.077270490049223</v>
      </c>
    </row>
    <row r="635" spans="1:19" ht="14.4" customHeight="1" x14ac:dyDescent="0.3">
      <c r="A635" s="831" t="s">
        <v>1841</v>
      </c>
      <c r="B635" s="832" t="s">
        <v>1842</v>
      </c>
      <c r="C635" s="832" t="s">
        <v>577</v>
      </c>
      <c r="D635" s="832" t="s">
        <v>997</v>
      </c>
      <c r="E635" s="832" t="s">
        <v>1843</v>
      </c>
      <c r="F635" s="832" t="s">
        <v>2028</v>
      </c>
      <c r="G635" s="832" t="s">
        <v>2029</v>
      </c>
      <c r="H635" s="849">
        <v>6</v>
      </c>
      <c r="I635" s="849">
        <v>365.21999999999997</v>
      </c>
      <c r="J635" s="832"/>
      <c r="K635" s="832">
        <v>60.87</v>
      </c>
      <c r="L635" s="849"/>
      <c r="M635" s="849"/>
      <c r="N635" s="832"/>
      <c r="O635" s="832"/>
      <c r="P635" s="849">
        <v>2</v>
      </c>
      <c r="Q635" s="849">
        <v>102.36</v>
      </c>
      <c r="R635" s="837"/>
      <c r="S635" s="850">
        <v>51.18</v>
      </c>
    </row>
    <row r="636" spans="1:19" ht="14.4" customHeight="1" x14ac:dyDescent="0.3">
      <c r="A636" s="831" t="s">
        <v>1841</v>
      </c>
      <c r="B636" s="832" t="s">
        <v>1842</v>
      </c>
      <c r="C636" s="832" t="s">
        <v>577</v>
      </c>
      <c r="D636" s="832" t="s">
        <v>997</v>
      </c>
      <c r="E636" s="832" t="s">
        <v>1843</v>
      </c>
      <c r="F636" s="832" t="s">
        <v>2030</v>
      </c>
      <c r="G636" s="832" t="s">
        <v>2031</v>
      </c>
      <c r="H636" s="849"/>
      <c r="I636" s="849"/>
      <c r="J636" s="832"/>
      <c r="K636" s="832"/>
      <c r="L636" s="849"/>
      <c r="M636" s="849"/>
      <c r="N636" s="832"/>
      <c r="O636" s="832"/>
      <c r="P636" s="849">
        <v>262</v>
      </c>
      <c r="Q636" s="849">
        <v>15358.44</v>
      </c>
      <c r="R636" s="837"/>
      <c r="S636" s="850">
        <v>58.620000000000005</v>
      </c>
    </row>
    <row r="637" spans="1:19" ht="14.4" customHeight="1" x14ac:dyDescent="0.3">
      <c r="A637" s="831" t="s">
        <v>1841</v>
      </c>
      <c r="B637" s="832" t="s">
        <v>1842</v>
      </c>
      <c r="C637" s="832" t="s">
        <v>577</v>
      </c>
      <c r="D637" s="832" t="s">
        <v>997</v>
      </c>
      <c r="E637" s="832" t="s">
        <v>904</v>
      </c>
      <c r="F637" s="832" t="s">
        <v>2037</v>
      </c>
      <c r="G637" s="832" t="s">
        <v>2038</v>
      </c>
      <c r="H637" s="849">
        <v>154</v>
      </c>
      <c r="I637" s="849">
        <v>2233924</v>
      </c>
      <c r="J637" s="832">
        <v>1.36273791535487</v>
      </c>
      <c r="K637" s="832">
        <v>14506</v>
      </c>
      <c r="L637" s="849">
        <v>113</v>
      </c>
      <c r="M637" s="849">
        <v>1639291</v>
      </c>
      <c r="N637" s="832">
        <v>1</v>
      </c>
      <c r="O637" s="832">
        <v>14507</v>
      </c>
      <c r="P637" s="849">
        <v>148</v>
      </c>
      <c r="Q637" s="849">
        <v>2147266</v>
      </c>
      <c r="R637" s="837">
        <v>1.3098748178328314</v>
      </c>
      <c r="S637" s="850">
        <v>14508.554054054053</v>
      </c>
    </row>
    <row r="638" spans="1:19" ht="14.4" customHeight="1" x14ac:dyDescent="0.3">
      <c r="A638" s="831" t="s">
        <v>1841</v>
      </c>
      <c r="B638" s="832" t="s">
        <v>1842</v>
      </c>
      <c r="C638" s="832" t="s">
        <v>577</v>
      </c>
      <c r="D638" s="832" t="s">
        <v>1834</v>
      </c>
      <c r="E638" s="832" t="s">
        <v>2016</v>
      </c>
      <c r="F638" s="832" t="s">
        <v>2017</v>
      </c>
      <c r="G638" s="832" t="s">
        <v>2018</v>
      </c>
      <c r="H638" s="849">
        <v>16.8</v>
      </c>
      <c r="I638" s="849">
        <v>33451.79</v>
      </c>
      <c r="J638" s="832">
        <v>0.45667056237915765</v>
      </c>
      <c r="K638" s="832">
        <v>1991.1779761904761</v>
      </c>
      <c r="L638" s="849">
        <v>36.460000000000008</v>
      </c>
      <c r="M638" s="849">
        <v>73251.470000000016</v>
      </c>
      <c r="N638" s="832">
        <v>1</v>
      </c>
      <c r="O638" s="832">
        <v>2009.0913329676357</v>
      </c>
      <c r="P638" s="849">
        <v>2.1</v>
      </c>
      <c r="Q638" s="849">
        <v>4220.25</v>
      </c>
      <c r="R638" s="837">
        <v>5.7613178274784099E-2</v>
      </c>
      <c r="S638" s="850">
        <v>2009.6428571428571</v>
      </c>
    </row>
    <row r="639" spans="1:19" ht="14.4" customHeight="1" x14ac:dyDescent="0.3">
      <c r="A639" s="831" t="s">
        <v>1841</v>
      </c>
      <c r="B639" s="832" t="s">
        <v>1842</v>
      </c>
      <c r="C639" s="832" t="s">
        <v>577</v>
      </c>
      <c r="D639" s="832" t="s">
        <v>1834</v>
      </c>
      <c r="E639" s="832" t="s">
        <v>2016</v>
      </c>
      <c r="F639" s="832" t="s">
        <v>2019</v>
      </c>
      <c r="G639" s="832" t="s">
        <v>2020</v>
      </c>
      <c r="H639" s="849">
        <v>0.02</v>
      </c>
      <c r="I639" s="849">
        <v>197.75</v>
      </c>
      <c r="J639" s="832"/>
      <c r="K639" s="832">
        <v>9887.5</v>
      </c>
      <c r="L639" s="849"/>
      <c r="M639" s="849"/>
      <c r="N639" s="832"/>
      <c r="O639" s="832"/>
      <c r="P639" s="849"/>
      <c r="Q639" s="849"/>
      <c r="R639" s="837"/>
      <c r="S639" s="850"/>
    </row>
    <row r="640" spans="1:19" ht="14.4" customHeight="1" x14ac:dyDescent="0.3">
      <c r="A640" s="831" t="s">
        <v>1841</v>
      </c>
      <c r="B640" s="832" t="s">
        <v>1842</v>
      </c>
      <c r="C640" s="832" t="s">
        <v>577</v>
      </c>
      <c r="D640" s="832" t="s">
        <v>1834</v>
      </c>
      <c r="E640" s="832" t="s">
        <v>2016</v>
      </c>
      <c r="F640" s="832" t="s">
        <v>2022</v>
      </c>
      <c r="G640" s="832" t="s">
        <v>974</v>
      </c>
      <c r="H640" s="849">
        <v>1.3800000000000006</v>
      </c>
      <c r="I640" s="849">
        <v>12276.359999999999</v>
      </c>
      <c r="J640" s="832">
        <v>5.1915084365881494</v>
      </c>
      <c r="K640" s="832">
        <v>8895.9130434782564</v>
      </c>
      <c r="L640" s="849">
        <v>0.26</v>
      </c>
      <c r="M640" s="849">
        <v>2364.7000000000003</v>
      </c>
      <c r="N640" s="832">
        <v>1</v>
      </c>
      <c r="O640" s="832">
        <v>9095</v>
      </c>
      <c r="P640" s="849"/>
      <c r="Q640" s="849"/>
      <c r="R640" s="837"/>
      <c r="S640" s="850"/>
    </row>
    <row r="641" spans="1:19" ht="14.4" customHeight="1" x14ac:dyDescent="0.3">
      <c r="A641" s="831" t="s">
        <v>1841</v>
      </c>
      <c r="B641" s="832" t="s">
        <v>1842</v>
      </c>
      <c r="C641" s="832" t="s">
        <v>577</v>
      </c>
      <c r="D641" s="832" t="s">
        <v>1834</v>
      </c>
      <c r="E641" s="832" t="s">
        <v>2016</v>
      </c>
      <c r="F641" s="832" t="s">
        <v>2023</v>
      </c>
      <c r="G641" s="832" t="s">
        <v>974</v>
      </c>
      <c r="H641" s="849">
        <v>393.89999999999975</v>
      </c>
      <c r="I641" s="849">
        <v>704092.72999999975</v>
      </c>
      <c r="J641" s="832">
        <v>0.97686440436815603</v>
      </c>
      <c r="K641" s="832">
        <v>1787.4910637217572</v>
      </c>
      <c r="L641" s="849">
        <v>396.2600000000001</v>
      </c>
      <c r="M641" s="849">
        <v>720768.13000000012</v>
      </c>
      <c r="N641" s="832">
        <v>1</v>
      </c>
      <c r="O641" s="832">
        <v>1818.9272952102153</v>
      </c>
      <c r="P641" s="849">
        <v>371.5999999999998</v>
      </c>
      <c r="Q641" s="849">
        <v>451977.94000000006</v>
      </c>
      <c r="R641" s="837">
        <v>0.6270781423146442</v>
      </c>
      <c r="S641" s="850">
        <v>1216.3023143164701</v>
      </c>
    </row>
    <row r="642" spans="1:19" ht="14.4" customHeight="1" x14ac:dyDescent="0.3">
      <c r="A642" s="831" t="s">
        <v>1841</v>
      </c>
      <c r="B642" s="832" t="s">
        <v>1842</v>
      </c>
      <c r="C642" s="832" t="s">
        <v>577</v>
      </c>
      <c r="D642" s="832" t="s">
        <v>1834</v>
      </c>
      <c r="E642" s="832" t="s">
        <v>2016</v>
      </c>
      <c r="F642" s="832" t="s">
        <v>2024</v>
      </c>
      <c r="G642" s="832" t="s">
        <v>2025</v>
      </c>
      <c r="H642" s="849">
        <v>25.75000000000005</v>
      </c>
      <c r="I642" s="849">
        <v>23159.919999999966</v>
      </c>
      <c r="J642" s="832">
        <v>1.986427745585412</v>
      </c>
      <c r="K642" s="832">
        <v>899.41436893203581</v>
      </c>
      <c r="L642" s="849">
        <v>12.94000000000001</v>
      </c>
      <c r="M642" s="849">
        <v>11659.08</v>
      </c>
      <c r="N642" s="832">
        <v>1</v>
      </c>
      <c r="O642" s="832">
        <v>901.01081916537794</v>
      </c>
      <c r="P642" s="849"/>
      <c r="Q642" s="849"/>
      <c r="R642" s="837"/>
      <c r="S642" s="850"/>
    </row>
    <row r="643" spans="1:19" ht="14.4" customHeight="1" x14ac:dyDescent="0.3">
      <c r="A643" s="831" t="s">
        <v>1841</v>
      </c>
      <c r="B643" s="832" t="s">
        <v>1842</v>
      </c>
      <c r="C643" s="832" t="s">
        <v>577</v>
      </c>
      <c r="D643" s="832" t="s">
        <v>1834</v>
      </c>
      <c r="E643" s="832" t="s">
        <v>1843</v>
      </c>
      <c r="F643" s="832" t="s">
        <v>2026</v>
      </c>
      <c r="G643" s="832" t="s">
        <v>2027</v>
      </c>
      <c r="H643" s="849">
        <v>228359</v>
      </c>
      <c r="I643" s="849">
        <v>7538923.3700000048</v>
      </c>
      <c r="J643" s="832">
        <v>0.92630693641116812</v>
      </c>
      <c r="K643" s="832">
        <v>33.013471638954471</v>
      </c>
      <c r="L643" s="849">
        <v>240603</v>
      </c>
      <c r="M643" s="849">
        <v>8138688.240000003</v>
      </c>
      <c r="N643" s="832">
        <v>1</v>
      </c>
      <c r="O643" s="832">
        <v>33.826212640740152</v>
      </c>
      <c r="P643" s="849">
        <v>209120</v>
      </c>
      <c r="Q643" s="849">
        <v>7130113.3299999954</v>
      </c>
      <c r="R643" s="837">
        <v>0.87607647814262424</v>
      </c>
      <c r="S643" s="850">
        <v>34.095798249808702</v>
      </c>
    </row>
    <row r="644" spans="1:19" ht="14.4" customHeight="1" x14ac:dyDescent="0.3">
      <c r="A644" s="831" t="s">
        <v>1841</v>
      </c>
      <c r="B644" s="832" t="s">
        <v>1842</v>
      </c>
      <c r="C644" s="832" t="s">
        <v>577</v>
      </c>
      <c r="D644" s="832" t="s">
        <v>1834</v>
      </c>
      <c r="E644" s="832" t="s">
        <v>1843</v>
      </c>
      <c r="F644" s="832" t="s">
        <v>1889</v>
      </c>
      <c r="G644" s="832"/>
      <c r="H644" s="849">
        <v>1</v>
      </c>
      <c r="I644" s="849">
        <v>27046</v>
      </c>
      <c r="J644" s="832"/>
      <c r="K644" s="832">
        <v>27046</v>
      </c>
      <c r="L644" s="849"/>
      <c r="M644" s="849"/>
      <c r="N644" s="832"/>
      <c r="O644" s="832"/>
      <c r="P644" s="849"/>
      <c r="Q644" s="849"/>
      <c r="R644" s="837"/>
      <c r="S644" s="850"/>
    </row>
    <row r="645" spans="1:19" ht="14.4" customHeight="1" x14ac:dyDescent="0.3">
      <c r="A645" s="831" t="s">
        <v>1841</v>
      </c>
      <c r="B645" s="832" t="s">
        <v>1842</v>
      </c>
      <c r="C645" s="832" t="s">
        <v>577</v>
      </c>
      <c r="D645" s="832" t="s">
        <v>1834</v>
      </c>
      <c r="E645" s="832" t="s">
        <v>1843</v>
      </c>
      <c r="F645" s="832" t="s">
        <v>2028</v>
      </c>
      <c r="G645" s="832" t="s">
        <v>2029</v>
      </c>
      <c r="H645" s="849">
        <v>27</v>
      </c>
      <c r="I645" s="849">
        <v>1637.2299999999998</v>
      </c>
      <c r="J645" s="832">
        <v>0.5854735697785024</v>
      </c>
      <c r="K645" s="832">
        <v>60.63814814814814</v>
      </c>
      <c r="L645" s="849">
        <v>49</v>
      </c>
      <c r="M645" s="849">
        <v>2796.42</v>
      </c>
      <c r="N645" s="832">
        <v>1</v>
      </c>
      <c r="O645" s="832">
        <v>57.069795918367348</v>
      </c>
      <c r="P645" s="849">
        <v>69</v>
      </c>
      <c r="Q645" s="849">
        <v>3738.1399999999971</v>
      </c>
      <c r="R645" s="837">
        <v>1.3367591420459004</v>
      </c>
      <c r="S645" s="850">
        <v>54.175942028985467</v>
      </c>
    </row>
    <row r="646" spans="1:19" ht="14.4" customHeight="1" x14ac:dyDescent="0.3">
      <c r="A646" s="831" t="s">
        <v>1841</v>
      </c>
      <c r="B646" s="832" t="s">
        <v>1842</v>
      </c>
      <c r="C646" s="832" t="s">
        <v>577</v>
      </c>
      <c r="D646" s="832" t="s">
        <v>1834</v>
      </c>
      <c r="E646" s="832" t="s">
        <v>1843</v>
      </c>
      <c r="F646" s="832" t="s">
        <v>2030</v>
      </c>
      <c r="G646" s="832" t="s">
        <v>2031</v>
      </c>
      <c r="H646" s="849">
        <v>5177</v>
      </c>
      <c r="I646" s="849">
        <v>299215.31</v>
      </c>
      <c r="J646" s="832">
        <v>1.2778715490478552</v>
      </c>
      <c r="K646" s="832">
        <v>57.797046552057175</v>
      </c>
      <c r="L646" s="849">
        <v>4086</v>
      </c>
      <c r="M646" s="849">
        <v>234151.31999999998</v>
      </c>
      <c r="N646" s="832">
        <v>1</v>
      </c>
      <c r="O646" s="832">
        <v>57.305756240822312</v>
      </c>
      <c r="P646" s="849">
        <v>1081</v>
      </c>
      <c r="Q646" s="849">
        <v>63368.22</v>
      </c>
      <c r="R646" s="837">
        <v>0.27062935199340327</v>
      </c>
      <c r="S646" s="850">
        <v>58.620000000000005</v>
      </c>
    </row>
    <row r="647" spans="1:19" ht="14.4" customHeight="1" x14ac:dyDescent="0.3">
      <c r="A647" s="831" t="s">
        <v>1841</v>
      </c>
      <c r="B647" s="832" t="s">
        <v>1842</v>
      </c>
      <c r="C647" s="832" t="s">
        <v>577</v>
      </c>
      <c r="D647" s="832" t="s">
        <v>1834</v>
      </c>
      <c r="E647" s="832" t="s">
        <v>904</v>
      </c>
      <c r="F647" s="832" t="s">
        <v>2037</v>
      </c>
      <c r="G647" s="832" t="s">
        <v>2038</v>
      </c>
      <c r="H647" s="849">
        <v>929</v>
      </c>
      <c r="I647" s="849">
        <v>13476074</v>
      </c>
      <c r="J647" s="832">
        <v>0.94886206532114781</v>
      </c>
      <c r="K647" s="832">
        <v>14506</v>
      </c>
      <c r="L647" s="849">
        <v>979</v>
      </c>
      <c r="M647" s="849">
        <v>14202353</v>
      </c>
      <c r="N647" s="832">
        <v>1</v>
      </c>
      <c r="O647" s="832">
        <v>14507</v>
      </c>
      <c r="P647" s="849">
        <v>843</v>
      </c>
      <c r="Q647" s="849">
        <v>12230886</v>
      </c>
      <c r="R647" s="837">
        <v>0.8611872976259638</v>
      </c>
      <c r="S647" s="850">
        <v>14508.761565836299</v>
      </c>
    </row>
    <row r="648" spans="1:19" ht="14.4" customHeight="1" x14ac:dyDescent="0.3">
      <c r="A648" s="831" t="s">
        <v>1841</v>
      </c>
      <c r="B648" s="832" t="s">
        <v>1842</v>
      </c>
      <c r="C648" s="832" t="s">
        <v>577</v>
      </c>
      <c r="D648" s="832" t="s">
        <v>1835</v>
      </c>
      <c r="E648" s="832" t="s">
        <v>2016</v>
      </c>
      <c r="F648" s="832" t="s">
        <v>2017</v>
      </c>
      <c r="G648" s="832" t="s">
        <v>2018</v>
      </c>
      <c r="H648" s="849">
        <v>0.6</v>
      </c>
      <c r="I648" s="849">
        <v>1141.5999999999999</v>
      </c>
      <c r="J648" s="832"/>
      <c r="K648" s="832">
        <v>1902.6666666666665</v>
      </c>
      <c r="L648" s="849"/>
      <c r="M648" s="849"/>
      <c r="N648" s="832"/>
      <c r="O648" s="832"/>
      <c r="P648" s="849"/>
      <c r="Q648" s="849"/>
      <c r="R648" s="837"/>
      <c r="S648" s="850"/>
    </row>
    <row r="649" spans="1:19" ht="14.4" customHeight="1" x14ac:dyDescent="0.3">
      <c r="A649" s="831" t="s">
        <v>1841</v>
      </c>
      <c r="B649" s="832" t="s">
        <v>1842</v>
      </c>
      <c r="C649" s="832" t="s">
        <v>577</v>
      </c>
      <c r="D649" s="832" t="s">
        <v>1835</v>
      </c>
      <c r="E649" s="832" t="s">
        <v>2016</v>
      </c>
      <c r="F649" s="832" t="s">
        <v>2023</v>
      </c>
      <c r="G649" s="832" t="s">
        <v>974</v>
      </c>
      <c r="H649" s="849">
        <v>8.0500000000000007</v>
      </c>
      <c r="I649" s="849">
        <v>14254.939999999999</v>
      </c>
      <c r="J649" s="832"/>
      <c r="K649" s="832">
        <v>1770.7999999999997</v>
      </c>
      <c r="L649" s="849"/>
      <c r="M649" s="849"/>
      <c r="N649" s="832"/>
      <c r="O649" s="832"/>
      <c r="P649" s="849"/>
      <c r="Q649" s="849"/>
      <c r="R649" s="837"/>
      <c r="S649" s="850"/>
    </row>
    <row r="650" spans="1:19" ht="14.4" customHeight="1" x14ac:dyDescent="0.3">
      <c r="A650" s="831" t="s">
        <v>1841</v>
      </c>
      <c r="B650" s="832" t="s">
        <v>1842</v>
      </c>
      <c r="C650" s="832" t="s">
        <v>577</v>
      </c>
      <c r="D650" s="832" t="s">
        <v>1835</v>
      </c>
      <c r="E650" s="832" t="s">
        <v>2016</v>
      </c>
      <c r="F650" s="832" t="s">
        <v>2024</v>
      </c>
      <c r="G650" s="832" t="s">
        <v>2025</v>
      </c>
      <c r="H650" s="849">
        <v>0.65</v>
      </c>
      <c r="I650" s="849">
        <v>587.47</v>
      </c>
      <c r="J650" s="832"/>
      <c r="K650" s="832">
        <v>903.8</v>
      </c>
      <c r="L650" s="849"/>
      <c r="M650" s="849"/>
      <c r="N650" s="832"/>
      <c r="O650" s="832"/>
      <c r="P650" s="849"/>
      <c r="Q650" s="849"/>
      <c r="R650" s="837"/>
      <c r="S650" s="850"/>
    </row>
    <row r="651" spans="1:19" ht="14.4" customHeight="1" x14ac:dyDescent="0.3">
      <c r="A651" s="831" t="s">
        <v>1841</v>
      </c>
      <c r="B651" s="832" t="s">
        <v>1842</v>
      </c>
      <c r="C651" s="832" t="s">
        <v>577</v>
      </c>
      <c r="D651" s="832" t="s">
        <v>1835</v>
      </c>
      <c r="E651" s="832" t="s">
        <v>1843</v>
      </c>
      <c r="F651" s="832" t="s">
        <v>2026</v>
      </c>
      <c r="G651" s="832" t="s">
        <v>2027</v>
      </c>
      <c r="H651" s="849">
        <v>4688</v>
      </c>
      <c r="I651" s="849">
        <v>154750.87999999998</v>
      </c>
      <c r="J651" s="832"/>
      <c r="K651" s="832">
        <v>33.01</v>
      </c>
      <c r="L651" s="849"/>
      <c r="M651" s="849"/>
      <c r="N651" s="832"/>
      <c r="O651" s="832"/>
      <c r="P651" s="849"/>
      <c r="Q651" s="849"/>
      <c r="R651" s="837"/>
      <c r="S651" s="850"/>
    </row>
    <row r="652" spans="1:19" ht="14.4" customHeight="1" x14ac:dyDescent="0.3">
      <c r="A652" s="831" t="s">
        <v>1841</v>
      </c>
      <c r="B652" s="832" t="s">
        <v>1842</v>
      </c>
      <c r="C652" s="832" t="s">
        <v>577</v>
      </c>
      <c r="D652" s="832" t="s">
        <v>1835</v>
      </c>
      <c r="E652" s="832" t="s">
        <v>904</v>
      </c>
      <c r="F652" s="832" t="s">
        <v>2037</v>
      </c>
      <c r="G652" s="832" t="s">
        <v>2038</v>
      </c>
      <c r="H652" s="849">
        <v>19</v>
      </c>
      <c r="I652" s="849">
        <v>275614</v>
      </c>
      <c r="J652" s="832"/>
      <c r="K652" s="832">
        <v>14506</v>
      </c>
      <c r="L652" s="849"/>
      <c r="M652" s="849"/>
      <c r="N652" s="832"/>
      <c r="O652" s="832"/>
      <c r="P652" s="849"/>
      <c r="Q652" s="849"/>
      <c r="R652" s="837"/>
      <c r="S652" s="850"/>
    </row>
    <row r="653" spans="1:19" ht="14.4" customHeight="1" x14ac:dyDescent="0.3">
      <c r="A653" s="831" t="s">
        <v>1841</v>
      </c>
      <c r="B653" s="832" t="s">
        <v>1842</v>
      </c>
      <c r="C653" s="832" t="s">
        <v>577</v>
      </c>
      <c r="D653" s="832" t="s">
        <v>998</v>
      </c>
      <c r="E653" s="832" t="s">
        <v>2016</v>
      </c>
      <c r="F653" s="832" t="s">
        <v>2017</v>
      </c>
      <c r="G653" s="832" t="s">
        <v>2018</v>
      </c>
      <c r="H653" s="849">
        <v>0.4</v>
      </c>
      <c r="I653" s="849">
        <v>803.86</v>
      </c>
      <c r="J653" s="832"/>
      <c r="K653" s="832">
        <v>2009.6499999999999</v>
      </c>
      <c r="L653" s="849"/>
      <c r="M653" s="849"/>
      <c r="N653" s="832"/>
      <c r="O653" s="832"/>
      <c r="P653" s="849"/>
      <c r="Q653" s="849"/>
      <c r="R653" s="837"/>
      <c r="S653" s="850"/>
    </row>
    <row r="654" spans="1:19" ht="14.4" customHeight="1" x14ac:dyDescent="0.3">
      <c r="A654" s="831" t="s">
        <v>1841</v>
      </c>
      <c r="B654" s="832" t="s">
        <v>1842</v>
      </c>
      <c r="C654" s="832" t="s">
        <v>577</v>
      </c>
      <c r="D654" s="832" t="s">
        <v>998</v>
      </c>
      <c r="E654" s="832" t="s">
        <v>2016</v>
      </c>
      <c r="F654" s="832" t="s">
        <v>2022</v>
      </c>
      <c r="G654" s="832" t="s">
        <v>974</v>
      </c>
      <c r="H654" s="849">
        <v>0.04</v>
      </c>
      <c r="I654" s="849">
        <v>354.16</v>
      </c>
      <c r="J654" s="832"/>
      <c r="K654" s="832">
        <v>8854</v>
      </c>
      <c r="L654" s="849"/>
      <c r="M654" s="849"/>
      <c r="N654" s="832"/>
      <c r="O654" s="832"/>
      <c r="P654" s="849"/>
      <c r="Q654" s="849"/>
      <c r="R654" s="837"/>
      <c r="S654" s="850"/>
    </row>
    <row r="655" spans="1:19" ht="14.4" customHeight="1" x14ac:dyDescent="0.3">
      <c r="A655" s="831" t="s">
        <v>1841</v>
      </c>
      <c r="B655" s="832" t="s">
        <v>1842</v>
      </c>
      <c r="C655" s="832" t="s">
        <v>577</v>
      </c>
      <c r="D655" s="832" t="s">
        <v>998</v>
      </c>
      <c r="E655" s="832" t="s">
        <v>2016</v>
      </c>
      <c r="F655" s="832" t="s">
        <v>2023</v>
      </c>
      <c r="G655" s="832" t="s">
        <v>974</v>
      </c>
      <c r="H655" s="849">
        <v>9.8000000000000007</v>
      </c>
      <c r="I655" s="849">
        <v>17353.84</v>
      </c>
      <c r="J655" s="832">
        <v>0.70406543316814096</v>
      </c>
      <c r="K655" s="832">
        <v>1770.8</v>
      </c>
      <c r="L655" s="849">
        <v>13.549999999999999</v>
      </c>
      <c r="M655" s="849">
        <v>24648.050000000003</v>
      </c>
      <c r="N655" s="832">
        <v>1</v>
      </c>
      <c r="O655" s="832">
        <v>1819.0442804428048</v>
      </c>
      <c r="P655" s="849">
        <v>34.5</v>
      </c>
      <c r="Q655" s="849">
        <v>41639.029999999984</v>
      </c>
      <c r="R655" s="837">
        <v>1.6893437817596111</v>
      </c>
      <c r="S655" s="850">
        <v>1206.928405797101</v>
      </c>
    </row>
    <row r="656" spans="1:19" ht="14.4" customHeight="1" x14ac:dyDescent="0.3">
      <c r="A656" s="831" t="s">
        <v>1841</v>
      </c>
      <c r="B656" s="832" t="s">
        <v>1842</v>
      </c>
      <c r="C656" s="832" t="s">
        <v>577</v>
      </c>
      <c r="D656" s="832" t="s">
        <v>998</v>
      </c>
      <c r="E656" s="832" t="s">
        <v>2016</v>
      </c>
      <c r="F656" s="832" t="s">
        <v>2024</v>
      </c>
      <c r="G656" s="832" t="s">
        <v>2025</v>
      </c>
      <c r="H656" s="849">
        <v>0.75000000000000011</v>
      </c>
      <c r="I656" s="849">
        <v>677.85000000000014</v>
      </c>
      <c r="J656" s="832"/>
      <c r="K656" s="832">
        <v>903.80000000000007</v>
      </c>
      <c r="L656" s="849"/>
      <c r="M656" s="849"/>
      <c r="N656" s="832"/>
      <c r="O656" s="832"/>
      <c r="P656" s="849"/>
      <c r="Q656" s="849"/>
      <c r="R656" s="837"/>
      <c r="S656" s="850"/>
    </row>
    <row r="657" spans="1:19" ht="14.4" customHeight="1" x14ac:dyDescent="0.3">
      <c r="A657" s="831" t="s">
        <v>1841</v>
      </c>
      <c r="B657" s="832" t="s">
        <v>1842</v>
      </c>
      <c r="C657" s="832" t="s">
        <v>577</v>
      </c>
      <c r="D657" s="832" t="s">
        <v>998</v>
      </c>
      <c r="E657" s="832" t="s">
        <v>1843</v>
      </c>
      <c r="F657" s="832" t="s">
        <v>2026</v>
      </c>
      <c r="G657" s="832" t="s">
        <v>2027</v>
      </c>
      <c r="H657" s="849">
        <v>6286</v>
      </c>
      <c r="I657" s="849">
        <v>207500.85999999996</v>
      </c>
      <c r="J657" s="832">
        <v>0.74887329322107876</v>
      </c>
      <c r="K657" s="832">
        <v>33.009999999999991</v>
      </c>
      <c r="L657" s="849">
        <v>8171</v>
      </c>
      <c r="M657" s="849">
        <v>277084.07000000007</v>
      </c>
      <c r="N657" s="832">
        <v>1</v>
      </c>
      <c r="O657" s="832">
        <v>33.910668216864529</v>
      </c>
      <c r="P657" s="849">
        <v>21322</v>
      </c>
      <c r="Q657" s="849">
        <v>726967.85</v>
      </c>
      <c r="R657" s="837">
        <v>2.6236363930990323</v>
      </c>
      <c r="S657" s="850">
        <v>34.094730794484569</v>
      </c>
    </row>
    <row r="658" spans="1:19" ht="14.4" customHeight="1" x14ac:dyDescent="0.3">
      <c r="A658" s="831" t="s">
        <v>1841</v>
      </c>
      <c r="B658" s="832" t="s">
        <v>1842</v>
      </c>
      <c r="C658" s="832" t="s">
        <v>577</v>
      </c>
      <c r="D658" s="832" t="s">
        <v>998</v>
      </c>
      <c r="E658" s="832" t="s">
        <v>904</v>
      </c>
      <c r="F658" s="832" t="s">
        <v>2037</v>
      </c>
      <c r="G658" s="832" t="s">
        <v>2038</v>
      </c>
      <c r="H658" s="849">
        <v>24</v>
      </c>
      <c r="I658" s="849">
        <v>348144</v>
      </c>
      <c r="J658" s="832">
        <v>0.92301329331728454</v>
      </c>
      <c r="K658" s="832">
        <v>14506</v>
      </c>
      <c r="L658" s="849">
        <v>26</v>
      </c>
      <c r="M658" s="849">
        <v>377182</v>
      </c>
      <c r="N658" s="832">
        <v>1</v>
      </c>
      <c r="O658" s="832">
        <v>14507</v>
      </c>
      <c r="P658" s="849">
        <v>77</v>
      </c>
      <c r="Q658" s="849">
        <v>1117164</v>
      </c>
      <c r="R658" s="837">
        <v>2.961869866536579</v>
      </c>
      <c r="S658" s="850">
        <v>14508.623376623376</v>
      </c>
    </row>
    <row r="659" spans="1:19" ht="14.4" customHeight="1" x14ac:dyDescent="0.3">
      <c r="A659" s="831" t="s">
        <v>1841</v>
      </c>
      <c r="B659" s="832" t="s">
        <v>1842</v>
      </c>
      <c r="C659" s="832" t="s">
        <v>577</v>
      </c>
      <c r="D659" s="832" t="s">
        <v>999</v>
      </c>
      <c r="E659" s="832" t="s">
        <v>2016</v>
      </c>
      <c r="F659" s="832" t="s">
        <v>2017</v>
      </c>
      <c r="G659" s="832" t="s">
        <v>2018</v>
      </c>
      <c r="H659" s="849">
        <v>22.330000000000002</v>
      </c>
      <c r="I659" s="849">
        <v>44865.239999999991</v>
      </c>
      <c r="J659" s="832">
        <v>1.1973716411923525</v>
      </c>
      <c r="K659" s="832">
        <v>2009.1912225705323</v>
      </c>
      <c r="L659" s="849">
        <v>18.649999999999999</v>
      </c>
      <c r="M659" s="849">
        <v>37469.770000000011</v>
      </c>
      <c r="N659" s="832">
        <v>1</v>
      </c>
      <c r="O659" s="832">
        <v>2009.1029490616629</v>
      </c>
      <c r="P659" s="849">
        <v>1</v>
      </c>
      <c r="Q659" s="849">
        <v>2009.64</v>
      </c>
      <c r="R659" s="837">
        <v>5.3633635861655926E-2</v>
      </c>
      <c r="S659" s="850">
        <v>2009.64</v>
      </c>
    </row>
    <row r="660" spans="1:19" ht="14.4" customHeight="1" x14ac:dyDescent="0.3">
      <c r="A660" s="831" t="s">
        <v>1841</v>
      </c>
      <c r="B660" s="832" t="s">
        <v>1842</v>
      </c>
      <c r="C660" s="832" t="s">
        <v>577</v>
      </c>
      <c r="D660" s="832" t="s">
        <v>999</v>
      </c>
      <c r="E660" s="832" t="s">
        <v>2016</v>
      </c>
      <c r="F660" s="832" t="s">
        <v>2019</v>
      </c>
      <c r="G660" s="832" t="s">
        <v>2021</v>
      </c>
      <c r="H660" s="849">
        <v>0.02</v>
      </c>
      <c r="I660" s="849">
        <v>197.75</v>
      </c>
      <c r="J660" s="832"/>
      <c r="K660" s="832">
        <v>9887.5</v>
      </c>
      <c r="L660" s="849"/>
      <c r="M660" s="849"/>
      <c r="N660" s="832"/>
      <c r="O660" s="832"/>
      <c r="P660" s="849"/>
      <c r="Q660" s="849"/>
      <c r="R660" s="837"/>
      <c r="S660" s="850"/>
    </row>
    <row r="661" spans="1:19" ht="14.4" customHeight="1" x14ac:dyDescent="0.3">
      <c r="A661" s="831" t="s">
        <v>1841</v>
      </c>
      <c r="B661" s="832" t="s">
        <v>1842</v>
      </c>
      <c r="C661" s="832" t="s">
        <v>577</v>
      </c>
      <c r="D661" s="832" t="s">
        <v>999</v>
      </c>
      <c r="E661" s="832" t="s">
        <v>2016</v>
      </c>
      <c r="F661" s="832" t="s">
        <v>2022</v>
      </c>
      <c r="G661" s="832" t="s">
        <v>974</v>
      </c>
      <c r="H661" s="849">
        <v>1.6600000000000006</v>
      </c>
      <c r="I661" s="849">
        <v>14814.299999999994</v>
      </c>
      <c r="J661" s="832">
        <v>5.8171944208839861</v>
      </c>
      <c r="K661" s="832">
        <v>8924.2771084337273</v>
      </c>
      <c r="L661" s="849">
        <v>0.28000000000000003</v>
      </c>
      <c r="M661" s="849">
        <v>2546.64</v>
      </c>
      <c r="N661" s="832">
        <v>1</v>
      </c>
      <c r="O661" s="832">
        <v>9095.1428571428551</v>
      </c>
      <c r="P661" s="849"/>
      <c r="Q661" s="849"/>
      <c r="R661" s="837"/>
      <c r="S661" s="850"/>
    </row>
    <row r="662" spans="1:19" ht="14.4" customHeight="1" x14ac:dyDescent="0.3">
      <c r="A662" s="831" t="s">
        <v>1841</v>
      </c>
      <c r="B662" s="832" t="s">
        <v>1842</v>
      </c>
      <c r="C662" s="832" t="s">
        <v>577</v>
      </c>
      <c r="D662" s="832" t="s">
        <v>999</v>
      </c>
      <c r="E662" s="832" t="s">
        <v>2016</v>
      </c>
      <c r="F662" s="832" t="s">
        <v>2023</v>
      </c>
      <c r="G662" s="832" t="s">
        <v>974</v>
      </c>
      <c r="H662" s="849">
        <v>451.23999999999978</v>
      </c>
      <c r="I662" s="849">
        <v>806346.08999999985</v>
      </c>
      <c r="J662" s="832">
        <v>1.0785310003494095</v>
      </c>
      <c r="K662" s="832">
        <v>1786.9561430724232</v>
      </c>
      <c r="L662" s="849">
        <v>411.02</v>
      </c>
      <c r="M662" s="849">
        <v>747633.66999999958</v>
      </c>
      <c r="N662" s="832">
        <v>1</v>
      </c>
      <c r="O662" s="832">
        <v>1818.9715099021937</v>
      </c>
      <c r="P662" s="849">
        <v>481.55999999999983</v>
      </c>
      <c r="Q662" s="849">
        <v>574436.26</v>
      </c>
      <c r="R662" s="837">
        <v>0.76833920548281398</v>
      </c>
      <c r="S662" s="850">
        <v>1192.8653957969937</v>
      </c>
    </row>
    <row r="663" spans="1:19" ht="14.4" customHeight="1" x14ac:dyDescent="0.3">
      <c r="A663" s="831" t="s">
        <v>1841</v>
      </c>
      <c r="B663" s="832" t="s">
        <v>1842</v>
      </c>
      <c r="C663" s="832" t="s">
        <v>577</v>
      </c>
      <c r="D663" s="832" t="s">
        <v>999</v>
      </c>
      <c r="E663" s="832" t="s">
        <v>2016</v>
      </c>
      <c r="F663" s="832" t="s">
        <v>2024</v>
      </c>
      <c r="G663" s="832" t="s">
        <v>2025</v>
      </c>
      <c r="H663" s="849">
        <v>29.260000000000044</v>
      </c>
      <c r="I663" s="849">
        <v>26368.279999999962</v>
      </c>
      <c r="J663" s="832">
        <v>2.2356211862876316</v>
      </c>
      <c r="K663" s="832">
        <v>901.17156527682585</v>
      </c>
      <c r="L663" s="849">
        <v>13.100000000000019</v>
      </c>
      <c r="M663" s="849">
        <v>11794.609999999999</v>
      </c>
      <c r="N663" s="832">
        <v>1</v>
      </c>
      <c r="O663" s="832">
        <v>900.35190839694519</v>
      </c>
      <c r="P663" s="849">
        <v>0.65</v>
      </c>
      <c r="Q663" s="849">
        <v>532.04</v>
      </c>
      <c r="R663" s="837">
        <v>4.5108740348345562E-2</v>
      </c>
      <c r="S663" s="850">
        <v>818.52307692307681</v>
      </c>
    </row>
    <row r="664" spans="1:19" ht="14.4" customHeight="1" x14ac:dyDescent="0.3">
      <c r="A664" s="831" t="s">
        <v>1841</v>
      </c>
      <c r="B664" s="832" t="s">
        <v>1842</v>
      </c>
      <c r="C664" s="832" t="s">
        <v>577</v>
      </c>
      <c r="D664" s="832" t="s">
        <v>999</v>
      </c>
      <c r="E664" s="832" t="s">
        <v>1843</v>
      </c>
      <c r="F664" s="832" t="s">
        <v>2026</v>
      </c>
      <c r="G664" s="832" t="s">
        <v>2027</v>
      </c>
      <c r="H664" s="849">
        <v>277518</v>
      </c>
      <c r="I664" s="849">
        <v>9161801.2099999972</v>
      </c>
      <c r="J664" s="832">
        <v>1.1061348089142538</v>
      </c>
      <c r="K664" s="832">
        <v>33.013358448821329</v>
      </c>
      <c r="L664" s="849">
        <v>244764</v>
      </c>
      <c r="M664" s="849">
        <v>8282716.6599999927</v>
      </c>
      <c r="N664" s="832">
        <v>1</v>
      </c>
      <c r="O664" s="832">
        <v>33.83960329133366</v>
      </c>
      <c r="P664" s="849">
        <v>278561</v>
      </c>
      <c r="Q664" s="849">
        <v>9498289.2399999928</v>
      </c>
      <c r="R664" s="837">
        <v>1.1467601307515933</v>
      </c>
      <c r="S664" s="850">
        <v>34.097699390797679</v>
      </c>
    </row>
    <row r="665" spans="1:19" ht="14.4" customHeight="1" x14ac:dyDescent="0.3">
      <c r="A665" s="831" t="s">
        <v>1841</v>
      </c>
      <c r="B665" s="832" t="s">
        <v>1842</v>
      </c>
      <c r="C665" s="832" t="s">
        <v>577</v>
      </c>
      <c r="D665" s="832" t="s">
        <v>999</v>
      </c>
      <c r="E665" s="832" t="s">
        <v>1843</v>
      </c>
      <c r="F665" s="832" t="s">
        <v>2028</v>
      </c>
      <c r="G665" s="832" t="s">
        <v>2029</v>
      </c>
      <c r="H665" s="849">
        <v>11</v>
      </c>
      <c r="I665" s="849">
        <v>653.89</v>
      </c>
      <c r="J665" s="832">
        <v>0.38002719918169992</v>
      </c>
      <c r="K665" s="832">
        <v>59.444545454545455</v>
      </c>
      <c r="L665" s="849">
        <v>30</v>
      </c>
      <c r="M665" s="849">
        <v>1720.6399999999996</v>
      </c>
      <c r="N665" s="832">
        <v>1</v>
      </c>
      <c r="O665" s="832">
        <v>57.354666666666652</v>
      </c>
      <c r="P665" s="849">
        <v>25</v>
      </c>
      <c r="Q665" s="849">
        <v>1350.2199999999996</v>
      </c>
      <c r="R665" s="837">
        <v>0.78471963920401699</v>
      </c>
      <c r="S665" s="850">
        <v>54.008799999999979</v>
      </c>
    </row>
    <row r="666" spans="1:19" ht="14.4" customHeight="1" x14ac:dyDescent="0.3">
      <c r="A666" s="831" t="s">
        <v>1841</v>
      </c>
      <c r="B666" s="832" t="s">
        <v>1842</v>
      </c>
      <c r="C666" s="832" t="s">
        <v>577</v>
      </c>
      <c r="D666" s="832" t="s">
        <v>999</v>
      </c>
      <c r="E666" s="832" t="s">
        <v>1843</v>
      </c>
      <c r="F666" s="832" t="s">
        <v>2030</v>
      </c>
      <c r="G666" s="832" t="s">
        <v>2031</v>
      </c>
      <c r="H666" s="849">
        <v>583</v>
      </c>
      <c r="I666" s="849">
        <v>33283.47</v>
      </c>
      <c r="J666" s="832">
        <v>0.49429628487744726</v>
      </c>
      <c r="K666" s="832">
        <v>57.09</v>
      </c>
      <c r="L666" s="849">
        <v>1163</v>
      </c>
      <c r="M666" s="849">
        <v>67335.06</v>
      </c>
      <c r="N666" s="832">
        <v>1</v>
      </c>
      <c r="O666" s="832">
        <v>57.897730008598451</v>
      </c>
      <c r="P666" s="849">
        <v>2317</v>
      </c>
      <c r="Q666" s="849">
        <v>136705.68</v>
      </c>
      <c r="R666" s="837">
        <v>2.030230313895911</v>
      </c>
      <c r="S666" s="850">
        <v>59.001156668105303</v>
      </c>
    </row>
    <row r="667" spans="1:19" ht="14.4" customHeight="1" x14ac:dyDescent="0.3">
      <c r="A667" s="831" t="s">
        <v>1841</v>
      </c>
      <c r="B667" s="832" t="s">
        <v>1842</v>
      </c>
      <c r="C667" s="832" t="s">
        <v>577</v>
      </c>
      <c r="D667" s="832" t="s">
        <v>999</v>
      </c>
      <c r="E667" s="832" t="s">
        <v>904</v>
      </c>
      <c r="F667" s="832" t="s">
        <v>2035</v>
      </c>
      <c r="G667" s="832" t="s">
        <v>2036</v>
      </c>
      <c r="H667" s="849">
        <v>1</v>
      </c>
      <c r="I667" s="849">
        <v>8595</v>
      </c>
      <c r="J667" s="832"/>
      <c r="K667" s="832">
        <v>8595</v>
      </c>
      <c r="L667" s="849"/>
      <c r="M667" s="849"/>
      <c r="N667" s="832"/>
      <c r="O667" s="832"/>
      <c r="P667" s="849">
        <v>1</v>
      </c>
      <c r="Q667" s="849">
        <v>8596</v>
      </c>
      <c r="R667" s="837"/>
      <c r="S667" s="850">
        <v>8596</v>
      </c>
    </row>
    <row r="668" spans="1:19" ht="14.4" customHeight="1" x14ac:dyDescent="0.3">
      <c r="A668" s="831" t="s">
        <v>1841</v>
      </c>
      <c r="B668" s="832" t="s">
        <v>1842</v>
      </c>
      <c r="C668" s="832" t="s">
        <v>577</v>
      </c>
      <c r="D668" s="832" t="s">
        <v>999</v>
      </c>
      <c r="E668" s="832" t="s">
        <v>904</v>
      </c>
      <c r="F668" s="832" t="s">
        <v>2037</v>
      </c>
      <c r="G668" s="832" t="s">
        <v>2038</v>
      </c>
      <c r="H668" s="849">
        <v>1058</v>
      </c>
      <c r="I668" s="849">
        <v>15347348</v>
      </c>
      <c r="J668" s="832">
        <v>1.1031564856000984</v>
      </c>
      <c r="K668" s="832">
        <v>14506</v>
      </c>
      <c r="L668" s="849">
        <v>959</v>
      </c>
      <c r="M668" s="849">
        <v>13912213</v>
      </c>
      <c r="N668" s="832">
        <v>1</v>
      </c>
      <c r="O668" s="832">
        <v>14507</v>
      </c>
      <c r="P668" s="849">
        <v>1084</v>
      </c>
      <c r="Q668" s="849">
        <v>15727405</v>
      </c>
      <c r="R668" s="837">
        <v>1.1304747131171726</v>
      </c>
      <c r="S668" s="850">
        <v>14508.676199261992</v>
      </c>
    </row>
    <row r="669" spans="1:19" ht="14.4" customHeight="1" x14ac:dyDescent="0.3">
      <c r="A669" s="831" t="s">
        <v>1841</v>
      </c>
      <c r="B669" s="832" t="s">
        <v>1842</v>
      </c>
      <c r="C669" s="832" t="s">
        <v>577</v>
      </c>
      <c r="D669" s="832" t="s">
        <v>1836</v>
      </c>
      <c r="E669" s="832" t="s">
        <v>2016</v>
      </c>
      <c r="F669" s="832" t="s">
        <v>2017</v>
      </c>
      <c r="G669" s="832" t="s">
        <v>2018</v>
      </c>
      <c r="H669" s="849">
        <v>3.3000000000000003</v>
      </c>
      <c r="I669" s="849">
        <v>6631.83</v>
      </c>
      <c r="J669" s="832">
        <v>0.44295386736290754</v>
      </c>
      <c r="K669" s="832">
        <v>2009.6454545454544</v>
      </c>
      <c r="L669" s="849">
        <v>7.4500000000000011</v>
      </c>
      <c r="M669" s="849">
        <v>14971.83</v>
      </c>
      <c r="N669" s="832">
        <v>1</v>
      </c>
      <c r="O669" s="832">
        <v>2009.6416107382547</v>
      </c>
      <c r="P669" s="849"/>
      <c r="Q669" s="849"/>
      <c r="R669" s="837"/>
      <c r="S669" s="850"/>
    </row>
    <row r="670" spans="1:19" ht="14.4" customHeight="1" x14ac:dyDescent="0.3">
      <c r="A670" s="831" t="s">
        <v>1841</v>
      </c>
      <c r="B670" s="832" t="s">
        <v>1842</v>
      </c>
      <c r="C670" s="832" t="s">
        <v>577</v>
      </c>
      <c r="D670" s="832" t="s">
        <v>1836</v>
      </c>
      <c r="E670" s="832" t="s">
        <v>2016</v>
      </c>
      <c r="F670" s="832" t="s">
        <v>2022</v>
      </c>
      <c r="G670" s="832" t="s">
        <v>974</v>
      </c>
      <c r="H670" s="849">
        <v>0.18</v>
      </c>
      <c r="I670" s="849">
        <v>1613</v>
      </c>
      <c r="J670" s="832"/>
      <c r="K670" s="832">
        <v>8961.1111111111113</v>
      </c>
      <c r="L670" s="849"/>
      <c r="M670" s="849"/>
      <c r="N670" s="832"/>
      <c r="O670" s="832"/>
      <c r="P670" s="849"/>
      <c r="Q670" s="849"/>
      <c r="R670" s="837"/>
      <c r="S670" s="850"/>
    </row>
    <row r="671" spans="1:19" ht="14.4" customHeight="1" x14ac:dyDescent="0.3">
      <c r="A671" s="831" t="s">
        <v>1841</v>
      </c>
      <c r="B671" s="832" t="s">
        <v>1842</v>
      </c>
      <c r="C671" s="832" t="s">
        <v>577</v>
      </c>
      <c r="D671" s="832" t="s">
        <v>1836</v>
      </c>
      <c r="E671" s="832" t="s">
        <v>2016</v>
      </c>
      <c r="F671" s="832" t="s">
        <v>2023</v>
      </c>
      <c r="G671" s="832" t="s">
        <v>974</v>
      </c>
      <c r="H671" s="849">
        <v>37.749999999999986</v>
      </c>
      <c r="I671" s="849">
        <v>67477.260000000009</v>
      </c>
      <c r="J671" s="832">
        <v>0.98264715622190335</v>
      </c>
      <c r="K671" s="832">
        <v>1787.4770860927163</v>
      </c>
      <c r="L671" s="849">
        <v>37.749999999999986</v>
      </c>
      <c r="M671" s="849">
        <v>68668.86</v>
      </c>
      <c r="N671" s="832">
        <v>1</v>
      </c>
      <c r="O671" s="832">
        <v>1819.0426490066232</v>
      </c>
      <c r="P671" s="849">
        <v>27.8</v>
      </c>
      <c r="Q671" s="849">
        <v>31720.28</v>
      </c>
      <c r="R671" s="837">
        <v>0.46193107035707304</v>
      </c>
      <c r="S671" s="850">
        <v>1141.0172661870504</v>
      </c>
    </row>
    <row r="672" spans="1:19" ht="14.4" customHeight="1" x14ac:dyDescent="0.3">
      <c r="A672" s="831" t="s">
        <v>1841</v>
      </c>
      <c r="B672" s="832" t="s">
        <v>1842</v>
      </c>
      <c r="C672" s="832" t="s">
        <v>577</v>
      </c>
      <c r="D672" s="832" t="s">
        <v>1836</v>
      </c>
      <c r="E672" s="832" t="s">
        <v>2016</v>
      </c>
      <c r="F672" s="832" t="s">
        <v>2024</v>
      </c>
      <c r="G672" s="832" t="s">
        <v>2025</v>
      </c>
      <c r="H672" s="849">
        <v>2.1800000000000002</v>
      </c>
      <c r="I672" s="849">
        <v>1965.7600000000002</v>
      </c>
      <c r="J672" s="832">
        <v>1.380953719054711</v>
      </c>
      <c r="K672" s="832">
        <v>901.72477064220186</v>
      </c>
      <c r="L672" s="849">
        <v>1.5800000000000005</v>
      </c>
      <c r="M672" s="849">
        <v>1423.4800000000002</v>
      </c>
      <c r="N672" s="832">
        <v>1</v>
      </c>
      <c r="O672" s="832">
        <v>900.93670886075938</v>
      </c>
      <c r="P672" s="849"/>
      <c r="Q672" s="849"/>
      <c r="R672" s="837"/>
      <c r="S672" s="850"/>
    </row>
    <row r="673" spans="1:19" ht="14.4" customHeight="1" x14ac:dyDescent="0.3">
      <c r="A673" s="831" t="s">
        <v>1841</v>
      </c>
      <c r="B673" s="832" t="s">
        <v>1842</v>
      </c>
      <c r="C673" s="832" t="s">
        <v>577</v>
      </c>
      <c r="D673" s="832" t="s">
        <v>1836</v>
      </c>
      <c r="E673" s="832" t="s">
        <v>1843</v>
      </c>
      <c r="F673" s="832" t="s">
        <v>2026</v>
      </c>
      <c r="G673" s="832" t="s">
        <v>2027</v>
      </c>
      <c r="H673" s="849">
        <v>24043</v>
      </c>
      <c r="I673" s="849">
        <v>793737</v>
      </c>
      <c r="J673" s="832">
        <v>0.84487865395911432</v>
      </c>
      <c r="K673" s="832">
        <v>33.013226302874017</v>
      </c>
      <c r="L673" s="849">
        <v>27757</v>
      </c>
      <c r="M673" s="849">
        <v>939468.64000000025</v>
      </c>
      <c r="N673" s="832">
        <v>1</v>
      </c>
      <c r="O673" s="832">
        <v>33.84618798861549</v>
      </c>
      <c r="P673" s="849">
        <v>15920</v>
      </c>
      <c r="Q673" s="849">
        <v>542820.73</v>
      </c>
      <c r="R673" s="837">
        <v>0.57779547596181591</v>
      </c>
      <c r="S673" s="850">
        <v>34.096779522613062</v>
      </c>
    </row>
    <row r="674" spans="1:19" ht="14.4" customHeight="1" x14ac:dyDescent="0.3">
      <c r="A674" s="831" t="s">
        <v>1841</v>
      </c>
      <c r="B674" s="832" t="s">
        <v>1842</v>
      </c>
      <c r="C674" s="832" t="s">
        <v>577</v>
      </c>
      <c r="D674" s="832" t="s">
        <v>1836</v>
      </c>
      <c r="E674" s="832" t="s">
        <v>904</v>
      </c>
      <c r="F674" s="832" t="s">
        <v>2037</v>
      </c>
      <c r="G674" s="832" t="s">
        <v>2038</v>
      </c>
      <c r="H674" s="849">
        <v>93</v>
      </c>
      <c r="I674" s="849">
        <v>1349058</v>
      </c>
      <c r="J674" s="832">
        <v>0.89416912790111935</v>
      </c>
      <c r="K674" s="832">
        <v>14506</v>
      </c>
      <c r="L674" s="849">
        <v>104</v>
      </c>
      <c r="M674" s="849">
        <v>1508728</v>
      </c>
      <c r="N674" s="832">
        <v>1</v>
      </c>
      <c r="O674" s="832">
        <v>14507</v>
      </c>
      <c r="P674" s="849">
        <v>61</v>
      </c>
      <c r="Q674" s="849">
        <v>885027</v>
      </c>
      <c r="R674" s="837">
        <v>0.58660474253808503</v>
      </c>
      <c r="S674" s="850">
        <v>14508.639344262296</v>
      </c>
    </row>
    <row r="675" spans="1:19" ht="14.4" customHeight="1" x14ac:dyDescent="0.3">
      <c r="A675" s="831" t="s">
        <v>1841</v>
      </c>
      <c r="B675" s="832" t="s">
        <v>1842</v>
      </c>
      <c r="C675" s="832" t="s">
        <v>577</v>
      </c>
      <c r="D675" s="832" t="s">
        <v>1000</v>
      </c>
      <c r="E675" s="832" t="s">
        <v>2016</v>
      </c>
      <c r="F675" s="832" t="s">
        <v>2017</v>
      </c>
      <c r="G675" s="832" t="s">
        <v>2018</v>
      </c>
      <c r="H675" s="849">
        <v>2.5999999999999996</v>
      </c>
      <c r="I675" s="849">
        <v>5144.84</v>
      </c>
      <c r="J675" s="832">
        <v>0.92255166539651234</v>
      </c>
      <c r="K675" s="832">
        <v>1978.7846153846158</v>
      </c>
      <c r="L675" s="849">
        <v>2.7800000000000002</v>
      </c>
      <c r="M675" s="849">
        <v>5576.75</v>
      </c>
      <c r="N675" s="832">
        <v>1</v>
      </c>
      <c r="O675" s="832">
        <v>2006.0251798561148</v>
      </c>
      <c r="P675" s="849"/>
      <c r="Q675" s="849"/>
      <c r="R675" s="837"/>
      <c r="S675" s="850"/>
    </row>
    <row r="676" spans="1:19" ht="14.4" customHeight="1" x14ac:dyDescent="0.3">
      <c r="A676" s="831" t="s">
        <v>1841</v>
      </c>
      <c r="B676" s="832" t="s">
        <v>1842</v>
      </c>
      <c r="C676" s="832" t="s">
        <v>577</v>
      </c>
      <c r="D676" s="832" t="s">
        <v>1000</v>
      </c>
      <c r="E676" s="832" t="s">
        <v>2016</v>
      </c>
      <c r="F676" s="832" t="s">
        <v>2022</v>
      </c>
      <c r="G676" s="832" t="s">
        <v>974</v>
      </c>
      <c r="H676" s="849">
        <v>0.18</v>
      </c>
      <c r="I676" s="849">
        <v>1603.3600000000001</v>
      </c>
      <c r="J676" s="832"/>
      <c r="K676" s="832">
        <v>8907.5555555555566</v>
      </c>
      <c r="L676" s="849"/>
      <c r="M676" s="849"/>
      <c r="N676" s="832"/>
      <c r="O676" s="832"/>
      <c r="P676" s="849"/>
      <c r="Q676" s="849"/>
      <c r="R676" s="837"/>
      <c r="S676" s="850"/>
    </row>
    <row r="677" spans="1:19" ht="14.4" customHeight="1" x14ac:dyDescent="0.3">
      <c r="A677" s="831" t="s">
        <v>1841</v>
      </c>
      <c r="B677" s="832" t="s">
        <v>1842</v>
      </c>
      <c r="C677" s="832" t="s">
        <v>577</v>
      </c>
      <c r="D677" s="832" t="s">
        <v>1000</v>
      </c>
      <c r="E677" s="832" t="s">
        <v>2016</v>
      </c>
      <c r="F677" s="832" t="s">
        <v>2023</v>
      </c>
      <c r="G677" s="832" t="s">
        <v>974</v>
      </c>
      <c r="H677" s="849">
        <v>53.860000000000007</v>
      </c>
      <c r="I677" s="849">
        <v>96373.070000000051</v>
      </c>
      <c r="J677" s="832">
        <v>1.4278428939854872</v>
      </c>
      <c r="K677" s="832">
        <v>1789.325473449685</v>
      </c>
      <c r="L677" s="849">
        <v>37.11</v>
      </c>
      <c r="M677" s="849">
        <v>67495.570000000007</v>
      </c>
      <c r="N677" s="832">
        <v>1</v>
      </c>
      <c r="O677" s="832">
        <v>1818.7973592023716</v>
      </c>
      <c r="P677" s="849">
        <v>49.079999999999984</v>
      </c>
      <c r="Q677" s="849">
        <v>60937.760000000002</v>
      </c>
      <c r="R677" s="837">
        <v>0.90284088274237839</v>
      </c>
      <c r="S677" s="850">
        <v>1241.6006519967405</v>
      </c>
    </row>
    <row r="678" spans="1:19" ht="14.4" customHeight="1" x14ac:dyDescent="0.3">
      <c r="A678" s="831" t="s">
        <v>1841</v>
      </c>
      <c r="B678" s="832" t="s">
        <v>1842</v>
      </c>
      <c r="C678" s="832" t="s">
        <v>577</v>
      </c>
      <c r="D678" s="832" t="s">
        <v>1000</v>
      </c>
      <c r="E678" s="832" t="s">
        <v>2016</v>
      </c>
      <c r="F678" s="832" t="s">
        <v>2024</v>
      </c>
      <c r="G678" s="832" t="s">
        <v>2025</v>
      </c>
      <c r="H678" s="849">
        <v>4.0299999999999985</v>
      </c>
      <c r="I678" s="849">
        <v>3637.7900000000027</v>
      </c>
      <c r="J678" s="832">
        <v>2.5555610194734037</v>
      </c>
      <c r="K678" s="832">
        <v>902.67741935483969</v>
      </c>
      <c r="L678" s="849">
        <v>1.5800000000000005</v>
      </c>
      <c r="M678" s="849">
        <v>1423.4800000000007</v>
      </c>
      <c r="N678" s="832">
        <v>1</v>
      </c>
      <c r="O678" s="832">
        <v>900.93670886075961</v>
      </c>
      <c r="P678" s="849">
        <v>0.35</v>
      </c>
      <c r="Q678" s="849">
        <v>251.59</v>
      </c>
      <c r="R678" s="837">
        <v>0.17674291173743212</v>
      </c>
      <c r="S678" s="850">
        <v>718.82857142857154</v>
      </c>
    </row>
    <row r="679" spans="1:19" ht="14.4" customHeight="1" x14ac:dyDescent="0.3">
      <c r="A679" s="831" t="s">
        <v>1841</v>
      </c>
      <c r="B679" s="832" t="s">
        <v>1842</v>
      </c>
      <c r="C679" s="832" t="s">
        <v>577</v>
      </c>
      <c r="D679" s="832" t="s">
        <v>1000</v>
      </c>
      <c r="E679" s="832" t="s">
        <v>1843</v>
      </c>
      <c r="F679" s="832" t="s">
        <v>2026</v>
      </c>
      <c r="G679" s="832" t="s">
        <v>2027</v>
      </c>
      <c r="H679" s="849">
        <v>32927</v>
      </c>
      <c r="I679" s="849">
        <v>1087047.4200000002</v>
      </c>
      <c r="J679" s="832">
        <v>1.3159827865822777</v>
      </c>
      <c r="K679" s="832">
        <v>33.013861572569631</v>
      </c>
      <c r="L679" s="849">
        <v>24413</v>
      </c>
      <c r="M679" s="849">
        <v>826034.68</v>
      </c>
      <c r="N679" s="832">
        <v>1</v>
      </c>
      <c r="O679" s="832">
        <v>33.835853029123832</v>
      </c>
      <c r="P679" s="849">
        <v>26990</v>
      </c>
      <c r="Q679" s="849">
        <v>920404.18000000017</v>
      </c>
      <c r="R679" s="837">
        <v>1.1142439927582704</v>
      </c>
      <c r="S679" s="850">
        <v>34.101673953316052</v>
      </c>
    </row>
    <row r="680" spans="1:19" ht="14.4" customHeight="1" x14ac:dyDescent="0.3">
      <c r="A680" s="831" t="s">
        <v>1841</v>
      </c>
      <c r="B680" s="832" t="s">
        <v>1842</v>
      </c>
      <c r="C680" s="832" t="s">
        <v>577</v>
      </c>
      <c r="D680" s="832" t="s">
        <v>1000</v>
      </c>
      <c r="E680" s="832" t="s">
        <v>1843</v>
      </c>
      <c r="F680" s="832" t="s">
        <v>2028</v>
      </c>
      <c r="G680" s="832" t="s">
        <v>2029</v>
      </c>
      <c r="H680" s="849"/>
      <c r="I680" s="849"/>
      <c r="J680" s="832"/>
      <c r="K680" s="832"/>
      <c r="L680" s="849">
        <v>1</v>
      </c>
      <c r="M680" s="849">
        <v>57.78</v>
      </c>
      <c r="N680" s="832">
        <v>1</v>
      </c>
      <c r="O680" s="832">
        <v>57.78</v>
      </c>
      <c r="P680" s="849">
        <v>7</v>
      </c>
      <c r="Q680" s="849">
        <v>380.02</v>
      </c>
      <c r="R680" s="837">
        <v>6.5770162686050533</v>
      </c>
      <c r="S680" s="850">
        <v>54.288571428571423</v>
      </c>
    </row>
    <row r="681" spans="1:19" ht="14.4" customHeight="1" x14ac:dyDescent="0.3">
      <c r="A681" s="831" t="s">
        <v>1841</v>
      </c>
      <c r="B681" s="832" t="s">
        <v>1842</v>
      </c>
      <c r="C681" s="832" t="s">
        <v>577</v>
      </c>
      <c r="D681" s="832" t="s">
        <v>1000</v>
      </c>
      <c r="E681" s="832" t="s">
        <v>904</v>
      </c>
      <c r="F681" s="832" t="s">
        <v>2037</v>
      </c>
      <c r="G681" s="832" t="s">
        <v>2038</v>
      </c>
      <c r="H681" s="849">
        <v>130</v>
      </c>
      <c r="I681" s="849">
        <v>1885780</v>
      </c>
      <c r="J681" s="832">
        <v>1.3828833915835201</v>
      </c>
      <c r="K681" s="832">
        <v>14506</v>
      </c>
      <c r="L681" s="849">
        <v>94</v>
      </c>
      <c r="M681" s="849">
        <v>1363658</v>
      </c>
      <c r="N681" s="832">
        <v>1</v>
      </c>
      <c r="O681" s="832">
        <v>14507</v>
      </c>
      <c r="P681" s="849">
        <v>113</v>
      </c>
      <c r="Q681" s="849">
        <v>1639492</v>
      </c>
      <c r="R681" s="837">
        <v>1.2022750572357586</v>
      </c>
      <c r="S681" s="850">
        <v>14508.778761061947</v>
      </c>
    </row>
    <row r="682" spans="1:19" ht="14.4" customHeight="1" x14ac:dyDescent="0.3">
      <c r="A682" s="831" t="s">
        <v>1841</v>
      </c>
      <c r="B682" s="832" t="s">
        <v>1842</v>
      </c>
      <c r="C682" s="832" t="s">
        <v>577</v>
      </c>
      <c r="D682" s="832" t="s">
        <v>1002</v>
      </c>
      <c r="E682" s="832" t="s">
        <v>2016</v>
      </c>
      <c r="F682" s="832" t="s">
        <v>2017</v>
      </c>
      <c r="G682" s="832" t="s">
        <v>2018</v>
      </c>
      <c r="H682" s="849"/>
      <c r="I682" s="849"/>
      <c r="J682" s="832"/>
      <c r="K682" s="832"/>
      <c r="L682" s="849">
        <v>0.45</v>
      </c>
      <c r="M682" s="849">
        <v>904.34</v>
      </c>
      <c r="N682" s="832">
        <v>1</v>
      </c>
      <c r="O682" s="832">
        <v>2009.6444444444444</v>
      </c>
      <c r="P682" s="849"/>
      <c r="Q682" s="849"/>
      <c r="R682" s="837"/>
      <c r="S682" s="850"/>
    </row>
    <row r="683" spans="1:19" ht="14.4" customHeight="1" x14ac:dyDescent="0.3">
      <c r="A683" s="831" t="s">
        <v>1841</v>
      </c>
      <c r="B683" s="832" t="s">
        <v>1842</v>
      </c>
      <c r="C683" s="832" t="s">
        <v>577</v>
      </c>
      <c r="D683" s="832" t="s">
        <v>1002</v>
      </c>
      <c r="E683" s="832" t="s">
        <v>2016</v>
      </c>
      <c r="F683" s="832" t="s">
        <v>2023</v>
      </c>
      <c r="G683" s="832" t="s">
        <v>974</v>
      </c>
      <c r="H683" s="849"/>
      <c r="I683" s="849"/>
      <c r="J683" s="832"/>
      <c r="K683" s="832"/>
      <c r="L683" s="849"/>
      <c r="M683" s="849"/>
      <c r="N683" s="832"/>
      <c r="O683" s="832"/>
      <c r="P683" s="849">
        <v>1.6</v>
      </c>
      <c r="Q683" s="849">
        <v>1048.83</v>
      </c>
      <c r="R683" s="837"/>
      <c r="S683" s="850">
        <v>655.51874999999995</v>
      </c>
    </row>
    <row r="684" spans="1:19" ht="14.4" customHeight="1" x14ac:dyDescent="0.3">
      <c r="A684" s="831" t="s">
        <v>1841</v>
      </c>
      <c r="B684" s="832" t="s">
        <v>1842</v>
      </c>
      <c r="C684" s="832" t="s">
        <v>577</v>
      </c>
      <c r="D684" s="832" t="s">
        <v>1002</v>
      </c>
      <c r="E684" s="832" t="s">
        <v>1843</v>
      </c>
      <c r="F684" s="832" t="s">
        <v>2026</v>
      </c>
      <c r="G684" s="832" t="s">
        <v>2027</v>
      </c>
      <c r="H684" s="849"/>
      <c r="I684" s="849"/>
      <c r="J684" s="832"/>
      <c r="K684" s="832"/>
      <c r="L684" s="849">
        <v>358</v>
      </c>
      <c r="M684" s="849">
        <v>11821.16</v>
      </c>
      <c r="N684" s="832">
        <v>1</v>
      </c>
      <c r="O684" s="832">
        <v>33.020000000000003</v>
      </c>
      <c r="P684" s="849">
        <v>912</v>
      </c>
      <c r="Q684" s="849">
        <v>31106.940000000002</v>
      </c>
      <c r="R684" s="837">
        <v>2.6314625637416298</v>
      </c>
      <c r="S684" s="850">
        <v>34.108486842105265</v>
      </c>
    </row>
    <row r="685" spans="1:19" ht="14.4" customHeight="1" x14ac:dyDescent="0.3">
      <c r="A685" s="831" t="s">
        <v>1841</v>
      </c>
      <c r="B685" s="832" t="s">
        <v>1842</v>
      </c>
      <c r="C685" s="832" t="s">
        <v>577</v>
      </c>
      <c r="D685" s="832" t="s">
        <v>1002</v>
      </c>
      <c r="E685" s="832" t="s">
        <v>904</v>
      </c>
      <c r="F685" s="832" t="s">
        <v>2035</v>
      </c>
      <c r="G685" s="832" t="s">
        <v>2036</v>
      </c>
      <c r="H685" s="849"/>
      <c r="I685" s="849"/>
      <c r="J685" s="832"/>
      <c r="K685" s="832"/>
      <c r="L685" s="849">
        <v>1</v>
      </c>
      <c r="M685" s="849">
        <v>8595</v>
      </c>
      <c r="N685" s="832">
        <v>1</v>
      </c>
      <c r="O685" s="832">
        <v>8595</v>
      </c>
      <c r="P685" s="849"/>
      <c r="Q685" s="849"/>
      <c r="R685" s="837"/>
      <c r="S685" s="850"/>
    </row>
    <row r="686" spans="1:19" ht="14.4" customHeight="1" x14ac:dyDescent="0.3">
      <c r="A686" s="831" t="s">
        <v>1841</v>
      </c>
      <c r="B686" s="832" t="s">
        <v>1842</v>
      </c>
      <c r="C686" s="832" t="s">
        <v>577</v>
      </c>
      <c r="D686" s="832" t="s">
        <v>1002</v>
      </c>
      <c r="E686" s="832" t="s">
        <v>904</v>
      </c>
      <c r="F686" s="832" t="s">
        <v>2037</v>
      </c>
      <c r="G686" s="832" t="s">
        <v>2038</v>
      </c>
      <c r="H686" s="849"/>
      <c r="I686" s="849"/>
      <c r="J686" s="832"/>
      <c r="K686" s="832"/>
      <c r="L686" s="849">
        <v>1</v>
      </c>
      <c r="M686" s="849">
        <v>14507</v>
      </c>
      <c r="N686" s="832">
        <v>1</v>
      </c>
      <c r="O686" s="832">
        <v>14507</v>
      </c>
      <c r="P686" s="849">
        <v>3</v>
      </c>
      <c r="Q686" s="849">
        <v>43527</v>
      </c>
      <c r="R686" s="837">
        <v>3.0004135934376506</v>
      </c>
      <c r="S686" s="850">
        <v>14509</v>
      </c>
    </row>
    <row r="687" spans="1:19" ht="14.4" customHeight="1" x14ac:dyDescent="0.3">
      <c r="A687" s="831" t="s">
        <v>1841</v>
      </c>
      <c r="B687" s="832" t="s">
        <v>1842</v>
      </c>
      <c r="C687" s="832" t="s">
        <v>577</v>
      </c>
      <c r="D687" s="832" t="s">
        <v>1003</v>
      </c>
      <c r="E687" s="832" t="s">
        <v>2016</v>
      </c>
      <c r="F687" s="832" t="s">
        <v>2017</v>
      </c>
      <c r="G687" s="832" t="s">
        <v>2018</v>
      </c>
      <c r="H687" s="849">
        <v>0.35</v>
      </c>
      <c r="I687" s="849">
        <v>703.37</v>
      </c>
      <c r="J687" s="832">
        <v>0.5</v>
      </c>
      <c r="K687" s="832">
        <v>2009.6285714285716</v>
      </c>
      <c r="L687" s="849">
        <v>0.7</v>
      </c>
      <c r="M687" s="849">
        <v>1406.74</v>
      </c>
      <c r="N687" s="832">
        <v>1</v>
      </c>
      <c r="O687" s="832">
        <v>2009.6285714285716</v>
      </c>
      <c r="P687" s="849"/>
      <c r="Q687" s="849"/>
      <c r="R687" s="837"/>
      <c r="S687" s="850"/>
    </row>
    <row r="688" spans="1:19" ht="14.4" customHeight="1" x14ac:dyDescent="0.3">
      <c r="A688" s="831" t="s">
        <v>1841</v>
      </c>
      <c r="B688" s="832" t="s">
        <v>1842</v>
      </c>
      <c r="C688" s="832" t="s">
        <v>577</v>
      </c>
      <c r="D688" s="832" t="s">
        <v>1003</v>
      </c>
      <c r="E688" s="832" t="s">
        <v>2016</v>
      </c>
      <c r="F688" s="832" t="s">
        <v>2022</v>
      </c>
      <c r="G688" s="832" t="s">
        <v>974</v>
      </c>
      <c r="H688" s="849">
        <v>0.12000000000000001</v>
      </c>
      <c r="I688" s="849">
        <v>1076.94</v>
      </c>
      <c r="J688" s="832"/>
      <c r="K688" s="832">
        <v>8974.5</v>
      </c>
      <c r="L688" s="849"/>
      <c r="M688" s="849"/>
      <c r="N688" s="832"/>
      <c r="O688" s="832"/>
      <c r="P688" s="849"/>
      <c r="Q688" s="849"/>
      <c r="R688" s="837"/>
      <c r="S688" s="850"/>
    </row>
    <row r="689" spans="1:19" ht="14.4" customHeight="1" x14ac:dyDescent="0.3">
      <c r="A689" s="831" t="s">
        <v>1841</v>
      </c>
      <c r="B689" s="832" t="s">
        <v>1842</v>
      </c>
      <c r="C689" s="832" t="s">
        <v>577</v>
      </c>
      <c r="D689" s="832" t="s">
        <v>1003</v>
      </c>
      <c r="E689" s="832" t="s">
        <v>2016</v>
      </c>
      <c r="F689" s="832" t="s">
        <v>2023</v>
      </c>
      <c r="G689" s="832" t="s">
        <v>974</v>
      </c>
      <c r="H689" s="849">
        <v>21.1</v>
      </c>
      <c r="I689" s="849">
        <v>37684.69</v>
      </c>
      <c r="J689" s="832">
        <v>1.1573616298832401</v>
      </c>
      <c r="K689" s="832">
        <v>1786.0042654028437</v>
      </c>
      <c r="L689" s="849">
        <v>17.899999999999999</v>
      </c>
      <c r="M689" s="849">
        <v>32560.860000000004</v>
      </c>
      <c r="N689" s="832">
        <v>1</v>
      </c>
      <c r="O689" s="832">
        <v>1819.0424581005591</v>
      </c>
      <c r="P689" s="849">
        <v>26.700000000000003</v>
      </c>
      <c r="Q689" s="849">
        <v>40423.750000000007</v>
      </c>
      <c r="R689" s="837">
        <v>1.2414828723811349</v>
      </c>
      <c r="S689" s="850">
        <v>1513.9981273408241</v>
      </c>
    </row>
    <row r="690" spans="1:19" ht="14.4" customHeight="1" x14ac:dyDescent="0.3">
      <c r="A690" s="831" t="s">
        <v>1841</v>
      </c>
      <c r="B690" s="832" t="s">
        <v>1842</v>
      </c>
      <c r="C690" s="832" t="s">
        <v>577</v>
      </c>
      <c r="D690" s="832" t="s">
        <v>1003</v>
      </c>
      <c r="E690" s="832" t="s">
        <v>2016</v>
      </c>
      <c r="F690" s="832" t="s">
        <v>2024</v>
      </c>
      <c r="G690" s="832" t="s">
        <v>2025</v>
      </c>
      <c r="H690" s="849">
        <v>1.4500000000000006</v>
      </c>
      <c r="I690" s="849">
        <v>1310.5100000000007</v>
      </c>
      <c r="J690" s="832">
        <v>2.3200205356984811</v>
      </c>
      <c r="K690" s="832">
        <v>903.80000000000007</v>
      </c>
      <c r="L690" s="849">
        <v>0.63000000000000012</v>
      </c>
      <c r="M690" s="849">
        <v>564.86999999999989</v>
      </c>
      <c r="N690" s="832">
        <v>1</v>
      </c>
      <c r="O690" s="832">
        <v>896.61904761904725</v>
      </c>
      <c r="P690" s="849"/>
      <c r="Q690" s="849"/>
      <c r="R690" s="837"/>
      <c r="S690" s="850"/>
    </row>
    <row r="691" spans="1:19" ht="14.4" customHeight="1" x14ac:dyDescent="0.3">
      <c r="A691" s="831" t="s">
        <v>1841</v>
      </c>
      <c r="B691" s="832" t="s">
        <v>1842</v>
      </c>
      <c r="C691" s="832" t="s">
        <v>577</v>
      </c>
      <c r="D691" s="832" t="s">
        <v>1003</v>
      </c>
      <c r="E691" s="832" t="s">
        <v>1843</v>
      </c>
      <c r="F691" s="832" t="s">
        <v>2026</v>
      </c>
      <c r="G691" s="832" t="s">
        <v>2027</v>
      </c>
      <c r="H691" s="849">
        <v>13617</v>
      </c>
      <c r="I691" s="849">
        <v>449540.69</v>
      </c>
      <c r="J691" s="832">
        <v>1.3102713321939037</v>
      </c>
      <c r="K691" s="832">
        <v>33.013196004993759</v>
      </c>
      <c r="L691" s="849">
        <v>10171</v>
      </c>
      <c r="M691" s="849">
        <v>343089.77</v>
      </c>
      <c r="N691" s="832">
        <v>1</v>
      </c>
      <c r="O691" s="832">
        <v>33.732157113361517</v>
      </c>
      <c r="P691" s="849">
        <v>14880</v>
      </c>
      <c r="Q691" s="849">
        <v>508082.12999999995</v>
      </c>
      <c r="R691" s="837">
        <v>1.4809014270521674</v>
      </c>
      <c r="S691" s="850">
        <v>34.145304435483865</v>
      </c>
    </row>
    <row r="692" spans="1:19" ht="14.4" customHeight="1" x14ac:dyDescent="0.3">
      <c r="A692" s="831" t="s">
        <v>1841</v>
      </c>
      <c r="B692" s="832" t="s">
        <v>1842</v>
      </c>
      <c r="C692" s="832" t="s">
        <v>577</v>
      </c>
      <c r="D692" s="832" t="s">
        <v>1003</v>
      </c>
      <c r="E692" s="832" t="s">
        <v>1843</v>
      </c>
      <c r="F692" s="832" t="s">
        <v>2028</v>
      </c>
      <c r="G692" s="832" t="s">
        <v>2029</v>
      </c>
      <c r="H692" s="849"/>
      <c r="I692" s="849"/>
      <c r="J692" s="832"/>
      <c r="K692" s="832"/>
      <c r="L692" s="849">
        <v>2</v>
      </c>
      <c r="M692" s="849">
        <v>115.56</v>
      </c>
      <c r="N692" s="832">
        <v>1</v>
      </c>
      <c r="O692" s="832">
        <v>57.78</v>
      </c>
      <c r="P692" s="849"/>
      <c r="Q692" s="849"/>
      <c r="R692" s="837"/>
      <c r="S692" s="850"/>
    </row>
    <row r="693" spans="1:19" ht="14.4" customHeight="1" x14ac:dyDescent="0.3">
      <c r="A693" s="831" t="s">
        <v>1841</v>
      </c>
      <c r="B693" s="832" t="s">
        <v>1842</v>
      </c>
      <c r="C693" s="832" t="s">
        <v>577</v>
      </c>
      <c r="D693" s="832" t="s">
        <v>1003</v>
      </c>
      <c r="E693" s="832" t="s">
        <v>1843</v>
      </c>
      <c r="F693" s="832" t="s">
        <v>2030</v>
      </c>
      <c r="G693" s="832" t="s">
        <v>2031</v>
      </c>
      <c r="H693" s="849"/>
      <c r="I693" s="849"/>
      <c r="J693" s="832"/>
      <c r="K693" s="832"/>
      <c r="L693" s="849">
        <v>381</v>
      </c>
      <c r="M693" s="849">
        <v>21762.720000000001</v>
      </c>
      <c r="N693" s="832">
        <v>1</v>
      </c>
      <c r="O693" s="832">
        <v>57.120000000000005</v>
      </c>
      <c r="P693" s="849">
        <v>844</v>
      </c>
      <c r="Q693" s="849">
        <v>49475.28</v>
      </c>
      <c r="R693" s="837">
        <v>2.2733959725622532</v>
      </c>
      <c r="S693" s="850">
        <v>58.62</v>
      </c>
    </row>
    <row r="694" spans="1:19" ht="14.4" customHeight="1" x14ac:dyDescent="0.3">
      <c r="A694" s="831" t="s">
        <v>1841</v>
      </c>
      <c r="B694" s="832" t="s">
        <v>1842</v>
      </c>
      <c r="C694" s="832" t="s">
        <v>577</v>
      </c>
      <c r="D694" s="832" t="s">
        <v>1003</v>
      </c>
      <c r="E694" s="832" t="s">
        <v>904</v>
      </c>
      <c r="F694" s="832" t="s">
        <v>2037</v>
      </c>
      <c r="G694" s="832" t="s">
        <v>2038</v>
      </c>
      <c r="H694" s="849">
        <v>51</v>
      </c>
      <c r="I694" s="849">
        <v>739806</v>
      </c>
      <c r="J694" s="832">
        <v>1.1332552101284437</v>
      </c>
      <c r="K694" s="832">
        <v>14506</v>
      </c>
      <c r="L694" s="849">
        <v>45</v>
      </c>
      <c r="M694" s="849">
        <v>652815</v>
      </c>
      <c r="N694" s="832">
        <v>1</v>
      </c>
      <c r="O694" s="832">
        <v>14507</v>
      </c>
      <c r="P694" s="849">
        <v>60</v>
      </c>
      <c r="Q694" s="849">
        <v>870535</v>
      </c>
      <c r="R694" s="837">
        <v>1.3335094935012217</v>
      </c>
      <c r="S694" s="850">
        <v>14508.916666666666</v>
      </c>
    </row>
    <row r="695" spans="1:19" ht="14.4" customHeight="1" x14ac:dyDescent="0.3">
      <c r="A695" s="831" t="s">
        <v>1841</v>
      </c>
      <c r="B695" s="832" t="s">
        <v>1842</v>
      </c>
      <c r="C695" s="832" t="s">
        <v>577</v>
      </c>
      <c r="D695" s="832" t="s">
        <v>1004</v>
      </c>
      <c r="E695" s="832" t="s">
        <v>2016</v>
      </c>
      <c r="F695" s="832" t="s">
        <v>2017</v>
      </c>
      <c r="G695" s="832" t="s">
        <v>2018</v>
      </c>
      <c r="H695" s="849">
        <v>0.5</v>
      </c>
      <c r="I695" s="849">
        <v>1004.82</v>
      </c>
      <c r="J695" s="832"/>
      <c r="K695" s="832">
        <v>2009.64</v>
      </c>
      <c r="L695" s="849"/>
      <c r="M695" s="849"/>
      <c r="N695" s="832"/>
      <c r="O695" s="832"/>
      <c r="P695" s="849"/>
      <c r="Q695" s="849"/>
      <c r="R695" s="837"/>
      <c r="S695" s="850"/>
    </row>
    <row r="696" spans="1:19" ht="14.4" customHeight="1" x14ac:dyDescent="0.3">
      <c r="A696" s="831" t="s">
        <v>1841</v>
      </c>
      <c r="B696" s="832" t="s">
        <v>1842</v>
      </c>
      <c r="C696" s="832" t="s">
        <v>577</v>
      </c>
      <c r="D696" s="832" t="s">
        <v>1004</v>
      </c>
      <c r="E696" s="832" t="s">
        <v>2016</v>
      </c>
      <c r="F696" s="832" t="s">
        <v>2019</v>
      </c>
      <c r="G696" s="832" t="s">
        <v>2020</v>
      </c>
      <c r="H696" s="849">
        <v>0.02</v>
      </c>
      <c r="I696" s="849">
        <v>197.75</v>
      </c>
      <c r="J696" s="832"/>
      <c r="K696" s="832">
        <v>9887.5</v>
      </c>
      <c r="L696" s="849"/>
      <c r="M696" s="849"/>
      <c r="N696" s="832"/>
      <c r="O696" s="832"/>
      <c r="P696" s="849"/>
      <c r="Q696" s="849"/>
      <c r="R696" s="837"/>
      <c r="S696" s="850"/>
    </row>
    <row r="697" spans="1:19" ht="14.4" customHeight="1" x14ac:dyDescent="0.3">
      <c r="A697" s="831" t="s">
        <v>1841</v>
      </c>
      <c r="B697" s="832" t="s">
        <v>1842</v>
      </c>
      <c r="C697" s="832" t="s">
        <v>577</v>
      </c>
      <c r="D697" s="832" t="s">
        <v>1004</v>
      </c>
      <c r="E697" s="832" t="s">
        <v>2016</v>
      </c>
      <c r="F697" s="832" t="s">
        <v>2022</v>
      </c>
      <c r="G697" s="832" t="s">
        <v>974</v>
      </c>
      <c r="H697" s="849">
        <v>0.23999999999999996</v>
      </c>
      <c r="I697" s="849">
        <v>2168.36</v>
      </c>
      <c r="J697" s="832"/>
      <c r="K697" s="832">
        <v>9034.8333333333358</v>
      </c>
      <c r="L697" s="849"/>
      <c r="M697" s="849"/>
      <c r="N697" s="832"/>
      <c r="O697" s="832"/>
      <c r="P697" s="849"/>
      <c r="Q697" s="849"/>
      <c r="R697" s="837"/>
      <c r="S697" s="850"/>
    </row>
    <row r="698" spans="1:19" ht="14.4" customHeight="1" x14ac:dyDescent="0.3">
      <c r="A698" s="831" t="s">
        <v>1841</v>
      </c>
      <c r="B698" s="832" t="s">
        <v>1842</v>
      </c>
      <c r="C698" s="832" t="s">
        <v>577</v>
      </c>
      <c r="D698" s="832" t="s">
        <v>1004</v>
      </c>
      <c r="E698" s="832" t="s">
        <v>2016</v>
      </c>
      <c r="F698" s="832" t="s">
        <v>2023</v>
      </c>
      <c r="G698" s="832" t="s">
        <v>974</v>
      </c>
      <c r="H698" s="849">
        <v>60.599999999999994</v>
      </c>
      <c r="I698" s="849">
        <v>108386.30000000003</v>
      </c>
      <c r="J698" s="832">
        <v>1.1671748934360617</v>
      </c>
      <c r="K698" s="832">
        <v>1788.5528052805287</v>
      </c>
      <c r="L698" s="849">
        <v>51.05</v>
      </c>
      <c r="M698" s="849">
        <v>92862.090000000055</v>
      </c>
      <c r="N698" s="832">
        <v>1</v>
      </c>
      <c r="O698" s="832">
        <v>1819.041919686583</v>
      </c>
      <c r="P698" s="849">
        <v>11.1</v>
      </c>
      <c r="Q698" s="849">
        <v>16584.439999999999</v>
      </c>
      <c r="R698" s="837">
        <v>0.17859214669839962</v>
      </c>
      <c r="S698" s="850">
        <v>1494.0936936936937</v>
      </c>
    </row>
    <row r="699" spans="1:19" ht="14.4" customHeight="1" x14ac:dyDescent="0.3">
      <c r="A699" s="831" t="s">
        <v>1841</v>
      </c>
      <c r="B699" s="832" t="s">
        <v>1842</v>
      </c>
      <c r="C699" s="832" t="s">
        <v>577</v>
      </c>
      <c r="D699" s="832" t="s">
        <v>1004</v>
      </c>
      <c r="E699" s="832" t="s">
        <v>2016</v>
      </c>
      <c r="F699" s="832" t="s">
        <v>2024</v>
      </c>
      <c r="G699" s="832" t="s">
        <v>2025</v>
      </c>
      <c r="H699" s="849">
        <v>3.4599999999999995</v>
      </c>
      <c r="I699" s="849">
        <v>3118.1000000000008</v>
      </c>
      <c r="J699" s="832">
        <v>4.5999852474736311</v>
      </c>
      <c r="K699" s="832">
        <v>901.18497109826626</v>
      </c>
      <c r="L699" s="849">
        <v>0.75</v>
      </c>
      <c r="M699" s="849">
        <v>677.85</v>
      </c>
      <c r="N699" s="832">
        <v>1</v>
      </c>
      <c r="O699" s="832">
        <v>903.80000000000007</v>
      </c>
      <c r="P699" s="849">
        <v>0.05</v>
      </c>
      <c r="Q699" s="849">
        <v>45.19</v>
      </c>
      <c r="R699" s="837">
        <v>6.6666666666666666E-2</v>
      </c>
      <c r="S699" s="850">
        <v>903.8</v>
      </c>
    </row>
    <row r="700" spans="1:19" ht="14.4" customHeight="1" x14ac:dyDescent="0.3">
      <c r="A700" s="831" t="s">
        <v>1841</v>
      </c>
      <c r="B700" s="832" t="s">
        <v>1842</v>
      </c>
      <c r="C700" s="832" t="s">
        <v>577</v>
      </c>
      <c r="D700" s="832" t="s">
        <v>1004</v>
      </c>
      <c r="E700" s="832" t="s">
        <v>1843</v>
      </c>
      <c r="F700" s="832" t="s">
        <v>2026</v>
      </c>
      <c r="G700" s="832" t="s">
        <v>2027</v>
      </c>
      <c r="H700" s="849">
        <v>35363</v>
      </c>
      <c r="I700" s="849">
        <v>1167459.4100000004</v>
      </c>
      <c r="J700" s="832">
        <v>1.2355797511590276</v>
      </c>
      <c r="K700" s="832">
        <v>33.013585103073844</v>
      </c>
      <c r="L700" s="849">
        <v>27894</v>
      </c>
      <c r="M700" s="849">
        <v>944867.71000000008</v>
      </c>
      <c r="N700" s="832">
        <v>1</v>
      </c>
      <c r="O700" s="832">
        <v>33.873510790851078</v>
      </c>
      <c r="P700" s="849">
        <v>6936</v>
      </c>
      <c r="Q700" s="849">
        <v>236751.87</v>
      </c>
      <c r="R700" s="837">
        <v>0.2505661559754222</v>
      </c>
      <c r="S700" s="850">
        <v>34.133775951557091</v>
      </c>
    </row>
    <row r="701" spans="1:19" ht="14.4" customHeight="1" x14ac:dyDescent="0.3">
      <c r="A701" s="831" t="s">
        <v>1841</v>
      </c>
      <c r="B701" s="832" t="s">
        <v>1842</v>
      </c>
      <c r="C701" s="832" t="s">
        <v>577</v>
      </c>
      <c r="D701" s="832" t="s">
        <v>1004</v>
      </c>
      <c r="E701" s="832" t="s">
        <v>1843</v>
      </c>
      <c r="F701" s="832" t="s">
        <v>2030</v>
      </c>
      <c r="G701" s="832" t="s">
        <v>2031</v>
      </c>
      <c r="H701" s="849"/>
      <c r="I701" s="849"/>
      <c r="J701" s="832"/>
      <c r="K701" s="832"/>
      <c r="L701" s="849">
        <v>503</v>
      </c>
      <c r="M701" s="849">
        <v>29485.86</v>
      </c>
      <c r="N701" s="832">
        <v>1</v>
      </c>
      <c r="O701" s="832">
        <v>58.620000000000005</v>
      </c>
      <c r="P701" s="849"/>
      <c r="Q701" s="849"/>
      <c r="R701" s="837"/>
      <c r="S701" s="850"/>
    </row>
    <row r="702" spans="1:19" ht="14.4" customHeight="1" x14ac:dyDescent="0.3">
      <c r="A702" s="831" t="s">
        <v>1841</v>
      </c>
      <c r="B702" s="832" t="s">
        <v>1842</v>
      </c>
      <c r="C702" s="832" t="s">
        <v>577</v>
      </c>
      <c r="D702" s="832" t="s">
        <v>1004</v>
      </c>
      <c r="E702" s="832" t="s">
        <v>904</v>
      </c>
      <c r="F702" s="832" t="s">
        <v>2037</v>
      </c>
      <c r="G702" s="832" t="s">
        <v>2038</v>
      </c>
      <c r="H702" s="849">
        <v>134</v>
      </c>
      <c r="I702" s="849">
        <v>1943804</v>
      </c>
      <c r="J702" s="832">
        <v>1.207123991710743</v>
      </c>
      <c r="K702" s="832">
        <v>14506</v>
      </c>
      <c r="L702" s="849">
        <v>111</v>
      </c>
      <c r="M702" s="849">
        <v>1610277</v>
      </c>
      <c r="N702" s="832">
        <v>1</v>
      </c>
      <c r="O702" s="832">
        <v>14507</v>
      </c>
      <c r="P702" s="849">
        <v>28</v>
      </c>
      <c r="Q702" s="849">
        <v>406250</v>
      </c>
      <c r="R702" s="837">
        <v>0.25228578685530501</v>
      </c>
      <c r="S702" s="850">
        <v>14508.928571428571</v>
      </c>
    </row>
    <row r="703" spans="1:19" ht="14.4" customHeight="1" x14ac:dyDescent="0.3">
      <c r="A703" s="831" t="s">
        <v>1841</v>
      </c>
      <c r="B703" s="832" t="s">
        <v>1842</v>
      </c>
      <c r="C703" s="832" t="s">
        <v>577</v>
      </c>
      <c r="D703" s="832" t="s">
        <v>1838</v>
      </c>
      <c r="E703" s="832" t="s">
        <v>2016</v>
      </c>
      <c r="F703" s="832" t="s">
        <v>2017</v>
      </c>
      <c r="G703" s="832" t="s">
        <v>2018</v>
      </c>
      <c r="H703" s="849">
        <v>9.9799999999999986</v>
      </c>
      <c r="I703" s="849">
        <v>20056.189999999999</v>
      </c>
      <c r="J703" s="832">
        <v>0.82207439014143113</v>
      </c>
      <c r="K703" s="832">
        <v>2009.6382765531064</v>
      </c>
      <c r="L703" s="849">
        <v>12.139999999999999</v>
      </c>
      <c r="M703" s="849">
        <v>24397.049999999996</v>
      </c>
      <c r="N703" s="832">
        <v>1</v>
      </c>
      <c r="O703" s="832">
        <v>2009.6416803953871</v>
      </c>
      <c r="P703" s="849">
        <v>1.95</v>
      </c>
      <c r="Q703" s="849">
        <v>3918.8</v>
      </c>
      <c r="R703" s="837">
        <v>0.1606259773210286</v>
      </c>
      <c r="S703" s="850">
        <v>2009.6410256410259</v>
      </c>
    </row>
    <row r="704" spans="1:19" ht="14.4" customHeight="1" x14ac:dyDescent="0.3">
      <c r="A704" s="831" t="s">
        <v>1841</v>
      </c>
      <c r="B704" s="832" t="s">
        <v>1842</v>
      </c>
      <c r="C704" s="832" t="s">
        <v>577</v>
      </c>
      <c r="D704" s="832" t="s">
        <v>1838</v>
      </c>
      <c r="E704" s="832" t="s">
        <v>2016</v>
      </c>
      <c r="F704" s="832" t="s">
        <v>2019</v>
      </c>
      <c r="G704" s="832" t="s">
        <v>2020</v>
      </c>
      <c r="H704" s="849">
        <v>0.04</v>
      </c>
      <c r="I704" s="849">
        <v>395.5</v>
      </c>
      <c r="J704" s="832"/>
      <c r="K704" s="832">
        <v>9887.5</v>
      </c>
      <c r="L704" s="849"/>
      <c r="M704" s="849"/>
      <c r="N704" s="832"/>
      <c r="O704" s="832"/>
      <c r="P704" s="849"/>
      <c r="Q704" s="849"/>
      <c r="R704" s="837"/>
      <c r="S704" s="850"/>
    </row>
    <row r="705" spans="1:19" ht="14.4" customHeight="1" x14ac:dyDescent="0.3">
      <c r="A705" s="831" t="s">
        <v>1841</v>
      </c>
      <c r="B705" s="832" t="s">
        <v>1842</v>
      </c>
      <c r="C705" s="832" t="s">
        <v>577</v>
      </c>
      <c r="D705" s="832" t="s">
        <v>1838</v>
      </c>
      <c r="E705" s="832" t="s">
        <v>2016</v>
      </c>
      <c r="F705" s="832" t="s">
        <v>2019</v>
      </c>
      <c r="G705" s="832" t="s">
        <v>2021</v>
      </c>
      <c r="H705" s="849">
        <v>0.02</v>
      </c>
      <c r="I705" s="849">
        <v>197.75</v>
      </c>
      <c r="J705" s="832"/>
      <c r="K705" s="832">
        <v>9887.5</v>
      </c>
      <c r="L705" s="849"/>
      <c r="M705" s="849"/>
      <c r="N705" s="832"/>
      <c r="O705" s="832"/>
      <c r="P705" s="849"/>
      <c r="Q705" s="849"/>
      <c r="R705" s="837"/>
      <c r="S705" s="850"/>
    </row>
    <row r="706" spans="1:19" ht="14.4" customHeight="1" x14ac:dyDescent="0.3">
      <c r="A706" s="831" t="s">
        <v>1841</v>
      </c>
      <c r="B706" s="832" t="s">
        <v>1842</v>
      </c>
      <c r="C706" s="832" t="s">
        <v>577</v>
      </c>
      <c r="D706" s="832" t="s">
        <v>1838</v>
      </c>
      <c r="E706" s="832" t="s">
        <v>2016</v>
      </c>
      <c r="F706" s="832" t="s">
        <v>2022</v>
      </c>
      <c r="G706" s="832" t="s">
        <v>974</v>
      </c>
      <c r="H706" s="849">
        <v>1.6300000000000003</v>
      </c>
      <c r="I706" s="849">
        <v>14634.539999999995</v>
      </c>
      <c r="J706" s="832">
        <v>10.056720725673443</v>
      </c>
      <c r="K706" s="832">
        <v>8978.2453987730023</v>
      </c>
      <c r="L706" s="849">
        <v>0.16</v>
      </c>
      <c r="M706" s="849">
        <v>1455.2</v>
      </c>
      <c r="N706" s="832">
        <v>1</v>
      </c>
      <c r="O706" s="832">
        <v>9095</v>
      </c>
      <c r="P706" s="849"/>
      <c r="Q706" s="849"/>
      <c r="R706" s="837"/>
      <c r="S706" s="850"/>
    </row>
    <row r="707" spans="1:19" ht="14.4" customHeight="1" x14ac:dyDescent="0.3">
      <c r="A707" s="831" t="s">
        <v>1841</v>
      </c>
      <c r="B707" s="832" t="s">
        <v>1842</v>
      </c>
      <c r="C707" s="832" t="s">
        <v>577</v>
      </c>
      <c r="D707" s="832" t="s">
        <v>1838</v>
      </c>
      <c r="E707" s="832" t="s">
        <v>2016</v>
      </c>
      <c r="F707" s="832" t="s">
        <v>2023</v>
      </c>
      <c r="G707" s="832" t="s">
        <v>974</v>
      </c>
      <c r="H707" s="849">
        <v>363.03</v>
      </c>
      <c r="I707" s="849">
        <v>650012.57000000041</v>
      </c>
      <c r="J707" s="832">
        <v>1.2220853742861144</v>
      </c>
      <c r="K707" s="832">
        <v>1790.5202600336072</v>
      </c>
      <c r="L707" s="849">
        <v>292.41000000000008</v>
      </c>
      <c r="M707" s="849">
        <v>531888.02000000014</v>
      </c>
      <c r="N707" s="832">
        <v>1</v>
      </c>
      <c r="O707" s="832">
        <v>1818.9802674327143</v>
      </c>
      <c r="P707" s="849">
        <v>286.73000000000008</v>
      </c>
      <c r="Q707" s="849">
        <v>364372.97999999992</v>
      </c>
      <c r="R707" s="837">
        <v>0.68505581306380958</v>
      </c>
      <c r="S707" s="850">
        <v>1270.7877794440758</v>
      </c>
    </row>
    <row r="708" spans="1:19" ht="14.4" customHeight="1" x14ac:dyDescent="0.3">
      <c r="A708" s="831" t="s">
        <v>1841</v>
      </c>
      <c r="B708" s="832" t="s">
        <v>1842</v>
      </c>
      <c r="C708" s="832" t="s">
        <v>577</v>
      </c>
      <c r="D708" s="832" t="s">
        <v>1838</v>
      </c>
      <c r="E708" s="832" t="s">
        <v>2016</v>
      </c>
      <c r="F708" s="832" t="s">
        <v>2024</v>
      </c>
      <c r="G708" s="832" t="s">
        <v>2025</v>
      </c>
      <c r="H708" s="849">
        <v>22.400000000000023</v>
      </c>
      <c r="I708" s="849">
        <v>20177.319999999996</v>
      </c>
      <c r="J708" s="832">
        <v>2.3438125816029269</v>
      </c>
      <c r="K708" s="832">
        <v>900.77321428571315</v>
      </c>
      <c r="L708" s="849">
        <v>9.5399999999999974</v>
      </c>
      <c r="M708" s="849">
        <v>8608.7599999999929</v>
      </c>
      <c r="N708" s="832">
        <v>1</v>
      </c>
      <c r="O708" s="832">
        <v>902.38574423480031</v>
      </c>
      <c r="P708" s="849"/>
      <c r="Q708" s="849"/>
      <c r="R708" s="837"/>
      <c r="S708" s="850"/>
    </row>
    <row r="709" spans="1:19" ht="14.4" customHeight="1" x14ac:dyDescent="0.3">
      <c r="A709" s="831" t="s">
        <v>1841</v>
      </c>
      <c r="B709" s="832" t="s">
        <v>1842</v>
      </c>
      <c r="C709" s="832" t="s">
        <v>577</v>
      </c>
      <c r="D709" s="832" t="s">
        <v>1838</v>
      </c>
      <c r="E709" s="832" t="s">
        <v>1843</v>
      </c>
      <c r="F709" s="832" t="s">
        <v>2026</v>
      </c>
      <c r="G709" s="832" t="s">
        <v>2027</v>
      </c>
      <c r="H709" s="849">
        <v>206762</v>
      </c>
      <c r="I709" s="849">
        <v>6826052.1899999939</v>
      </c>
      <c r="J709" s="832">
        <v>1.222432638253468</v>
      </c>
      <c r="K709" s="832">
        <v>33.014055725907049</v>
      </c>
      <c r="L709" s="849">
        <v>165041</v>
      </c>
      <c r="M709" s="849">
        <v>5583990.4599999981</v>
      </c>
      <c r="N709" s="832">
        <v>1</v>
      </c>
      <c r="O709" s="832">
        <v>33.833959198017453</v>
      </c>
      <c r="P709" s="849">
        <v>143936</v>
      </c>
      <c r="Q709" s="849">
        <v>4910125.8399999971</v>
      </c>
      <c r="R709" s="837">
        <v>0.87932203236607942</v>
      </c>
      <c r="S709" s="850">
        <v>34.113257558915052</v>
      </c>
    </row>
    <row r="710" spans="1:19" ht="14.4" customHeight="1" x14ac:dyDescent="0.3">
      <c r="A710" s="831" t="s">
        <v>1841</v>
      </c>
      <c r="B710" s="832" t="s">
        <v>1842</v>
      </c>
      <c r="C710" s="832" t="s">
        <v>577</v>
      </c>
      <c r="D710" s="832" t="s">
        <v>1838</v>
      </c>
      <c r="E710" s="832" t="s">
        <v>1843</v>
      </c>
      <c r="F710" s="832" t="s">
        <v>2028</v>
      </c>
      <c r="G710" s="832" t="s">
        <v>2029</v>
      </c>
      <c r="H710" s="849">
        <v>26</v>
      </c>
      <c r="I710" s="849">
        <v>1551.27</v>
      </c>
      <c r="J710" s="832">
        <v>0.60362109621236282</v>
      </c>
      <c r="K710" s="832">
        <v>59.66423076923077</v>
      </c>
      <c r="L710" s="849">
        <v>45</v>
      </c>
      <c r="M710" s="849">
        <v>2569.9400000000005</v>
      </c>
      <c r="N710" s="832">
        <v>1</v>
      </c>
      <c r="O710" s="832">
        <v>57.109777777777786</v>
      </c>
      <c r="P710" s="849">
        <v>87</v>
      </c>
      <c r="Q710" s="849">
        <v>4757.2999999999984</v>
      </c>
      <c r="R710" s="837">
        <v>1.8511327112695228</v>
      </c>
      <c r="S710" s="850">
        <v>54.681609195402281</v>
      </c>
    </row>
    <row r="711" spans="1:19" ht="14.4" customHeight="1" x14ac:dyDescent="0.3">
      <c r="A711" s="831" t="s">
        <v>1841</v>
      </c>
      <c r="B711" s="832" t="s">
        <v>1842</v>
      </c>
      <c r="C711" s="832" t="s">
        <v>577</v>
      </c>
      <c r="D711" s="832" t="s">
        <v>1838</v>
      </c>
      <c r="E711" s="832" t="s">
        <v>1843</v>
      </c>
      <c r="F711" s="832" t="s">
        <v>2030</v>
      </c>
      <c r="G711" s="832" t="s">
        <v>2031</v>
      </c>
      <c r="H711" s="849">
        <v>2068</v>
      </c>
      <c r="I711" s="849">
        <v>119228.69999999998</v>
      </c>
      <c r="J711" s="832">
        <v>1.3849592000022299</v>
      </c>
      <c r="K711" s="832">
        <v>57.654110251450668</v>
      </c>
      <c r="L711" s="849">
        <v>1502</v>
      </c>
      <c r="M711" s="849">
        <v>86088.24</v>
      </c>
      <c r="N711" s="832">
        <v>1</v>
      </c>
      <c r="O711" s="832">
        <v>57.315739014647143</v>
      </c>
      <c r="P711" s="849">
        <v>874</v>
      </c>
      <c r="Q711" s="849">
        <v>51233.880000000005</v>
      </c>
      <c r="R711" s="837">
        <v>0.59513215742359238</v>
      </c>
      <c r="S711" s="850">
        <v>58.620000000000005</v>
      </c>
    </row>
    <row r="712" spans="1:19" ht="14.4" customHeight="1" x14ac:dyDescent="0.3">
      <c r="A712" s="831" t="s">
        <v>1841</v>
      </c>
      <c r="B712" s="832" t="s">
        <v>1842</v>
      </c>
      <c r="C712" s="832" t="s">
        <v>577</v>
      </c>
      <c r="D712" s="832" t="s">
        <v>1838</v>
      </c>
      <c r="E712" s="832" t="s">
        <v>2032</v>
      </c>
      <c r="F712" s="832" t="s">
        <v>2033</v>
      </c>
      <c r="G712" s="832" t="s">
        <v>2034</v>
      </c>
      <c r="H712" s="849"/>
      <c r="I712" s="849"/>
      <c r="J712" s="832"/>
      <c r="K712" s="832"/>
      <c r="L712" s="849">
        <v>1</v>
      </c>
      <c r="M712" s="849">
        <v>442.16</v>
      </c>
      <c r="N712" s="832">
        <v>1</v>
      </c>
      <c r="O712" s="832">
        <v>442.16</v>
      </c>
      <c r="P712" s="849"/>
      <c r="Q712" s="849"/>
      <c r="R712" s="837"/>
      <c r="S712" s="850"/>
    </row>
    <row r="713" spans="1:19" ht="14.4" customHeight="1" x14ac:dyDescent="0.3">
      <c r="A713" s="831" t="s">
        <v>1841</v>
      </c>
      <c r="B713" s="832" t="s">
        <v>1842</v>
      </c>
      <c r="C713" s="832" t="s">
        <v>577</v>
      </c>
      <c r="D713" s="832" t="s">
        <v>1838</v>
      </c>
      <c r="E713" s="832" t="s">
        <v>904</v>
      </c>
      <c r="F713" s="832" t="s">
        <v>2035</v>
      </c>
      <c r="G713" s="832" t="s">
        <v>2036</v>
      </c>
      <c r="H713" s="849">
        <v>1</v>
      </c>
      <c r="I713" s="849">
        <v>8595</v>
      </c>
      <c r="J713" s="832"/>
      <c r="K713" s="832">
        <v>8595</v>
      </c>
      <c r="L713" s="849"/>
      <c r="M713" s="849"/>
      <c r="N713" s="832"/>
      <c r="O713" s="832"/>
      <c r="P713" s="849"/>
      <c r="Q713" s="849"/>
      <c r="R713" s="837"/>
      <c r="S713" s="850"/>
    </row>
    <row r="714" spans="1:19" ht="14.4" customHeight="1" x14ac:dyDescent="0.3">
      <c r="A714" s="831" t="s">
        <v>1841</v>
      </c>
      <c r="B714" s="832" t="s">
        <v>1842</v>
      </c>
      <c r="C714" s="832" t="s">
        <v>577</v>
      </c>
      <c r="D714" s="832" t="s">
        <v>1838</v>
      </c>
      <c r="E714" s="832" t="s">
        <v>904</v>
      </c>
      <c r="F714" s="832" t="s">
        <v>2037</v>
      </c>
      <c r="G714" s="832" t="s">
        <v>2038</v>
      </c>
      <c r="H714" s="849">
        <v>815</v>
      </c>
      <c r="I714" s="849">
        <v>11822390</v>
      </c>
      <c r="J714" s="832">
        <v>1.2073241781106949</v>
      </c>
      <c r="K714" s="832">
        <v>14506</v>
      </c>
      <c r="L714" s="849">
        <v>675</v>
      </c>
      <c r="M714" s="849">
        <v>9792225</v>
      </c>
      <c r="N714" s="832">
        <v>1</v>
      </c>
      <c r="O714" s="832">
        <v>14507</v>
      </c>
      <c r="P714" s="849">
        <v>644</v>
      </c>
      <c r="Q714" s="849">
        <v>9343694</v>
      </c>
      <c r="R714" s="837">
        <v>0.95419519057211211</v>
      </c>
      <c r="S714" s="850">
        <v>14508.841614906833</v>
      </c>
    </row>
    <row r="715" spans="1:19" ht="14.4" customHeight="1" x14ac:dyDescent="0.3">
      <c r="A715" s="831" t="s">
        <v>1841</v>
      </c>
      <c r="B715" s="832" t="s">
        <v>1842</v>
      </c>
      <c r="C715" s="832" t="s">
        <v>577</v>
      </c>
      <c r="D715" s="832" t="s">
        <v>1006</v>
      </c>
      <c r="E715" s="832" t="s">
        <v>2016</v>
      </c>
      <c r="F715" s="832" t="s">
        <v>2017</v>
      </c>
      <c r="G715" s="832" t="s">
        <v>2018</v>
      </c>
      <c r="H715" s="849">
        <v>1.9500000000000002</v>
      </c>
      <c r="I715" s="849">
        <v>3918.8</v>
      </c>
      <c r="J715" s="832">
        <v>0.33620712582715551</v>
      </c>
      <c r="K715" s="832">
        <v>2009.6410256410256</v>
      </c>
      <c r="L715" s="849">
        <v>5.8000000000000007</v>
      </c>
      <c r="M715" s="849">
        <v>11655.91</v>
      </c>
      <c r="N715" s="832">
        <v>1</v>
      </c>
      <c r="O715" s="832">
        <v>2009.6396551724135</v>
      </c>
      <c r="P715" s="849"/>
      <c r="Q715" s="849"/>
      <c r="R715" s="837"/>
      <c r="S715" s="850"/>
    </row>
    <row r="716" spans="1:19" ht="14.4" customHeight="1" x14ac:dyDescent="0.3">
      <c r="A716" s="831" t="s">
        <v>1841</v>
      </c>
      <c r="B716" s="832" t="s">
        <v>1842</v>
      </c>
      <c r="C716" s="832" t="s">
        <v>577</v>
      </c>
      <c r="D716" s="832" t="s">
        <v>1006</v>
      </c>
      <c r="E716" s="832" t="s">
        <v>2016</v>
      </c>
      <c r="F716" s="832" t="s">
        <v>2022</v>
      </c>
      <c r="G716" s="832" t="s">
        <v>974</v>
      </c>
      <c r="H716" s="849">
        <v>0.04</v>
      </c>
      <c r="I716" s="849">
        <v>358.98</v>
      </c>
      <c r="J716" s="832"/>
      <c r="K716" s="832">
        <v>8974.5</v>
      </c>
      <c r="L716" s="849"/>
      <c r="M716" s="849"/>
      <c r="N716" s="832"/>
      <c r="O716" s="832"/>
      <c r="P716" s="849"/>
      <c r="Q716" s="849"/>
      <c r="R716" s="837"/>
      <c r="S716" s="850"/>
    </row>
    <row r="717" spans="1:19" ht="14.4" customHeight="1" x14ac:dyDescent="0.3">
      <c r="A717" s="831" t="s">
        <v>1841</v>
      </c>
      <c r="B717" s="832" t="s">
        <v>1842</v>
      </c>
      <c r="C717" s="832" t="s">
        <v>577</v>
      </c>
      <c r="D717" s="832" t="s">
        <v>1006</v>
      </c>
      <c r="E717" s="832" t="s">
        <v>2016</v>
      </c>
      <c r="F717" s="832" t="s">
        <v>2023</v>
      </c>
      <c r="G717" s="832" t="s">
        <v>974</v>
      </c>
      <c r="H717" s="849">
        <v>43.800000000000011</v>
      </c>
      <c r="I717" s="849">
        <v>78680.24000000002</v>
      </c>
      <c r="J717" s="832">
        <v>0.78786254784437981</v>
      </c>
      <c r="K717" s="832">
        <v>1796.352511415525</v>
      </c>
      <c r="L717" s="849">
        <v>54.899999999999991</v>
      </c>
      <c r="M717" s="849">
        <v>99865.439999999973</v>
      </c>
      <c r="N717" s="832">
        <v>1</v>
      </c>
      <c r="O717" s="832">
        <v>1819.0426229508196</v>
      </c>
      <c r="P717" s="849">
        <v>60.599999999999994</v>
      </c>
      <c r="Q717" s="849">
        <v>65147.420000000013</v>
      </c>
      <c r="R717" s="837">
        <v>0.65235200485773692</v>
      </c>
      <c r="S717" s="850">
        <v>1075.0399339933997</v>
      </c>
    </row>
    <row r="718" spans="1:19" ht="14.4" customHeight="1" x14ac:dyDescent="0.3">
      <c r="A718" s="831" t="s">
        <v>1841</v>
      </c>
      <c r="B718" s="832" t="s">
        <v>1842</v>
      </c>
      <c r="C718" s="832" t="s">
        <v>577</v>
      </c>
      <c r="D718" s="832" t="s">
        <v>1006</v>
      </c>
      <c r="E718" s="832" t="s">
        <v>2016</v>
      </c>
      <c r="F718" s="832" t="s">
        <v>2024</v>
      </c>
      <c r="G718" s="832" t="s">
        <v>2025</v>
      </c>
      <c r="H718" s="849">
        <v>2.699999999999998</v>
      </c>
      <c r="I718" s="849">
        <v>2440.2600000000011</v>
      </c>
      <c r="J718" s="832">
        <v>2.347826086956522</v>
      </c>
      <c r="K718" s="832">
        <v>903.80000000000109</v>
      </c>
      <c r="L718" s="849">
        <v>1.1500000000000001</v>
      </c>
      <c r="M718" s="849">
        <v>1039.3700000000003</v>
      </c>
      <c r="N718" s="832">
        <v>1</v>
      </c>
      <c r="O718" s="832">
        <v>903.80000000000018</v>
      </c>
      <c r="P718" s="849"/>
      <c r="Q718" s="849"/>
      <c r="R718" s="837"/>
      <c r="S718" s="850"/>
    </row>
    <row r="719" spans="1:19" ht="14.4" customHeight="1" x14ac:dyDescent="0.3">
      <c r="A719" s="831" t="s">
        <v>1841</v>
      </c>
      <c r="B719" s="832" t="s">
        <v>1842</v>
      </c>
      <c r="C719" s="832" t="s">
        <v>577</v>
      </c>
      <c r="D719" s="832" t="s">
        <v>1006</v>
      </c>
      <c r="E719" s="832" t="s">
        <v>1843</v>
      </c>
      <c r="F719" s="832" t="s">
        <v>2026</v>
      </c>
      <c r="G719" s="832" t="s">
        <v>2027</v>
      </c>
      <c r="H719" s="849">
        <v>27737</v>
      </c>
      <c r="I719" s="849">
        <v>915752.18999999983</v>
      </c>
      <c r="J719" s="832">
        <v>0.76420240167023046</v>
      </c>
      <c r="K719" s="832">
        <v>33.015545661030387</v>
      </c>
      <c r="L719" s="849">
        <v>35383</v>
      </c>
      <c r="M719" s="849">
        <v>1198311.0600000003</v>
      </c>
      <c r="N719" s="832">
        <v>1</v>
      </c>
      <c r="O719" s="832">
        <v>33.866858660938874</v>
      </c>
      <c r="P719" s="849">
        <v>34781</v>
      </c>
      <c r="Q719" s="849">
        <v>1184772.1299999999</v>
      </c>
      <c r="R719" s="837">
        <v>0.98870165647974539</v>
      </c>
      <c r="S719" s="850">
        <v>34.063774187056147</v>
      </c>
    </row>
    <row r="720" spans="1:19" ht="14.4" customHeight="1" x14ac:dyDescent="0.3">
      <c r="A720" s="831" t="s">
        <v>1841</v>
      </c>
      <c r="B720" s="832" t="s">
        <v>1842</v>
      </c>
      <c r="C720" s="832" t="s">
        <v>577</v>
      </c>
      <c r="D720" s="832" t="s">
        <v>1006</v>
      </c>
      <c r="E720" s="832" t="s">
        <v>1843</v>
      </c>
      <c r="F720" s="832" t="s">
        <v>2028</v>
      </c>
      <c r="G720" s="832" t="s">
        <v>2029</v>
      </c>
      <c r="H720" s="849"/>
      <c r="I720" s="849"/>
      <c r="J720" s="832"/>
      <c r="K720" s="832"/>
      <c r="L720" s="849">
        <v>2</v>
      </c>
      <c r="M720" s="849">
        <v>113.24</v>
      </c>
      <c r="N720" s="832">
        <v>1</v>
      </c>
      <c r="O720" s="832">
        <v>56.62</v>
      </c>
      <c r="P720" s="849"/>
      <c r="Q720" s="849"/>
      <c r="R720" s="837"/>
      <c r="S720" s="850"/>
    </row>
    <row r="721" spans="1:19" ht="14.4" customHeight="1" x14ac:dyDescent="0.3">
      <c r="A721" s="831" t="s">
        <v>1841</v>
      </c>
      <c r="B721" s="832" t="s">
        <v>1842</v>
      </c>
      <c r="C721" s="832" t="s">
        <v>577</v>
      </c>
      <c r="D721" s="832" t="s">
        <v>1006</v>
      </c>
      <c r="E721" s="832" t="s">
        <v>904</v>
      </c>
      <c r="F721" s="832" t="s">
        <v>2037</v>
      </c>
      <c r="G721" s="832" t="s">
        <v>2038</v>
      </c>
      <c r="H721" s="849">
        <v>99</v>
      </c>
      <c r="I721" s="849">
        <v>1436094</v>
      </c>
      <c r="J721" s="832">
        <v>0.71218112020344437</v>
      </c>
      <c r="K721" s="832">
        <v>14506</v>
      </c>
      <c r="L721" s="849">
        <v>139</v>
      </c>
      <c r="M721" s="849">
        <v>2016473</v>
      </c>
      <c r="N721" s="832">
        <v>1</v>
      </c>
      <c r="O721" s="832">
        <v>14507</v>
      </c>
      <c r="P721" s="849">
        <v>135</v>
      </c>
      <c r="Q721" s="849">
        <v>1958654</v>
      </c>
      <c r="R721" s="837">
        <v>0.9713266678998429</v>
      </c>
      <c r="S721" s="850">
        <v>14508.548148148147</v>
      </c>
    </row>
    <row r="722" spans="1:19" ht="14.4" customHeight="1" x14ac:dyDescent="0.3">
      <c r="A722" s="831" t="s">
        <v>1841</v>
      </c>
      <c r="B722" s="832" t="s">
        <v>1842</v>
      </c>
      <c r="C722" s="832" t="s">
        <v>577</v>
      </c>
      <c r="D722" s="832" t="s">
        <v>1006</v>
      </c>
      <c r="E722" s="832" t="s">
        <v>904</v>
      </c>
      <c r="F722" s="832" t="s">
        <v>2039</v>
      </c>
      <c r="G722" s="832" t="s">
        <v>2040</v>
      </c>
      <c r="H722" s="849">
        <v>1</v>
      </c>
      <c r="I722" s="849">
        <v>16402</v>
      </c>
      <c r="J722" s="832"/>
      <c r="K722" s="832">
        <v>16402</v>
      </c>
      <c r="L722" s="849"/>
      <c r="M722" s="849"/>
      <c r="N722" s="832"/>
      <c r="O722" s="832"/>
      <c r="P722" s="849"/>
      <c r="Q722" s="849"/>
      <c r="R722" s="837"/>
      <c r="S722" s="850"/>
    </row>
    <row r="723" spans="1:19" ht="14.4" customHeight="1" x14ac:dyDescent="0.3">
      <c r="A723" s="831" t="s">
        <v>1841</v>
      </c>
      <c r="B723" s="832" t="s">
        <v>1842</v>
      </c>
      <c r="C723" s="832" t="s">
        <v>577</v>
      </c>
      <c r="D723" s="832" t="s">
        <v>1007</v>
      </c>
      <c r="E723" s="832" t="s">
        <v>2016</v>
      </c>
      <c r="F723" s="832" t="s">
        <v>2017</v>
      </c>
      <c r="G723" s="832" t="s">
        <v>2018</v>
      </c>
      <c r="H723" s="849">
        <v>1.4500000000000002</v>
      </c>
      <c r="I723" s="849">
        <v>2913.98</v>
      </c>
      <c r="J723" s="832">
        <v>0.20567363872619809</v>
      </c>
      <c r="K723" s="832">
        <v>2009.6413793103445</v>
      </c>
      <c r="L723" s="849">
        <v>7.0500000000000007</v>
      </c>
      <c r="M723" s="849">
        <v>14167.98</v>
      </c>
      <c r="N723" s="832">
        <v>1</v>
      </c>
      <c r="O723" s="832">
        <v>2009.642553191489</v>
      </c>
      <c r="P723" s="849"/>
      <c r="Q723" s="849"/>
      <c r="R723" s="837"/>
      <c r="S723" s="850"/>
    </row>
    <row r="724" spans="1:19" ht="14.4" customHeight="1" x14ac:dyDescent="0.3">
      <c r="A724" s="831" t="s">
        <v>1841</v>
      </c>
      <c r="B724" s="832" t="s">
        <v>1842</v>
      </c>
      <c r="C724" s="832" t="s">
        <v>577</v>
      </c>
      <c r="D724" s="832" t="s">
        <v>1007</v>
      </c>
      <c r="E724" s="832" t="s">
        <v>2016</v>
      </c>
      <c r="F724" s="832" t="s">
        <v>2022</v>
      </c>
      <c r="G724" s="832" t="s">
        <v>974</v>
      </c>
      <c r="H724" s="849">
        <v>0.15</v>
      </c>
      <c r="I724" s="849">
        <v>1332.9199999999998</v>
      </c>
      <c r="J724" s="832">
        <v>0.48851033886254175</v>
      </c>
      <c r="K724" s="832">
        <v>8886.1333333333332</v>
      </c>
      <c r="L724" s="849">
        <v>0.30000000000000004</v>
      </c>
      <c r="M724" s="849">
        <v>2728.5400000000004</v>
      </c>
      <c r="N724" s="832">
        <v>1</v>
      </c>
      <c r="O724" s="832">
        <v>9095.1333333333332</v>
      </c>
      <c r="P724" s="849"/>
      <c r="Q724" s="849"/>
      <c r="R724" s="837"/>
      <c r="S724" s="850"/>
    </row>
    <row r="725" spans="1:19" ht="14.4" customHeight="1" x14ac:dyDescent="0.3">
      <c r="A725" s="831" t="s">
        <v>1841</v>
      </c>
      <c r="B725" s="832" t="s">
        <v>1842</v>
      </c>
      <c r="C725" s="832" t="s">
        <v>577</v>
      </c>
      <c r="D725" s="832" t="s">
        <v>1007</v>
      </c>
      <c r="E725" s="832" t="s">
        <v>2016</v>
      </c>
      <c r="F725" s="832" t="s">
        <v>2023</v>
      </c>
      <c r="G725" s="832" t="s">
        <v>974</v>
      </c>
      <c r="H725" s="849">
        <v>40.699999999999982</v>
      </c>
      <c r="I725" s="849">
        <v>72537.119999999995</v>
      </c>
      <c r="J725" s="832">
        <v>0.68752598821567423</v>
      </c>
      <c r="K725" s="832">
        <v>1782.2388206388214</v>
      </c>
      <c r="L725" s="849">
        <v>57.999999999999993</v>
      </c>
      <c r="M725" s="849">
        <v>105504.54999999997</v>
      </c>
      <c r="N725" s="832">
        <v>1</v>
      </c>
      <c r="O725" s="832">
        <v>1819.0439655172411</v>
      </c>
      <c r="P725" s="849">
        <v>56.650000000000013</v>
      </c>
      <c r="Q725" s="849">
        <v>59474.860000000008</v>
      </c>
      <c r="R725" s="837">
        <v>0.56371843678779754</v>
      </c>
      <c r="S725" s="850">
        <v>1049.8651368049425</v>
      </c>
    </row>
    <row r="726" spans="1:19" ht="14.4" customHeight="1" x14ac:dyDescent="0.3">
      <c r="A726" s="831" t="s">
        <v>1841</v>
      </c>
      <c r="B726" s="832" t="s">
        <v>1842</v>
      </c>
      <c r="C726" s="832" t="s">
        <v>577</v>
      </c>
      <c r="D726" s="832" t="s">
        <v>1007</v>
      </c>
      <c r="E726" s="832" t="s">
        <v>2016</v>
      </c>
      <c r="F726" s="832" t="s">
        <v>2024</v>
      </c>
      <c r="G726" s="832" t="s">
        <v>2025</v>
      </c>
      <c r="H726" s="849">
        <v>2.9099999999999988</v>
      </c>
      <c r="I726" s="849">
        <v>2621.0100000000011</v>
      </c>
      <c r="J726" s="832">
        <v>1.3975962076816841</v>
      </c>
      <c r="K726" s="832">
        <v>900.69072164948534</v>
      </c>
      <c r="L726" s="849">
        <v>2.0900000000000003</v>
      </c>
      <c r="M726" s="849">
        <v>1875.3700000000008</v>
      </c>
      <c r="N726" s="832">
        <v>1</v>
      </c>
      <c r="O726" s="832">
        <v>897.30622009569402</v>
      </c>
      <c r="P726" s="849"/>
      <c r="Q726" s="849"/>
      <c r="R726" s="837"/>
      <c r="S726" s="850"/>
    </row>
    <row r="727" spans="1:19" ht="14.4" customHeight="1" x14ac:dyDescent="0.3">
      <c r="A727" s="831" t="s">
        <v>1841</v>
      </c>
      <c r="B727" s="832" t="s">
        <v>1842</v>
      </c>
      <c r="C727" s="832" t="s">
        <v>577</v>
      </c>
      <c r="D727" s="832" t="s">
        <v>1007</v>
      </c>
      <c r="E727" s="832" t="s">
        <v>1843</v>
      </c>
      <c r="F727" s="832" t="s">
        <v>2026</v>
      </c>
      <c r="G727" s="832" t="s">
        <v>2027</v>
      </c>
      <c r="H727" s="849">
        <v>24757</v>
      </c>
      <c r="I727" s="849">
        <v>817285.49999999977</v>
      </c>
      <c r="J727" s="832">
        <v>0.63214907993450753</v>
      </c>
      <c r="K727" s="832">
        <v>33.012299551641952</v>
      </c>
      <c r="L727" s="849">
        <v>38202</v>
      </c>
      <c r="M727" s="849">
        <v>1292868.2899999996</v>
      </c>
      <c r="N727" s="832">
        <v>1</v>
      </c>
      <c r="O727" s="832">
        <v>33.842947751426614</v>
      </c>
      <c r="P727" s="849">
        <v>32298</v>
      </c>
      <c r="Q727" s="849">
        <v>1100890.7699999998</v>
      </c>
      <c r="R727" s="837">
        <v>0.85151038084474961</v>
      </c>
      <c r="S727" s="850">
        <v>34.085416124837444</v>
      </c>
    </row>
    <row r="728" spans="1:19" ht="14.4" customHeight="1" x14ac:dyDescent="0.3">
      <c r="A728" s="831" t="s">
        <v>1841</v>
      </c>
      <c r="B728" s="832" t="s">
        <v>1842</v>
      </c>
      <c r="C728" s="832" t="s">
        <v>577</v>
      </c>
      <c r="D728" s="832" t="s">
        <v>1007</v>
      </c>
      <c r="E728" s="832" t="s">
        <v>1843</v>
      </c>
      <c r="F728" s="832" t="s">
        <v>2028</v>
      </c>
      <c r="G728" s="832" t="s">
        <v>2029</v>
      </c>
      <c r="H728" s="849"/>
      <c r="I728" s="849"/>
      <c r="J728" s="832"/>
      <c r="K728" s="832"/>
      <c r="L728" s="849">
        <v>2</v>
      </c>
      <c r="M728" s="849">
        <v>115.56</v>
      </c>
      <c r="N728" s="832">
        <v>1</v>
      </c>
      <c r="O728" s="832">
        <v>57.78</v>
      </c>
      <c r="P728" s="849">
        <v>6</v>
      </c>
      <c r="Q728" s="849">
        <v>312.52</v>
      </c>
      <c r="R728" s="837">
        <v>2.7043959847698162</v>
      </c>
      <c r="S728" s="850">
        <v>52.086666666666666</v>
      </c>
    </row>
    <row r="729" spans="1:19" ht="14.4" customHeight="1" x14ac:dyDescent="0.3">
      <c r="A729" s="831" t="s">
        <v>1841</v>
      </c>
      <c r="B729" s="832" t="s">
        <v>1842</v>
      </c>
      <c r="C729" s="832" t="s">
        <v>577</v>
      </c>
      <c r="D729" s="832" t="s">
        <v>1007</v>
      </c>
      <c r="E729" s="832" t="s">
        <v>1843</v>
      </c>
      <c r="F729" s="832" t="s">
        <v>2030</v>
      </c>
      <c r="G729" s="832" t="s">
        <v>2031</v>
      </c>
      <c r="H729" s="849"/>
      <c r="I729" s="849"/>
      <c r="J729" s="832"/>
      <c r="K729" s="832"/>
      <c r="L729" s="849"/>
      <c r="M729" s="849"/>
      <c r="N729" s="832"/>
      <c r="O729" s="832"/>
      <c r="P729" s="849">
        <v>506</v>
      </c>
      <c r="Q729" s="849">
        <v>29661.72</v>
      </c>
      <c r="R729" s="837"/>
      <c r="S729" s="850">
        <v>58.620000000000005</v>
      </c>
    </row>
    <row r="730" spans="1:19" ht="14.4" customHeight="1" x14ac:dyDescent="0.3">
      <c r="A730" s="831" t="s">
        <v>1841</v>
      </c>
      <c r="B730" s="832" t="s">
        <v>1842</v>
      </c>
      <c r="C730" s="832" t="s">
        <v>577</v>
      </c>
      <c r="D730" s="832" t="s">
        <v>1007</v>
      </c>
      <c r="E730" s="832" t="s">
        <v>904</v>
      </c>
      <c r="F730" s="832" t="s">
        <v>2037</v>
      </c>
      <c r="G730" s="832" t="s">
        <v>2038</v>
      </c>
      <c r="H730" s="849">
        <v>96</v>
      </c>
      <c r="I730" s="849">
        <v>1392576</v>
      </c>
      <c r="J730" s="832">
        <v>0.67600973595068725</v>
      </c>
      <c r="K730" s="832">
        <v>14506</v>
      </c>
      <c r="L730" s="849">
        <v>142</v>
      </c>
      <c r="M730" s="849">
        <v>2059994</v>
      </c>
      <c r="N730" s="832">
        <v>1</v>
      </c>
      <c r="O730" s="832">
        <v>14507</v>
      </c>
      <c r="P730" s="849">
        <v>132</v>
      </c>
      <c r="Q730" s="849">
        <v>1915136</v>
      </c>
      <c r="R730" s="837">
        <v>0.92968037770983802</v>
      </c>
      <c r="S730" s="850">
        <v>14508.60606060606</v>
      </c>
    </row>
    <row r="731" spans="1:19" ht="14.4" customHeight="1" x14ac:dyDescent="0.3">
      <c r="A731" s="831" t="s">
        <v>1841</v>
      </c>
      <c r="B731" s="832" t="s">
        <v>1842</v>
      </c>
      <c r="C731" s="832" t="s">
        <v>577</v>
      </c>
      <c r="D731" s="832" t="s">
        <v>1005</v>
      </c>
      <c r="E731" s="832" t="s">
        <v>2016</v>
      </c>
      <c r="F731" s="832" t="s">
        <v>2017</v>
      </c>
      <c r="G731" s="832" t="s">
        <v>2018</v>
      </c>
      <c r="H731" s="849"/>
      <c r="I731" s="849"/>
      <c r="J731" s="832"/>
      <c r="K731" s="832"/>
      <c r="L731" s="849">
        <v>4.1500000000000004</v>
      </c>
      <c r="M731" s="849">
        <v>8340.01</v>
      </c>
      <c r="N731" s="832">
        <v>1</v>
      </c>
      <c r="O731" s="832">
        <v>2009.6409638554217</v>
      </c>
      <c r="P731" s="849">
        <v>0.5</v>
      </c>
      <c r="Q731" s="849">
        <v>1004.82</v>
      </c>
      <c r="R731" s="837">
        <v>0.12048186992581544</v>
      </c>
      <c r="S731" s="850">
        <v>2009.64</v>
      </c>
    </row>
    <row r="732" spans="1:19" ht="14.4" customHeight="1" x14ac:dyDescent="0.3">
      <c r="A732" s="831" t="s">
        <v>1841</v>
      </c>
      <c r="B732" s="832" t="s">
        <v>1842</v>
      </c>
      <c r="C732" s="832" t="s">
        <v>577</v>
      </c>
      <c r="D732" s="832" t="s">
        <v>1005</v>
      </c>
      <c r="E732" s="832" t="s">
        <v>2016</v>
      </c>
      <c r="F732" s="832" t="s">
        <v>2023</v>
      </c>
      <c r="G732" s="832" t="s">
        <v>974</v>
      </c>
      <c r="H732" s="849"/>
      <c r="I732" s="849"/>
      <c r="J732" s="832"/>
      <c r="K732" s="832"/>
      <c r="L732" s="849">
        <v>94.449999999999989</v>
      </c>
      <c r="M732" s="849">
        <v>171812.18999999997</v>
      </c>
      <c r="N732" s="832">
        <v>1</v>
      </c>
      <c r="O732" s="832">
        <v>1819.0808893594494</v>
      </c>
      <c r="P732" s="849">
        <v>72.399999999999991</v>
      </c>
      <c r="Q732" s="849">
        <v>87484.829999999973</v>
      </c>
      <c r="R732" s="837">
        <v>0.50918872520046443</v>
      </c>
      <c r="S732" s="850">
        <v>1208.3540055248616</v>
      </c>
    </row>
    <row r="733" spans="1:19" ht="14.4" customHeight="1" x14ac:dyDescent="0.3">
      <c r="A733" s="831" t="s">
        <v>1841</v>
      </c>
      <c r="B733" s="832" t="s">
        <v>1842</v>
      </c>
      <c r="C733" s="832" t="s">
        <v>577</v>
      </c>
      <c r="D733" s="832" t="s">
        <v>1005</v>
      </c>
      <c r="E733" s="832" t="s">
        <v>2016</v>
      </c>
      <c r="F733" s="832" t="s">
        <v>2024</v>
      </c>
      <c r="G733" s="832" t="s">
        <v>2025</v>
      </c>
      <c r="H733" s="849"/>
      <c r="I733" s="849"/>
      <c r="J733" s="832"/>
      <c r="K733" s="832"/>
      <c r="L733" s="849">
        <v>3.13</v>
      </c>
      <c r="M733" s="849">
        <v>2824.3700000000013</v>
      </c>
      <c r="N733" s="832">
        <v>1</v>
      </c>
      <c r="O733" s="832">
        <v>902.3546325878599</v>
      </c>
      <c r="P733" s="849">
        <v>0.05</v>
      </c>
      <c r="Q733" s="849">
        <v>45.19</v>
      </c>
      <c r="R733" s="837">
        <v>1.6000028324900765E-2</v>
      </c>
      <c r="S733" s="850">
        <v>903.8</v>
      </c>
    </row>
    <row r="734" spans="1:19" ht="14.4" customHeight="1" x14ac:dyDescent="0.3">
      <c r="A734" s="831" t="s">
        <v>1841</v>
      </c>
      <c r="B734" s="832" t="s">
        <v>1842</v>
      </c>
      <c r="C734" s="832" t="s">
        <v>577</v>
      </c>
      <c r="D734" s="832" t="s">
        <v>1005</v>
      </c>
      <c r="E734" s="832" t="s">
        <v>1843</v>
      </c>
      <c r="F734" s="832" t="s">
        <v>2026</v>
      </c>
      <c r="G734" s="832" t="s">
        <v>2027</v>
      </c>
      <c r="H734" s="849"/>
      <c r="I734" s="849"/>
      <c r="J734" s="832"/>
      <c r="K734" s="832"/>
      <c r="L734" s="849">
        <v>57009</v>
      </c>
      <c r="M734" s="849">
        <v>1925740.1999999995</v>
      </c>
      <c r="N734" s="832">
        <v>1</v>
      </c>
      <c r="O734" s="832">
        <v>33.779582171236115</v>
      </c>
      <c r="P734" s="849">
        <v>39867</v>
      </c>
      <c r="Q734" s="849">
        <v>1359209.9400000002</v>
      </c>
      <c r="R734" s="837">
        <v>0.7058116873709136</v>
      </c>
      <c r="S734" s="850">
        <v>34.093609752426822</v>
      </c>
    </row>
    <row r="735" spans="1:19" ht="14.4" customHeight="1" x14ac:dyDescent="0.3">
      <c r="A735" s="831" t="s">
        <v>1841</v>
      </c>
      <c r="B735" s="832" t="s">
        <v>1842</v>
      </c>
      <c r="C735" s="832" t="s">
        <v>577</v>
      </c>
      <c r="D735" s="832" t="s">
        <v>1005</v>
      </c>
      <c r="E735" s="832" t="s">
        <v>1843</v>
      </c>
      <c r="F735" s="832" t="s">
        <v>2028</v>
      </c>
      <c r="G735" s="832" t="s">
        <v>2029</v>
      </c>
      <c r="H735" s="849"/>
      <c r="I735" s="849"/>
      <c r="J735" s="832"/>
      <c r="K735" s="832"/>
      <c r="L735" s="849">
        <v>9</v>
      </c>
      <c r="M735" s="849">
        <v>520.01999999999987</v>
      </c>
      <c r="N735" s="832">
        <v>1</v>
      </c>
      <c r="O735" s="832">
        <v>57.779999999999987</v>
      </c>
      <c r="P735" s="849">
        <v>10</v>
      </c>
      <c r="Q735" s="849">
        <v>511.8</v>
      </c>
      <c r="R735" s="837">
        <v>0.98419291565709033</v>
      </c>
      <c r="S735" s="850">
        <v>51.18</v>
      </c>
    </row>
    <row r="736" spans="1:19" ht="14.4" customHeight="1" x14ac:dyDescent="0.3">
      <c r="A736" s="831" t="s">
        <v>1841</v>
      </c>
      <c r="B736" s="832" t="s">
        <v>1842</v>
      </c>
      <c r="C736" s="832" t="s">
        <v>577</v>
      </c>
      <c r="D736" s="832" t="s">
        <v>1005</v>
      </c>
      <c r="E736" s="832" t="s">
        <v>1843</v>
      </c>
      <c r="F736" s="832" t="s">
        <v>2030</v>
      </c>
      <c r="G736" s="832" t="s">
        <v>2031</v>
      </c>
      <c r="H736" s="849"/>
      <c r="I736" s="849"/>
      <c r="J736" s="832"/>
      <c r="K736" s="832"/>
      <c r="L736" s="849">
        <v>403</v>
      </c>
      <c r="M736" s="849">
        <v>23019.360000000001</v>
      </c>
      <c r="N736" s="832">
        <v>1</v>
      </c>
      <c r="O736" s="832">
        <v>57.120000000000005</v>
      </c>
      <c r="P736" s="849"/>
      <c r="Q736" s="849"/>
      <c r="R736" s="837"/>
      <c r="S736" s="850"/>
    </row>
    <row r="737" spans="1:19" ht="14.4" customHeight="1" x14ac:dyDescent="0.3">
      <c r="A737" s="831" t="s">
        <v>1841</v>
      </c>
      <c r="B737" s="832" t="s">
        <v>1842</v>
      </c>
      <c r="C737" s="832" t="s">
        <v>577</v>
      </c>
      <c r="D737" s="832" t="s">
        <v>1005</v>
      </c>
      <c r="E737" s="832" t="s">
        <v>904</v>
      </c>
      <c r="F737" s="832" t="s">
        <v>2037</v>
      </c>
      <c r="G737" s="832" t="s">
        <v>2038</v>
      </c>
      <c r="H737" s="849"/>
      <c r="I737" s="849"/>
      <c r="J737" s="832"/>
      <c r="K737" s="832"/>
      <c r="L737" s="849">
        <v>227</v>
      </c>
      <c r="M737" s="849">
        <v>3293089</v>
      </c>
      <c r="N737" s="832">
        <v>1</v>
      </c>
      <c r="O737" s="832">
        <v>14507</v>
      </c>
      <c r="P737" s="849">
        <v>154</v>
      </c>
      <c r="Q737" s="849">
        <v>2234320</v>
      </c>
      <c r="R737" s="837">
        <v>0.67848758414971477</v>
      </c>
      <c r="S737" s="850">
        <v>14508.571428571429</v>
      </c>
    </row>
    <row r="738" spans="1:19" ht="14.4" customHeight="1" x14ac:dyDescent="0.3">
      <c r="A738" s="831" t="s">
        <v>1841</v>
      </c>
      <c r="B738" s="832" t="s">
        <v>1842</v>
      </c>
      <c r="C738" s="832" t="s">
        <v>577</v>
      </c>
      <c r="D738" s="832" t="s">
        <v>1001</v>
      </c>
      <c r="E738" s="832" t="s">
        <v>2016</v>
      </c>
      <c r="F738" s="832" t="s">
        <v>2023</v>
      </c>
      <c r="G738" s="832" t="s">
        <v>974</v>
      </c>
      <c r="H738" s="849"/>
      <c r="I738" s="849"/>
      <c r="J738" s="832"/>
      <c r="K738" s="832"/>
      <c r="L738" s="849"/>
      <c r="M738" s="849"/>
      <c r="N738" s="832"/>
      <c r="O738" s="832"/>
      <c r="P738" s="849">
        <v>61.649999999999991</v>
      </c>
      <c r="Q738" s="849">
        <v>68279.180000000022</v>
      </c>
      <c r="R738" s="837"/>
      <c r="S738" s="850">
        <v>1107.5292781832934</v>
      </c>
    </row>
    <row r="739" spans="1:19" ht="14.4" customHeight="1" x14ac:dyDescent="0.3">
      <c r="A739" s="831" t="s">
        <v>1841</v>
      </c>
      <c r="B739" s="832" t="s">
        <v>1842</v>
      </c>
      <c r="C739" s="832" t="s">
        <v>577</v>
      </c>
      <c r="D739" s="832" t="s">
        <v>1001</v>
      </c>
      <c r="E739" s="832" t="s">
        <v>1843</v>
      </c>
      <c r="F739" s="832" t="s">
        <v>2026</v>
      </c>
      <c r="G739" s="832" t="s">
        <v>2027</v>
      </c>
      <c r="H739" s="849"/>
      <c r="I739" s="849"/>
      <c r="J739" s="832"/>
      <c r="K739" s="832"/>
      <c r="L739" s="849"/>
      <c r="M739" s="849"/>
      <c r="N739" s="832"/>
      <c r="O739" s="832"/>
      <c r="P739" s="849">
        <v>36000</v>
      </c>
      <c r="Q739" s="849">
        <v>1226466.7500000005</v>
      </c>
      <c r="R739" s="837"/>
      <c r="S739" s="850">
        <v>34.068520833333345</v>
      </c>
    </row>
    <row r="740" spans="1:19" ht="14.4" customHeight="1" x14ac:dyDescent="0.3">
      <c r="A740" s="831" t="s">
        <v>1841</v>
      </c>
      <c r="B740" s="832" t="s">
        <v>1842</v>
      </c>
      <c r="C740" s="832" t="s">
        <v>577</v>
      </c>
      <c r="D740" s="832" t="s">
        <v>1001</v>
      </c>
      <c r="E740" s="832" t="s">
        <v>1843</v>
      </c>
      <c r="F740" s="832" t="s">
        <v>2028</v>
      </c>
      <c r="G740" s="832" t="s">
        <v>2029</v>
      </c>
      <c r="H740" s="849"/>
      <c r="I740" s="849"/>
      <c r="J740" s="832"/>
      <c r="K740" s="832"/>
      <c r="L740" s="849"/>
      <c r="M740" s="849"/>
      <c r="N740" s="832"/>
      <c r="O740" s="832"/>
      <c r="P740" s="849">
        <v>1</v>
      </c>
      <c r="Q740" s="849">
        <v>51.18</v>
      </c>
      <c r="R740" s="837"/>
      <c r="S740" s="850">
        <v>51.18</v>
      </c>
    </row>
    <row r="741" spans="1:19" ht="14.4" customHeight="1" x14ac:dyDescent="0.3">
      <c r="A741" s="831" t="s">
        <v>1841</v>
      </c>
      <c r="B741" s="832" t="s">
        <v>1842</v>
      </c>
      <c r="C741" s="832" t="s">
        <v>577</v>
      </c>
      <c r="D741" s="832" t="s">
        <v>1001</v>
      </c>
      <c r="E741" s="832" t="s">
        <v>904</v>
      </c>
      <c r="F741" s="832" t="s">
        <v>2037</v>
      </c>
      <c r="G741" s="832" t="s">
        <v>2038</v>
      </c>
      <c r="H741" s="849"/>
      <c r="I741" s="849"/>
      <c r="J741" s="832"/>
      <c r="K741" s="832"/>
      <c r="L741" s="849"/>
      <c r="M741" s="849"/>
      <c r="N741" s="832"/>
      <c r="O741" s="832"/>
      <c r="P741" s="849">
        <v>137</v>
      </c>
      <c r="Q741" s="849">
        <v>1987710</v>
      </c>
      <c r="R741" s="837"/>
      <c r="S741" s="850">
        <v>14508.83211678832</v>
      </c>
    </row>
    <row r="742" spans="1:19" ht="14.4" customHeight="1" x14ac:dyDescent="0.3">
      <c r="A742" s="831" t="s">
        <v>1841</v>
      </c>
      <c r="B742" s="832" t="s">
        <v>1842</v>
      </c>
      <c r="C742" s="832" t="s">
        <v>577</v>
      </c>
      <c r="D742" s="832" t="s">
        <v>1839</v>
      </c>
      <c r="E742" s="832" t="s">
        <v>2016</v>
      </c>
      <c r="F742" s="832" t="s">
        <v>2023</v>
      </c>
      <c r="G742" s="832" t="s">
        <v>974</v>
      </c>
      <c r="H742" s="849">
        <v>0.45</v>
      </c>
      <c r="I742" s="849">
        <v>796.86</v>
      </c>
      <c r="J742" s="832">
        <v>0.8761324654762952</v>
      </c>
      <c r="K742" s="832">
        <v>1770.8</v>
      </c>
      <c r="L742" s="849">
        <v>0.5</v>
      </c>
      <c r="M742" s="849">
        <v>909.52</v>
      </c>
      <c r="N742" s="832">
        <v>1</v>
      </c>
      <c r="O742" s="832">
        <v>1819.04</v>
      </c>
      <c r="P742" s="849"/>
      <c r="Q742" s="849"/>
      <c r="R742" s="837"/>
      <c r="S742" s="850"/>
    </row>
    <row r="743" spans="1:19" ht="14.4" customHeight="1" x14ac:dyDescent="0.3">
      <c r="A743" s="831" t="s">
        <v>1841</v>
      </c>
      <c r="B743" s="832" t="s">
        <v>1842</v>
      </c>
      <c r="C743" s="832" t="s">
        <v>577</v>
      </c>
      <c r="D743" s="832" t="s">
        <v>1839</v>
      </c>
      <c r="E743" s="832" t="s">
        <v>1843</v>
      </c>
      <c r="F743" s="832" t="s">
        <v>2026</v>
      </c>
      <c r="G743" s="832" t="s">
        <v>2027</v>
      </c>
      <c r="H743" s="849">
        <v>234</v>
      </c>
      <c r="I743" s="849">
        <v>7724.34</v>
      </c>
      <c r="J743" s="832">
        <v>0.66457140300644235</v>
      </c>
      <c r="K743" s="832">
        <v>33.01</v>
      </c>
      <c r="L743" s="849">
        <v>352</v>
      </c>
      <c r="M743" s="849">
        <v>11623.04</v>
      </c>
      <c r="N743" s="832">
        <v>1</v>
      </c>
      <c r="O743" s="832">
        <v>33.020000000000003</v>
      </c>
      <c r="P743" s="849"/>
      <c r="Q743" s="849"/>
      <c r="R743" s="837"/>
      <c r="S743" s="850"/>
    </row>
    <row r="744" spans="1:19" ht="14.4" customHeight="1" x14ac:dyDescent="0.3">
      <c r="A744" s="831" t="s">
        <v>1841</v>
      </c>
      <c r="B744" s="832" t="s">
        <v>1842</v>
      </c>
      <c r="C744" s="832" t="s">
        <v>577</v>
      </c>
      <c r="D744" s="832" t="s">
        <v>1839</v>
      </c>
      <c r="E744" s="832" t="s">
        <v>904</v>
      </c>
      <c r="F744" s="832" t="s">
        <v>2037</v>
      </c>
      <c r="G744" s="832" t="s">
        <v>2038</v>
      </c>
      <c r="H744" s="849">
        <v>1</v>
      </c>
      <c r="I744" s="849">
        <v>14506</v>
      </c>
      <c r="J744" s="832">
        <v>0.99993106776039153</v>
      </c>
      <c r="K744" s="832">
        <v>14506</v>
      </c>
      <c r="L744" s="849">
        <v>1</v>
      </c>
      <c r="M744" s="849">
        <v>14507</v>
      </c>
      <c r="N744" s="832">
        <v>1</v>
      </c>
      <c r="O744" s="832">
        <v>14507</v>
      </c>
      <c r="P744" s="849"/>
      <c r="Q744" s="849"/>
      <c r="R744" s="837"/>
      <c r="S744" s="850"/>
    </row>
    <row r="745" spans="1:19" ht="14.4" customHeight="1" x14ac:dyDescent="0.3">
      <c r="A745" s="831" t="s">
        <v>1841</v>
      </c>
      <c r="B745" s="832" t="s">
        <v>1842</v>
      </c>
      <c r="C745" s="832" t="s">
        <v>577</v>
      </c>
      <c r="D745" s="832" t="s">
        <v>1837</v>
      </c>
      <c r="E745" s="832" t="s">
        <v>2016</v>
      </c>
      <c r="F745" s="832" t="s">
        <v>2023</v>
      </c>
      <c r="G745" s="832" t="s">
        <v>974</v>
      </c>
      <c r="H745" s="849"/>
      <c r="I745" s="849"/>
      <c r="J745" s="832"/>
      <c r="K745" s="832"/>
      <c r="L745" s="849">
        <v>0.4</v>
      </c>
      <c r="M745" s="849">
        <v>727.62</v>
      </c>
      <c r="N745" s="832">
        <v>1</v>
      </c>
      <c r="O745" s="832">
        <v>1819.05</v>
      </c>
      <c r="P745" s="849">
        <v>0.5</v>
      </c>
      <c r="Q745" s="849">
        <v>327.76</v>
      </c>
      <c r="R745" s="837">
        <v>0.4504549077815343</v>
      </c>
      <c r="S745" s="850">
        <v>655.52</v>
      </c>
    </row>
    <row r="746" spans="1:19" ht="14.4" customHeight="1" x14ac:dyDescent="0.3">
      <c r="A746" s="831" t="s">
        <v>1841</v>
      </c>
      <c r="B746" s="832" t="s">
        <v>1842</v>
      </c>
      <c r="C746" s="832" t="s">
        <v>577</v>
      </c>
      <c r="D746" s="832" t="s">
        <v>1837</v>
      </c>
      <c r="E746" s="832" t="s">
        <v>2016</v>
      </c>
      <c r="F746" s="832" t="s">
        <v>2024</v>
      </c>
      <c r="G746" s="832" t="s">
        <v>2025</v>
      </c>
      <c r="H746" s="849"/>
      <c r="I746" s="849"/>
      <c r="J746" s="832"/>
      <c r="K746" s="832"/>
      <c r="L746" s="849">
        <v>0.05</v>
      </c>
      <c r="M746" s="849">
        <v>45.19</v>
      </c>
      <c r="N746" s="832">
        <v>1</v>
      </c>
      <c r="O746" s="832">
        <v>903.8</v>
      </c>
      <c r="P746" s="849"/>
      <c r="Q746" s="849"/>
      <c r="R746" s="837"/>
      <c r="S746" s="850"/>
    </row>
    <row r="747" spans="1:19" ht="14.4" customHeight="1" x14ac:dyDescent="0.3">
      <c r="A747" s="831" t="s">
        <v>1841</v>
      </c>
      <c r="B747" s="832" t="s">
        <v>1842</v>
      </c>
      <c r="C747" s="832" t="s">
        <v>577</v>
      </c>
      <c r="D747" s="832" t="s">
        <v>1837</v>
      </c>
      <c r="E747" s="832" t="s">
        <v>1843</v>
      </c>
      <c r="F747" s="832" t="s">
        <v>2026</v>
      </c>
      <c r="G747" s="832" t="s">
        <v>2027</v>
      </c>
      <c r="H747" s="849"/>
      <c r="I747" s="849"/>
      <c r="J747" s="832"/>
      <c r="K747" s="832"/>
      <c r="L747" s="849">
        <v>261</v>
      </c>
      <c r="M747" s="849">
        <v>8618.2199999999993</v>
      </c>
      <c r="N747" s="832">
        <v>1</v>
      </c>
      <c r="O747" s="832">
        <v>33.019999999999996</v>
      </c>
      <c r="P747" s="849">
        <v>287</v>
      </c>
      <c r="Q747" s="849">
        <v>9752.26</v>
      </c>
      <c r="R747" s="837">
        <v>1.131586336853782</v>
      </c>
      <c r="S747" s="850">
        <v>33.980000000000004</v>
      </c>
    </row>
    <row r="748" spans="1:19" ht="14.4" customHeight="1" x14ac:dyDescent="0.3">
      <c r="A748" s="831" t="s">
        <v>1841</v>
      </c>
      <c r="B748" s="832" t="s">
        <v>1842</v>
      </c>
      <c r="C748" s="832" t="s">
        <v>577</v>
      </c>
      <c r="D748" s="832" t="s">
        <v>1837</v>
      </c>
      <c r="E748" s="832" t="s">
        <v>904</v>
      </c>
      <c r="F748" s="832" t="s">
        <v>2037</v>
      </c>
      <c r="G748" s="832" t="s">
        <v>2038</v>
      </c>
      <c r="H748" s="849"/>
      <c r="I748" s="849"/>
      <c r="J748" s="832"/>
      <c r="K748" s="832"/>
      <c r="L748" s="849">
        <v>1</v>
      </c>
      <c r="M748" s="849">
        <v>14507</v>
      </c>
      <c r="N748" s="832">
        <v>1</v>
      </c>
      <c r="O748" s="832">
        <v>14507</v>
      </c>
      <c r="P748" s="849">
        <v>1</v>
      </c>
      <c r="Q748" s="849">
        <v>14508</v>
      </c>
      <c r="R748" s="837">
        <v>1.0000689322396084</v>
      </c>
      <c r="S748" s="850">
        <v>14508</v>
      </c>
    </row>
    <row r="749" spans="1:19" ht="14.4" customHeight="1" thickBot="1" x14ac:dyDescent="0.35">
      <c r="A749" s="839" t="s">
        <v>1841</v>
      </c>
      <c r="B749" s="840" t="s">
        <v>1842</v>
      </c>
      <c r="C749" s="840" t="s">
        <v>2041</v>
      </c>
      <c r="D749" s="840" t="s">
        <v>1830</v>
      </c>
      <c r="E749" s="840" t="s">
        <v>2016</v>
      </c>
      <c r="F749" s="840" t="s">
        <v>1893</v>
      </c>
      <c r="G749" s="840" t="s">
        <v>2042</v>
      </c>
      <c r="H749" s="851">
        <v>0</v>
      </c>
      <c r="I749" s="851">
        <v>-2.9103830456733704E-11</v>
      </c>
      <c r="J749" s="840">
        <v>0.25</v>
      </c>
      <c r="K749" s="840"/>
      <c r="L749" s="851">
        <v>0</v>
      </c>
      <c r="M749" s="851">
        <v>-1.1641532182693481E-10</v>
      </c>
      <c r="N749" s="840">
        <v>1</v>
      </c>
      <c r="O749" s="840"/>
      <c r="P749" s="851">
        <v>0</v>
      </c>
      <c r="Q749" s="851">
        <v>-2.3283064365386963E-10</v>
      </c>
      <c r="R749" s="845">
        <v>2</v>
      </c>
      <c r="S749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8948540</v>
      </c>
      <c r="C3" s="344">
        <f t="shared" ref="C3:R3" si="0">SUBTOTAL(9,C6:C1048576)</f>
        <v>20.391231711652097</v>
      </c>
      <c r="D3" s="344">
        <f t="shared" si="0"/>
        <v>9006040.3300000001</v>
      </c>
      <c r="E3" s="344">
        <f t="shared" si="0"/>
        <v>24</v>
      </c>
      <c r="F3" s="344">
        <f t="shared" si="0"/>
        <v>9470537.6600000001</v>
      </c>
      <c r="G3" s="347">
        <f>IF(D3&lt;&gt;0,F3/D3,"")</f>
        <v>1.05157619919297</v>
      </c>
      <c r="H3" s="343">
        <f t="shared" si="0"/>
        <v>6079146.2499999972</v>
      </c>
      <c r="I3" s="344">
        <f t="shared" si="0"/>
        <v>23.693453771204751</v>
      </c>
      <c r="J3" s="344">
        <f t="shared" si="0"/>
        <v>5598508.620000001</v>
      </c>
      <c r="K3" s="344">
        <f t="shared" si="0"/>
        <v>22</v>
      </c>
      <c r="L3" s="344">
        <f t="shared" si="0"/>
        <v>6092364.5800000001</v>
      </c>
      <c r="M3" s="345">
        <f>IF(J3&lt;&gt;0,L3/J3,"")</f>
        <v>1.0882120567316371</v>
      </c>
      <c r="N3" s="346">
        <f t="shared" si="0"/>
        <v>683729.73</v>
      </c>
      <c r="O3" s="344">
        <f t="shared" si="0"/>
        <v>0.87951801215601311</v>
      </c>
      <c r="P3" s="344">
        <f t="shared" si="0"/>
        <v>777391.39</v>
      </c>
      <c r="Q3" s="344">
        <f t="shared" si="0"/>
        <v>1</v>
      </c>
      <c r="R3" s="344">
        <f t="shared" si="0"/>
        <v>672490.34</v>
      </c>
      <c r="S3" s="345">
        <f>IF(P3&lt;&gt;0,R3/P3,"")</f>
        <v>0.86506018544918528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2045</v>
      </c>
      <c r="B6" s="887">
        <v>1089197</v>
      </c>
      <c r="C6" s="825">
        <v>0.8546991712722356</v>
      </c>
      <c r="D6" s="887">
        <v>1274363</v>
      </c>
      <c r="E6" s="825">
        <v>1</v>
      </c>
      <c r="F6" s="887">
        <v>1763644</v>
      </c>
      <c r="G6" s="830">
        <v>1.38394162416831</v>
      </c>
      <c r="H6" s="887">
        <v>916488.69999999984</v>
      </c>
      <c r="I6" s="825">
        <v>0.92932633028721712</v>
      </c>
      <c r="J6" s="887">
        <v>986186.09000000067</v>
      </c>
      <c r="K6" s="825">
        <v>1</v>
      </c>
      <c r="L6" s="887">
        <v>1298552.4399999997</v>
      </c>
      <c r="M6" s="830">
        <v>1.3167417926164411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2046</v>
      </c>
      <c r="B7" s="889">
        <v>446517</v>
      </c>
      <c r="C7" s="832">
        <v>1.1615977148743883</v>
      </c>
      <c r="D7" s="889">
        <v>384399</v>
      </c>
      <c r="E7" s="832">
        <v>1</v>
      </c>
      <c r="F7" s="889">
        <v>313687</v>
      </c>
      <c r="G7" s="837">
        <v>0.81604530708976875</v>
      </c>
      <c r="H7" s="889">
        <v>309647.56999999995</v>
      </c>
      <c r="I7" s="832">
        <v>1.1142654444735927</v>
      </c>
      <c r="J7" s="889">
        <v>277893.89999999985</v>
      </c>
      <c r="K7" s="832">
        <v>1</v>
      </c>
      <c r="L7" s="889">
        <v>234872.35000000024</v>
      </c>
      <c r="M7" s="837">
        <v>0.84518713796884481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2047</v>
      </c>
      <c r="B8" s="889">
        <v>953845</v>
      </c>
      <c r="C8" s="832">
        <v>1.1278696472174103</v>
      </c>
      <c r="D8" s="889">
        <v>845705</v>
      </c>
      <c r="E8" s="832">
        <v>1</v>
      </c>
      <c r="F8" s="889">
        <v>1061140</v>
      </c>
      <c r="G8" s="837">
        <v>1.2547401280588384</v>
      </c>
      <c r="H8" s="889">
        <v>855421.08999999915</v>
      </c>
      <c r="I8" s="832">
        <v>1.4275005387204804</v>
      </c>
      <c r="J8" s="889">
        <v>599243.96999999986</v>
      </c>
      <c r="K8" s="832">
        <v>1</v>
      </c>
      <c r="L8" s="889">
        <v>789953.18999999971</v>
      </c>
      <c r="M8" s="837">
        <v>1.3182497105477755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2048</v>
      </c>
      <c r="B9" s="889">
        <v>564044</v>
      </c>
      <c r="C9" s="832">
        <v>1.1247519856106787</v>
      </c>
      <c r="D9" s="889">
        <v>501483</v>
      </c>
      <c r="E9" s="832">
        <v>1</v>
      </c>
      <c r="F9" s="889">
        <v>383765</v>
      </c>
      <c r="G9" s="837">
        <v>0.76526023813369548</v>
      </c>
      <c r="H9" s="889">
        <v>322406.28999999992</v>
      </c>
      <c r="I9" s="832">
        <v>1.363926011503374</v>
      </c>
      <c r="J9" s="889">
        <v>236381.07000000004</v>
      </c>
      <c r="K9" s="832">
        <v>1</v>
      </c>
      <c r="L9" s="889">
        <v>189529.71999999997</v>
      </c>
      <c r="M9" s="837">
        <v>0.80179736896867393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2049</v>
      </c>
      <c r="B10" s="889"/>
      <c r="C10" s="832"/>
      <c r="D10" s="889">
        <v>43521</v>
      </c>
      <c r="E10" s="832">
        <v>1</v>
      </c>
      <c r="F10" s="889">
        <v>43526</v>
      </c>
      <c r="G10" s="837">
        <v>1.0001148870660141</v>
      </c>
      <c r="H10" s="889"/>
      <c r="I10" s="832"/>
      <c r="J10" s="889">
        <v>34977.020000000004</v>
      </c>
      <c r="K10" s="832">
        <v>1</v>
      </c>
      <c r="L10" s="889">
        <v>29838.58</v>
      </c>
      <c r="M10" s="837">
        <v>0.85309097230124231</v>
      </c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2050</v>
      </c>
      <c r="B11" s="889">
        <v>34004</v>
      </c>
      <c r="C11" s="832">
        <v>0.65246757233862918</v>
      </c>
      <c r="D11" s="889">
        <v>52116</v>
      </c>
      <c r="E11" s="832">
        <v>1</v>
      </c>
      <c r="F11" s="889">
        <v>29017</v>
      </c>
      <c r="G11" s="837">
        <v>0.55677718934684162</v>
      </c>
      <c r="H11" s="889">
        <v>22073.780000000002</v>
      </c>
      <c r="I11" s="832">
        <v>0.9524306337605809</v>
      </c>
      <c r="J11" s="889">
        <v>23176.260000000002</v>
      </c>
      <c r="K11" s="832">
        <v>1</v>
      </c>
      <c r="L11" s="889">
        <v>17442.21</v>
      </c>
      <c r="M11" s="837">
        <v>0.75258950322442009</v>
      </c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2051</v>
      </c>
      <c r="B12" s="889"/>
      <c r="C12" s="832"/>
      <c r="D12" s="889">
        <v>7436</v>
      </c>
      <c r="E12" s="832">
        <v>1</v>
      </c>
      <c r="F12" s="889"/>
      <c r="G12" s="837"/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2052</v>
      </c>
      <c r="B13" s="889">
        <v>46361</v>
      </c>
      <c r="C13" s="832">
        <v>0.37710265170001628</v>
      </c>
      <c r="D13" s="889">
        <v>122940</v>
      </c>
      <c r="E13" s="832">
        <v>1</v>
      </c>
      <c r="F13" s="889">
        <v>168400</v>
      </c>
      <c r="G13" s="837">
        <v>1.3697738734341955</v>
      </c>
      <c r="H13" s="889">
        <v>27209.280000000002</v>
      </c>
      <c r="I13" s="832">
        <v>0.34903050076234582</v>
      </c>
      <c r="J13" s="889">
        <v>77956.74000000002</v>
      </c>
      <c r="K13" s="832">
        <v>1</v>
      </c>
      <c r="L13" s="889">
        <v>107838.08</v>
      </c>
      <c r="M13" s="837">
        <v>1.3833066903515971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2053</v>
      </c>
      <c r="B14" s="889">
        <v>38288</v>
      </c>
      <c r="C14" s="832">
        <v>0.4845110346223932</v>
      </c>
      <c r="D14" s="889">
        <v>79024</v>
      </c>
      <c r="E14" s="832">
        <v>1</v>
      </c>
      <c r="F14" s="889">
        <v>68238</v>
      </c>
      <c r="G14" s="837">
        <v>0.86350981980157926</v>
      </c>
      <c r="H14" s="889">
        <v>14577.279999999999</v>
      </c>
      <c r="I14" s="832">
        <v>0.62388024057681601</v>
      </c>
      <c r="J14" s="889">
        <v>23365.51</v>
      </c>
      <c r="K14" s="832">
        <v>1</v>
      </c>
      <c r="L14" s="889">
        <v>20875.950000000004</v>
      </c>
      <c r="M14" s="837">
        <v>0.89345150180757904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2054</v>
      </c>
      <c r="B15" s="889">
        <v>69609</v>
      </c>
      <c r="C15" s="832">
        <v>0.90169434441306773</v>
      </c>
      <c r="D15" s="889">
        <v>77198</v>
      </c>
      <c r="E15" s="832">
        <v>1</v>
      </c>
      <c r="F15" s="889">
        <v>157240</v>
      </c>
      <c r="G15" s="837">
        <v>2.0368403326511051</v>
      </c>
      <c r="H15" s="889">
        <v>107393.7</v>
      </c>
      <c r="I15" s="832">
        <v>1.4465722846353155</v>
      </c>
      <c r="J15" s="889">
        <v>74240.12000000001</v>
      </c>
      <c r="K15" s="832">
        <v>1</v>
      </c>
      <c r="L15" s="889">
        <v>143650.41999999998</v>
      </c>
      <c r="M15" s="837">
        <v>1.9349432624839502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2055</v>
      </c>
      <c r="B16" s="889">
        <v>110402</v>
      </c>
      <c r="C16" s="832">
        <v>0.63733294847741373</v>
      </c>
      <c r="D16" s="889">
        <v>173225</v>
      </c>
      <c r="E16" s="832">
        <v>1</v>
      </c>
      <c r="F16" s="889">
        <v>89655</v>
      </c>
      <c r="G16" s="837">
        <v>0.51756386202915283</v>
      </c>
      <c r="H16" s="889">
        <v>102869.3</v>
      </c>
      <c r="I16" s="832">
        <v>0.99063297997274513</v>
      </c>
      <c r="J16" s="889">
        <v>103841.99</v>
      </c>
      <c r="K16" s="832">
        <v>1</v>
      </c>
      <c r="L16" s="889">
        <v>58306.11</v>
      </c>
      <c r="M16" s="837">
        <v>0.56148875806405485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2056</v>
      </c>
      <c r="B17" s="889">
        <v>116803</v>
      </c>
      <c r="C17" s="832">
        <v>1.5387848127947725</v>
      </c>
      <c r="D17" s="889">
        <v>75906</v>
      </c>
      <c r="E17" s="832">
        <v>1</v>
      </c>
      <c r="F17" s="889">
        <v>53592.33</v>
      </c>
      <c r="G17" s="837">
        <v>0.70603549126551268</v>
      </c>
      <c r="H17" s="889">
        <v>74327.839999999997</v>
      </c>
      <c r="I17" s="832">
        <v>1.8979693716601675</v>
      </c>
      <c r="J17" s="889">
        <v>39161.769999999997</v>
      </c>
      <c r="K17" s="832">
        <v>1</v>
      </c>
      <c r="L17" s="889">
        <v>39260.68</v>
      </c>
      <c r="M17" s="837">
        <v>1.0025256774655487</v>
      </c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2057</v>
      </c>
      <c r="B18" s="889"/>
      <c r="C18" s="832"/>
      <c r="D18" s="889"/>
      <c r="E18" s="832"/>
      <c r="F18" s="889">
        <v>211.32999999999998</v>
      </c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2058</v>
      </c>
      <c r="B19" s="889">
        <v>696822</v>
      </c>
      <c r="C19" s="832">
        <v>1.1990082064943548</v>
      </c>
      <c r="D19" s="889">
        <v>581165.33000000007</v>
      </c>
      <c r="E19" s="832">
        <v>1</v>
      </c>
      <c r="F19" s="889">
        <v>455227</v>
      </c>
      <c r="G19" s="837">
        <v>0.78330033899303653</v>
      </c>
      <c r="H19" s="889">
        <v>502322.49000000022</v>
      </c>
      <c r="I19" s="832">
        <v>1.1298154738339214</v>
      </c>
      <c r="J19" s="889">
        <v>444605.78</v>
      </c>
      <c r="K19" s="832">
        <v>1</v>
      </c>
      <c r="L19" s="889">
        <v>360784.11000000022</v>
      </c>
      <c r="M19" s="837">
        <v>0.81146967994883057</v>
      </c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2059</v>
      </c>
      <c r="B20" s="889">
        <v>411957</v>
      </c>
      <c r="C20" s="832">
        <v>1.0073850006235678</v>
      </c>
      <c r="D20" s="889">
        <v>408937</v>
      </c>
      <c r="E20" s="832">
        <v>1</v>
      </c>
      <c r="F20" s="889">
        <v>372263</v>
      </c>
      <c r="G20" s="837">
        <v>0.91031870434810247</v>
      </c>
      <c r="H20" s="889">
        <v>297436.02999999997</v>
      </c>
      <c r="I20" s="832">
        <v>0.97415841958372784</v>
      </c>
      <c r="J20" s="889">
        <v>305326.13999999996</v>
      </c>
      <c r="K20" s="832">
        <v>1</v>
      </c>
      <c r="L20" s="889">
        <v>343242.82000000007</v>
      </c>
      <c r="M20" s="837">
        <v>1.1241841920249609</v>
      </c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2060</v>
      </c>
      <c r="B21" s="889">
        <v>4992</v>
      </c>
      <c r="C21" s="832"/>
      <c r="D21" s="889"/>
      <c r="E21" s="832"/>
      <c r="F21" s="889">
        <v>19862</v>
      </c>
      <c r="G21" s="837"/>
      <c r="H21" s="889">
        <v>2211.9499999999998</v>
      </c>
      <c r="I21" s="832"/>
      <c r="J21" s="889"/>
      <c r="K21" s="832"/>
      <c r="L21" s="889">
        <v>9673.619999999999</v>
      </c>
      <c r="M21" s="837"/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2061</v>
      </c>
      <c r="B22" s="889">
        <v>3102</v>
      </c>
      <c r="C22" s="832">
        <v>0.17702448210922786</v>
      </c>
      <c r="D22" s="889">
        <v>17523</v>
      </c>
      <c r="E22" s="832">
        <v>1</v>
      </c>
      <c r="F22" s="889">
        <v>12966</v>
      </c>
      <c r="G22" s="837">
        <v>0.73994179078924838</v>
      </c>
      <c r="H22" s="889">
        <v>4205.54</v>
      </c>
      <c r="I22" s="832">
        <v>0.33341261271546158</v>
      </c>
      <c r="J22" s="889">
        <v>12613.619999999999</v>
      </c>
      <c r="K22" s="832">
        <v>1</v>
      </c>
      <c r="L22" s="889">
        <v>30315.53</v>
      </c>
      <c r="M22" s="837">
        <v>2.4033964872891369</v>
      </c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2062</v>
      </c>
      <c r="B23" s="889">
        <v>387707</v>
      </c>
      <c r="C23" s="832">
        <v>1.9001426183953225</v>
      </c>
      <c r="D23" s="889">
        <v>204041</v>
      </c>
      <c r="E23" s="832">
        <v>1</v>
      </c>
      <c r="F23" s="889">
        <v>288165</v>
      </c>
      <c r="G23" s="837">
        <v>1.4122896868766572</v>
      </c>
      <c r="H23" s="889">
        <v>351370.57</v>
      </c>
      <c r="I23" s="832">
        <v>2.7377234491628637</v>
      </c>
      <c r="J23" s="889">
        <v>128344.06999999999</v>
      </c>
      <c r="K23" s="832">
        <v>1</v>
      </c>
      <c r="L23" s="889">
        <v>182279.34000000005</v>
      </c>
      <c r="M23" s="837">
        <v>1.4202396729354154</v>
      </c>
      <c r="N23" s="889"/>
      <c r="O23" s="832"/>
      <c r="P23" s="889"/>
      <c r="Q23" s="832"/>
      <c r="R23" s="889"/>
      <c r="S23" s="838"/>
    </row>
    <row r="24" spans="1:19" ht="14.4" customHeight="1" x14ac:dyDescent="0.3">
      <c r="A24" s="857" t="s">
        <v>983</v>
      </c>
      <c r="B24" s="889">
        <v>3110118</v>
      </c>
      <c r="C24" s="832">
        <v>1.090325672479296</v>
      </c>
      <c r="D24" s="889">
        <v>2852467</v>
      </c>
      <c r="E24" s="832">
        <v>1</v>
      </c>
      <c r="F24" s="889">
        <v>3064761</v>
      </c>
      <c r="G24" s="837">
        <v>1.0744246997423634</v>
      </c>
      <c r="H24" s="889">
        <v>1535550.4500000004</v>
      </c>
      <c r="I24" s="832">
        <v>1.1077900984566156</v>
      </c>
      <c r="J24" s="889">
        <v>1386138.45</v>
      </c>
      <c r="K24" s="832">
        <v>1</v>
      </c>
      <c r="L24" s="889">
        <v>1425252.0800000003</v>
      </c>
      <c r="M24" s="837">
        <v>1.0282176935500205</v>
      </c>
      <c r="N24" s="889">
        <v>683729.73</v>
      </c>
      <c r="O24" s="832">
        <v>0.87951801215601311</v>
      </c>
      <c r="P24" s="889">
        <v>777391.39</v>
      </c>
      <c r="Q24" s="832">
        <v>1</v>
      </c>
      <c r="R24" s="889">
        <v>672490.34</v>
      </c>
      <c r="S24" s="838">
        <v>0.86506018544918528</v>
      </c>
    </row>
    <row r="25" spans="1:19" ht="14.4" customHeight="1" x14ac:dyDescent="0.3">
      <c r="A25" s="857" t="s">
        <v>2063</v>
      </c>
      <c r="B25" s="889">
        <v>123935</v>
      </c>
      <c r="C25" s="832">
        <v>1.4238528526458492</v>
      </c>
      <c r="D25" s="889">
        <v>87042</v>
      </c>
      <c r="E25" s="832">
        <v>1</v>
      </c>
      <c r="F25" s="889">
        <v>90070</v>
      </c>
      <c r="G25" s="837">
        <v>1.0347878035890719</v>
      </c>
      <c r="H25" s="889">
        <v>69016.960000000006</v>
      </c>
      <c r="I25" s="832">
        <v>1.3291030739606611</v>
      </c>
      <c r="J25" s="889">
        <v>51927.469999999994</v>
      </c>
      <c r="K25" s="832">
        <v>1</v>
      </c>
      <c r="L25" s="889">
        <v>51214.21</v>
      </c>
      <c r="M25" s="837">
        <v>0.98626430288246292</v>
      </c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2064</v>
      </c>
      <c r="B26" s="889">
        <v>14860</v>
      </c>
      <c r="C26" s="832">
        <v>0.43749631984926102</v>
      </c>
      <c r="D26" s="889">
        <v>33966</v>
      </c>
      <c r="E26" s="832">
        <v>1</v>
      </c>
      <c r="F26" s="889">
        <v>34729</v>
      </c>
      <c r="G26" s="837">
        <v>1.022463640110699</v>
      </c>
      <c r="H26" s="889">
        <v>26854.55</v>
      </c>
      <c r="I26" s="832">
        <v>1.5593247206610645</v>
      </c>
      <c r="J26" s="889">
        <v>17221.910000000003</v>
      </c>
      <c r="K26" s="832">
        <v>1</v>
      </c>
      <c r="L26" s="889">
        <v>32295.09</v>
      </c>
      <c r="M26" s="837">
        <v>1.8752327703489331</v>
      </c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2065</v>
      </c>
      <c r="B27" s="889">
        <v>43794</v>
      </c>
      <c r="C27" s="832">
        <v>0.28512832532520804</v>
      </c>
      <c r="D27" s="889">
        <v>153594</v>
      </c>
      <c r="E27" s="832">
        <v>1</v>
      </c>
      <c r="F27" s="889">
        <v>97388</v>
      </c>
      <c r="G27" s="837">
        <v>0.63406122634998763</v>
      </c>
      <c r="H27" s="889">
        <v>38766.06</v>
      </c>
      <c r="I27" s="832">
        <v>0.48230073742158219</v>
      </c>
      <c r="J27" s="889">
        <v>80377.36000000003</v>
      </c>
      <c r="K27" s="832">
        <v>1</v>
      </c>
      <c r="L27" s="889">
        <v>93465.739999999991</v>
      </c>
      <c r="M27" s="837">
        <v>1.1628366495241937</v>
      </c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2066</v>
      </c>
      <c r="B28" s="889">
        <v>23758</v>
      </c>
      <c r="C28" s="832">
        <v>1.0649991034606419</v>
      </c>
      <c r="D28" s="889">
        <v>22308</v>
      </c>
      <c r="E28" s="832">
        <v>1</v>
      </c>
      <c r="F28" s="889">
        <v>81616</v>
      </c>
      <c r="G28" s="837">
        <v>3.6585978124439662</v>
      </c>
      <c r="H28" s="889">
        <v>23532.769999999997</v>
      </c>
      <c r="I28" s="832"/>
      <c r="J28" s="889"/>
      <c r="K28" s="832"/>
      <c r="L28" s="889">
        <v>82978.670000000013</v>
      </c>
      <c r="M28" s="837"/>
      <c r="N28" s="889"/>
      <c r="O28" s="832"/>
      <c r="P28" s="889"/>
      <c r="Q28" s="832"/>
      <c r="R28" s="889"/>
      <c r="S28" s="838"/>
    </row>
    <row r="29" spans="1:19" ht="14.4" customHeight="1" x14ac:dyDescent="0.3">
      <c r="A29" s="857" t="s">
        <v>2067</v>
      </c>
      <c r="B29" s="889">
        <v>629131</v>
      </c>
      <c r="C29" s="832">
        <v>0.63916070985910911</v>
      </c>
      <c r="D29" s="889">
        <v>984308</v>
      </c>
      <c r="E29" s="832">
        <v>1</v>
      </c>
      <c r="F29" s="889">
        <v>789852</v>
      </c>
      <c r="G29" s="837">
        <v>0.80244395047078765</v>
      </c>
      <c r="H29" s="889">
        <v>453344.52</v>
      </c>
      <c r="I29" s="832">
        <v>0.66554964744747669</v>
      </c>
      <c r="J29" s="889">
        <v>681158.07999999984</v>
      </c>
      <c r="K29" s="832">
        <v>1</v>
      </c>
      <c r="L29" s="889">
        <v>526583.14</v>
      </c>
      <c r="M29" s="837">
        <v>0.77307038624573043</v>
      </c>
      <c r="N29" s="889"/>
      <c r="O29" s="832"/>
      <c r="P29" s="889"/>
      <c r="Q29" s="832"/>
      <c r="R29" s="889"/>
      <c r="S29" s="838"/>
    </row>
    <row r="30" spans="1:19" ht="14.4" customHeight="1" x14ac:dyDescent="0.3">
      <c r="A30" s="857" t="s">
        <v>2068</v>
      </c>
      <c r="B30" s="889">
        <v>25776</v>
      </c>
      <c r="C30" s="832">
        <v>1.9622411693057247</v>
      </c>
      <c r="D30" s="889">
        <v>13136</v>
      </c>
      <c r="E30" s="832">
        <v>1</v>
      </c>
      <c r="F30" s="889">
        <v>31523</v>
      </c>
      <c r="G30" s="837">
        <v>2.3997411693057247</v>
      </c>
      <c r="H30" s="889">
        <v>21111.03</v>
      </c>
      <c r="I30" s="832">
        <v>1.6552867011141865</v>
      </c>
      <c r="J30" s="889">
        <v>12753.699999999999</v>
      </c>
      <c r="K30" s="832">
        <v>1</v>
      </c>
      <c r="L30" s="889">
        <v>24160.5</v>
      </c>
      <c r="M30" s="837">
        <v>1.8943914315061514</v>
      </c>
      <c r="N30" s="889"/>
      <c r="O30" s="832"/>
      <c r="P30" s="889"/>
      <c r="Q30" s="832"/>
      <c r="R30" s="889"/>
      <c r="S30" s="838"/>
    </row>
    <row r="31" spans="1:19" ht="14.4" customHeight="1" thickBot="1" x14ac:dyDescent="0.35">
      <c r="A31" s="893" t="s">
        <v>2069</v>
      </c>
      <c r="B31" s="891">
        <v>3518</v>
      </c>
      <c r="C31" s="840">
        <v>0.34365536778353034</v>
      </c>
      <c r="D31" s="891">
        <v>10237</v>
      </c>
      <c r="E31" s="840">
        <v>1</v>
      </c>
      <c r="F31" s="891"/>
      <c r="G31" s="845"/>
      <c r="H31" s="891">
        <v>1008.5</v>
      </c>
      <c r="I31" s="840">
        <v>0.62345450049455986</v>
      </c>
      <c r="J31" s="891">
        <v>1617.6</v>
      </c>
      <c r="K31" s="840">
        <v>1</v>
      </c>
      <c r="L31" s="891"/>
      <c r="M31" s="845"/>
      <c r="N31" s="891"/>
      <c r="O31" s="840"/>
      <c r="P31" s="891"/>
      <c r="Q31" s="840"/>
      <c r="R31" s="891"/>
      <c r="S31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2133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754309.37000000011</v>
      </c>
      <c r="G3" s="208">
        <f t="shared" si="0"/>
        <v>15711415.980000002</v>
      </c>
      <c r="H3" s="208"/>
      <c r="I3" s="208"/>
      <c r="J3" s="208">
        <f t="shared" si="0"/>
        <v>714531.06999999983</v>
      </c>
      <c r="K3" s="208">
        <f t="shared" si="0"/>
        <v>15381940.34</v>
      </c>
      <c r="L3" s="208"/>
      <c r="M3" s="208"/>
      <c r="N3" s="208">
        <f t="shared" si="0"/>
        <v>710964.21</v>
      </c>
      <c r="O3" s="208">
        <f t="shared" si="0"/>
        <v>16235392.579999998</v>
      </c>
      <c r="P3" s="79">
        <f>IF(K3=0,0,O3/K3)</f>
        <v>1.0554840430488888</v>
      </c>
      <c r="Q3" s="209">
        <f>IF(N3=0,0,O3/N3)</f>
        <v>22.835738215289346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2070</v>
      </c>
      <c r="B6" s="825" t="s">
        <v>1842</v>
      </c>
      <c r="C6" s="825" t="s">
        <v>2016</v>
      </c>
      <c r="D6" s="825" t="s">
        <v>2017</v>
      </c>
      <c r="E6" s="825" t="s">
        <v>2018</v>
      </c>
      <c r="F6" s="225">
        <v>0.55000000000000004</v>
      </c>
      <c r="G6" s="225">
        <v>1105.3</v>
      </c>
      <c r="H6" s="225"/>
      <c r="I6" s="225">
        <v>2009.6363636363633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2070</v>
      </c>
      <c r="B7" s="832" t="s">
        <v>1842</v>
      </c>
      <c r="C7" s="832" t="s">
        <v>2016</v>
      </c>
      <c r="D7" s="832" t="s">
        <v>2022</v>
      </c>
      <c r="E7" s="832" t="s">
        <v>974</v>
      </c>
      <c r="F7" s="849">
        <v>0.02</v>
      </c>
      <c r="G7" s="849">
        <v>181.9</v>
      </c>
      <c r="H7" s="849"/>
      <c r="I7" s="849">
        <v>9095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2070</v>
      </c>
      <c r="B8" s="832" t="s">
        <v>1842</v>
      </c>
      <c r="C8" s="832" t="s">
        <v>2016</v>
      </c>
      <c r="D8" s="832" t="s">
        <v>2023</v>
      </c>
      <c r="E8" s="832" t="s">
        <v>974</v>
      </c>
      <c r="F8" s="849">
        <v>8.5000000000000018</v>
      </c>
      <c r="G8" s="849">
        <v>15157.94</v>
      </c>
      <c r="H8" s="849">
        <v>0.93105223200355747</v>
      </c>
      <c r="I8" s="849">
        <v>1783.2870588235292</v>
      </c>
      <c r="J8" s="849">
        <v>8.9500000000000011</v>
      </c>
      <c r="K8" s="849">
        <v>16280.440000000004</v>
      </c>
      <c r="L8" s="849">
        <v>1</v>
      </c>
      <c r="M8" s="849">
        <v>1819.0435754189946</v>
      </c>
      <c r="N8" s="849">
        <v>26.45</v>
      </c>
      <c r="O8" s="849">
        <v>40201.71</v>
      </c>
      <c r="P8" s="837">
        <v>2.4693257676082458</v>
      </c>
      <c r="Q8" s="850">
        <v>1519.9134215500944</v>
      </c>
    </row>
    <row r="9" spans="1:17" ht="14.4" customHeight="1" x14ac:dyDescent="0.3">
      <c r="A9" s="831" t="s">
        <v>2070</v>
      </c>
      <c r="B9" s="832" t="s">
        <v>1842</v>
      </c>
      <c r="C9" s="832" t="s">
        <v>2016</v>
      </c>
      <c r="D9" s="832" t="s">
        <v>2024</v>
      </c>
      <c r="E9" s="832" t="s">
        <v>2025</v>
      </c>
      <c r="F9" s="849">
        <v>0.2</v>
      </c>
      <c r="G9" s="849">
        <v>180.76</v>
      </c>
      <c r="H9" s="849">
        <v>1</v>
      </c>
      <c r="I9" s="849">
        <v>903.8</v>
      </c>
      <c r="J9" s="849">
        <v>0.2</v>
      </c>
      <c r="K9" s="849">
        <v>180.76</v>
      </c>
      <c r="L9" s="849">
        <v>1</v>
      </c>
      <c r="M9" s="849">
        <v>903.8</v>
      </c>
      <c r="N9" s="849"/>
      <c r="O9" s="849"/>
      <c r="P9" s="837"/>
      <c r="Q9" s="850"/>
    </row>
    <row r="10" spans="1:17" ht="14.4" customHeight="1" x14ac:dyDescent="0.3">
      <c r="A10" s="831" t="s">
        <v>2070</v>
      </c>
      <c r="B10" s="832" t="s">
        <v>1842</v>
      </c>
      <c r="C10" s="832" t="s">
        <v>1843</v>
      </c>
      <c r="D10" s="832" t="s">
        <v>1846</v>
      </c>
      <c r="E10" s="832" t="s">
        <v>1847</v>
      </c>
      <c r="F10" s="849">
        <v>200</v>
      </c>
      <c r="G10" s="849">
        <v>534</v>
      </c>
      <c r="H10" s="849">
        <v>0.2535383797283246</v>
      </c>
      <c r="I10" s="849">
        <v>2.67</v>
      </c>
      <c r="J10" s="849">
        <v>814</v>
      </c>
      <c r="K10" s="849">
        <v>2106.19</v>
      </c>
      <c r="L10" s="849">
        <v>1</v>
      </c>
      <c r="M10" s="849">
        <v>2.5874570024570027</v>
      </c>
      <c r="N10" s="849">
        <v>300</v>
      </c>
      <c r="O10" s="849">
        <v>774</v>
      </c>
      <c r="P10" s="837">
        <v>0.36748821331408849</v>
      </c>
      <c r="Q10" s="850">
        <v>2.58</v>
      </c>
    </row>
    <row r="11" spans="1:17" ht="14.4" customHeight="1" x14ac:dyDescent="0.3">
      <c r="A11" s="831" t="s">
        <v>2070</v>
      </c>
      <c r="B11" s="832" t="s">
        <v>1842</v>
      </c>
      <c r="C11" s="832" t="s">
        <v>1843</v>
      </c>
      <c r="D11" s="832" t="s">
        <v>1848</v>
      </c>
      <c r="E11" s="832" t="s">
        <v>1849</v>
      </c>
      <c r="F11" s="849">
        <v>18297</v>
      </c>
      <c r="G11" s="849">
        <v>98099.25</v>
      </c>
      <c r="H11" s="849">
        <v>0.69095584011821698</v>
      </c>
      <c r="I11" s="849">
        <v>5.3614936874897525</v>
      </c>
      <c r="J11" s="849">
        <v>20025</v>
      </c>
      <c r="K11" s="849">
        <v>141976.15000000002</v>
      </c>
      <c r="L11" s="849">
        <v>1</v>
      </c>
      <c r="M11" s="849">
        <v>7.0899450686641705</v>
      </c>
      <c r="N11" s="849">
        <v>13476</v>
      </c>
      <c r="O11" s="849">
        <v>97308.439999999973</v>
      </c>
      <c r="P11" s="837">
        <v>0.68538582008316151</v>
      </c>
      <c r="Q11" s="850">
        <v>7.2208696942712951</v>
      </c>
    </row>
    <row r="12" spans="1:17" ht="14.4" customHeight="1" x14ac:dyDescent="0.3">
      <c r="A12" s="831" t="s">
        <v>2070</v>
      </c>
      <c r="B12" s="832" t="s">
        <v>1842</v>
      </c>
      <c r="C12" s="832" t="s">
        <v>1843</v>
      </c>
      <c r="D12" s="832" t="s">
        <v>1855</v>
      </c>
      <c r="E12" s="832" t="s">
        <v>1856</v>
      </c>
      <c r="F12" s="849">
        <v>68230</v>
      </c>
      <c r="G12" s="849">
        <v>414188.54999999993</v>
      </c>
      <c r="H12" s="849">
        <v>1.0367670227483288</v>
      </c>
      <c r="I12" s="849">
        <v>6.0704755972446129</v>
      </c>
      <c r="J12" s="849">
        <v>75436</v>
      </c>
      <c r="K12" s="849">
        <v>399500.11999999988</v>
      </c>
      <c r="L12" s="849">
        <v>1</v>
      </c>
      <c r="M12" s="849">
        <v>5.2958815419693499</v>
      </c>
      <c r="N12" s="849">
        <v>71612</v>
      </c>
      <c r="O12" s="849">
        <v>382152.63999999996</v>
      </c>
      <c r="P12" s="837">
        <v>0.95657703431978958</v>
      </c>
      <c r="Q12" s="850">
        <v>5.3364330000558562</v>
      </c>
    </row>
    <row r="13" spans="1:17" ht="14.4" customHeight="1" x14ac:dyDescent="0.3">
      <c r="A13" s="831" t="s">
        <v>2070</v>
      </c>
      <c r="B13" s="832" t="s">
        <v>1842</v>
      </c>
      <c r="C13" s="832" t="s">
        <v>1843</v>
      </c>
      <c r="D13" s="832" t="s">
        <v>1859</v>
      </c>
      <c r="E13" s="832" t="s">
        <v>1860</v>
      </c>
      <c r="F13" s="849">
        <v>450</v>
      </c>
      <c r="G13" s="849">
        <v>4135.5</v>
      </c>
      <c r="H13" s="849">
        <v>1.2871148459383754</v>
      </c>
      <c r="I13" s="849">
        <v>9.19</v>
      </c>
      <c r="J13" s="849">
        <v>350</v>
      </c>
      <c r="K13" s="849">
        <v>3213</v>
      </c>
      <c r="L13" s="849">
        <v>1</v>
      </c>
      <c r="M13" s="849">
        <v>9.18</v>
      </c>
      <c r="N13" s="849">
        <v>350</v>
      </c>
      <c r="O13" s="849">
        <v>3213</v>
      </c>
      <c r="P13" s="837">
        <v>1</v>
      </c>
      <c r="Q13" s="850">
        <v>9.18</v>
      </c>
    </row>
    <row r="14" spans="1:17" ht="14.4" customHeight="1" x14ac:dyDescent="0.3">
      <c r="A14" s="831" t="s">
        <v>2070</v>
      </c>
      <c r="B14" s="832" t="s">
        <v>1842</v>
      </c>
      <c r="C14" s="832" t="s">
        <v>1843</v>
      </c>
      <c r="D14" s="832" t="s">
        <v>1863</v>
      </c>
      <c r="E14" s="832" t="s">
        <v>1864</v>
      </c>
      <c r="F14" s="849">
        <v>1450</v>
      </c>
      <c r="G14" s="849">
        <v>28449</v>
      </c>
      <c r="H14" s="849"/>
      <c r="I14" s="849">
        <v>19.62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2070</v>
      </c>
      <c r="B15" s="832" t="s">
        <v>1842</v>
      </c>
      <c r="C15" s="832" t="s">
        <v>1843</v>
      </c>
      <c r="D15" s="832" t="s">
        <v>1869</v>
      </c>
      <c r="E15" s="832" t="s">
        <v>1870</v>
      </c>
      <c r="F15" s="849">
        <v>1110</v>
      </c>
      <c r="G15" s="849">
        <v>22621.800000000003</v>
      </c>
      <c r="H15" s="849"/>
      <c r="I15" s="849">
        <v>20.380000000000003</v>
      </c>
      <c r="J15" s="849"/>
      <c r="K15" s="849"/>
      <c r="L15" s="849"/>
      <c r="M15" s="849"/>
      <c r="N15" s="849">
        <v>290</v>
      </c>
      <c r="O15" s="849">
        <v>6061</v>
      </c>
      <c r="P15" s="837"/>
      <c r="Q15" s="850">
        <v>20.9</v>
      </c>
    </row>
    <row r="16" spans="1:17" ht="14.4" customHeight="1" x14ac:dyDescent="0.3">
      <c r="A16" s="831" t="s">
        <v>2070</v>
      </c>
      <c r="B16" s="832" t="s">
        <v>1842</v>
      </c>
      <c r="C16" s="832" t="s">
        <v>1843</v>
      </c>
      <c r="D16" s="832" t="s">
        <v>1875</v>
      </c>
      <c r="E16" s="832" t="s">
        <v>1876</v>
      </c>
      <c r="F16" s="849">
        <v>72</v>
      </c>
      <c r="G16" s="849">
        <v>155798.79999999999</v>
      </c>
      <c r="H16" s="849">
        <v>1.346816121184647</v>
      </c>
      <c r="I16" s="849">
        <v>2163.8722222222223</v>
      </c>
      <c r="J16" s="849">
        <v>58</v>
      </c>
      <c r="K16" s="849">
        <v>115679.34</v>
      </c>
      <c r="L16" s="849">
        <v>1</v>
      </c>
      <c r="M16" s="849">
        <v>1994.4713793103447</v>
      </c>
      <c r="N16" s="849">
        <v>58</v>
      </c>
      <c r="O16" s="849">
        <v>114045.92</v>
      </c>
      <c r="P16" s="837">
        <v>0.9858797603789925</v>
      </c>
      <c r="Q16" s="850">
        <v>1966.3089655172414</v>
      </c>
    </row>
    <row r="17" spans="1:17" ht="14.4" customHeight="1" x14ac:dyDescent="0.3">
      <c r="A17" s="831" t="s">
        <v>2070</v>
      </c>
      <c r="B17" s="832" t="s">
        <v>1842</v>
      </c>
      <c r="C17" s="832" t="s">
        <v>1843</v>
      </c>
      <c r="D17" s="832" t="s">
        <v>1879</v>
      </c>
      <c r="E17" s="832" t="s">
        <v>1880</v>
      </c>
      <c r="F17" s="849">
        <v>2980</v>
      </c>
      <c r="G17" s="849">
        <v>11631.41</v>
      </c>
      <c r="H17" s="849">
        <v>4.8358223227426551</v>
      </c>
      <c r="I17" s="849">
        <v>3.9031577181208053</v>
      </c>
      <c r="J17" s="849">
        <v>638</v>
      </c>
      <c r="K17" s="849">
        <v>2405.2600000000002</v>
      </c>
      <c r="L17" s="849">
        <v>1</v>
      </c>
      <c r="M17" s="849">
        <v>3.7700000000000005</v>
      </c>
      <c r="N17" s="849">
        <v>11688</v>
      </c>
      <c r="O17" s="849">
        <v>43915.8</v>
      </c>
      <c r="P17" s="837">
        <v>18.258234037068757</v>
      </c>
      <c r="Q17" s="850">
        <v>3.757340862422998</v>
      </c>
    </row>
    <row r="18" spans="1:17" ht="14.4" customHeight="1" x14ac:dyDescent="0.3">
      <c r="A18" s="831" t="s">
        <v>2070</v>
      </c>
      <c r="B18" s="832" t="s">
        <v>1842</v>
      </c>
      <c r="C18" s="832" t="s">
        <v>1843</v>
      </c>
      <c r="D18" s="832" t="s">
        <v>1881</v>
      </c>
      <c r="E18" s="832" t="s">
        <v>1882</v>
      </c>
      <c r="F18" s="849"/>
      <c r="G18" s="849"/>
      <c r="H18" s="849"/>
      <c r="I18" s="849"/>
      <c r="J18" s="849">
        <v>1866</v>
      </c>
      <c r="K18" s="849">
        <v>11587.859999999999</v>
      </c>
      <c r="L18" s="849">
        <v>1</v>
      </c>
      <c r="M18" s="849">
        <v>6.2099999999999991</v>
      </c>
      <c r="N18" s="849"/>
      <c r="O18" s="849"/>
      <c r="P18" s="837"/>
      <c r="Q18" s="850"/>
    </row>
    <row r="19" spans="1:17" ht="14.4" customHeight="1" x14ac:dyDescent="0.3">
      <c r="A19" s="831" t="s">
        <v>2070</v>
      </c>
      <c r="B19" s="832" t="s">
        <v>1842</v>
      </c>
      <c r="C19" s="832" t="s">
        <v>1843</v>
      </c>
      <c r="D19" s="832" t="s">
        <v>2026</v>
      </c>
      <c r="E19" s="832" t="s">
        <v>2027</v>
      </c>
      <c r="F19" s="849">
        <v>4980</v>
      </c>
      <c r="G19" s="849">
        <v>164404.49</v>
      </c>
      <c r="H19" s="849">
        <v>0.7502488097540998</v>
      </c>
      <c r="I19" s="849">
        <v>33.012949799196782</v>
      </c>
      <c r="J19" s="849">
        <v>6496</v>
      </c>
      <c r="K19" s="849">
        <v>219133.29</v>
      </c>
      <c r="L19" s="849">
        <v>1</v>
      </c>
      <c r="M19" s="849">
        <v>33.733572967980294</v>
      </c>
      <c r="N19" s="849">
        <v>15572</v>
      </c>
      <c r="O19" s="849">
        <v>531695.83000000007</v>
      </c>
      <c r="P19" s="837">
        <v>2.4263580855286757</v>
      </c>
      <c r="Q19" s="850">
        <v>34.144350757770361</v>
      </c>
    </row>
    <row r="20" spans="1:17" ht="14.4" customHeight="1" x14ac:dyDescent="0.3">
      <c r="A20" s="831" t="s">
        <v>2070</v>
      </c>
      <c r="B20" s="832" t="s">
        <v>1842</v>
      </c>
      <c r="C20" s="832" t="s">
        <v>1843</v>
      </c>
      <c r="D20" s="832" t="s">
        <v>1887</v>
      </c>
      <c r="E20" s="832" t="s">
        <v>1888</v>
      </c>
      <c r="F20" s="849"/>
      <c r="G20" s="849"/>
      <c r="H20" s="849"/>
      <c r="I20" s="849"/>
      <c r="J20" s="849">
        <v>3644</v>
      </c>
      <c r="K20" s="849">
        <v>74123.679999999993</v>
      </c>
      <c r="L20" s="849">
        <v>1</v>
      </c>
      <c r="M20" s="849">
        <v>20.341295279912181</v>
      </c>
      <c r="N20" s="849">
        <v>3814</v>
      </c>
      <c r="O20" s="849">
        <v>79019.680000000008</v>
      </c>
      <c r="P20" s="837">
        <v>1.066051766453042</v>
      </c>
      <c r="Q20" s="850">
        <v>20.718321971683274</v>
      </c>
    </row>
    <row r="21" spans="1:17" ht="14.4" customHeight="1" x14ac:dyDescent="0.3">
      <c r="A21" s="831" t="s">
        <v>2070</v>
      </c>
      <c r="B21" s="832" t="s">
        <v>1842</v>
      </c>
      <c r="C21" s="832" t="s">
        <v>1843</v>
      </c>
      <c r="D21" s="832" t="s">
        <v>2028</v>
      </c>
      <c r="E21" s="832" t="s">
        <v>2029</v>
      </c>
      <c r="F21" s="849"/>
      <c r="G21" s="849"/>
      <c r="H21" s="849"/>
      <c r="I21" s="849"/>
      <c r="J21" s="849"/>
      <c r="K21" s="849"/>
      <c r="L21" s="849"/>
      <c r="M21" s="849"/>
      <c r="N21" s="849">
        <v>3</v>
      </c>
      <c r="O21" s="849">
        <v>164.42</v>
      </c>
      <c r="P21" s="837"/>
      <c r="Q21" s="850">
        <v>54.806666666666665</v>
      </c>
    </row>
    <row r="22" spans="1:17" ht="14.4" customHeight="1" x14ac:dyDescent="0.3">
      <c r="A22" s="831" t="s">
        <v>2070</v>
      </c>
      <c r="B22" s="832" t="s">
        <v>1842</v>
      </c>
      <c r="C22" s="832" t="s">
        <v>904</v>
      </c>
      <c r="D22" s="832" t="s">
        <v>1908</v>
      </c>
      <c r="E22" s="832" t="s">
        <v>1909</v>
      </c>
      <c r="F22" s="849">
        <v>12</v>
      </c>
      <c r="G22" s="849">
        <v>5316</v>
      </c>
      <c r="H22" s="849">
        <v>0.66516516516516522</v>
      </c>
      <c r="I22" s="849">
        <v>443</v>
      </c>
      <c r="J22" s="849">
        <v>18</v>
      </c>
      <c r="K22" s="849">
        <v>7992</v>
      </c>
      <c r="L22" s="849">
        <v>1</v>
      </c>
      <c r="M22" s="849">
        <v>444</v>
      </c>
      <c r="N22" s="849">
        <v>9</v>
      </c>
      <c r="O22" s="849">
        <v>3996</v>
      </c>
      <c r="P22" s="837">
        <v>0.5</v>
      </c>
      <c r="Q22" s="850">
        <v>444</v>
      </c>
    </row>
    <row r="23" spans="1:17" ht="14.4" customHeight="1" x14ac:dyDescent="0.3">
      <c r="A23" s="831" t="s">
        <v>2070</v>
      </c>
      <c r="B23" s="832" t="s">
        <v>1842</v>
      </c>
      <c r="C23" s="832" t="s">
        <v>904</v>
      </c>
      <c r="D23" s="832" t="s">
        <v>1910</v>
      </c>
      <c r="E23" s="832" t="s">
        <v>1911</v>
      </c>
      <c r="F23" s="849">
        <v>1</v>
      </c>
      <c r="G23" s="849">
        <v>177</v>
      </c>
      <c r="H23" s="849"/>
      <c r="I23" s="849">
        <v>177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2070</v>
      </c>
      <c r="B24" s="832" t="s">
        <v>1842</v>
      </c>
      <c r="C24" s="832" t="s">
        <v>904</v>
      </c>
      <c r="D24" s="832" t="s">
        <v>1918</v>
      </c>
      <c r="E24" s="832" t="s">
        <v>1919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1423</v>
      </c>
      <c r="P24" s="837"/>
      <c r="Q24" s="850">
        <v>1423</v>
      </c>
    </row>
    <row r="25" spans="1:17" ht="14.4" customHeight="1" x14ac:dyDescent="0.3">
      <c r="A25" s="831" t="s">
        <v>2070</v>
      </c>
      <c r="B25" s="832" t="s">
        <v>1842</v>
      </c>
      <c r="C25" s="832" t="s">
        <v>904</v>
      </c>
      <c r="D25" s="832" t="s">
        <v>1918</v>
      </c>
      <c r="E25" s="832" t="s">
        <v>1920</v>
      </c>
      <c r="F25" s="849">
        <v>1</v>
      </c>
      <c r="G25" s="849">
        <v>1422</v>
      </c>
      <c r="H25" s="849">
        <v>1</v>
      </c>
      <c r="I25" s="849">
        <v>1422</v>
      </c>
      <c r="J25" s="849">
        <v>1</v>
      </c>
      <c r="K25" s="849">
        <v>1422</v>
      </c>
      <c r="L25" s="849">
        <v>1</v>
      </c>
      <c r="M25" s="849">
        <v>1422</v>
      </c>
      <c r="N25" s="849"/>
      <c r="O25" s="849"/>
      <c r="P25" s="837"/>
      <c r="Q25" s="850"/>
    </row>
    <row r="26" spans="1:17" ht="14.4" customHeight="1" x14ac:dyDescent="0.3">
      <c r="A26" s="831" t="s">
        <v>2070</v>
      </c>
      <c r="B26" s="832" t="s">
        <v>1842</v>
      </c>
      <c r="C26" s="832" t="s">
        <v>904</v>
      </c>
      <c r="D26" s="832" t="s">
        <v>1922</v>
      </c>
      <c r="E26" s="832" t="s">
        <v>1923</v>
      </c>
      <c r="F26" s="849">
        <v>1</v>
      </c>
      <c r="G26" s="849">
        <v>2038</v>
      </c>
      <c r="H26" s="849">
        <v>0.24987739087788133</v>
      </c>
      <c r="I26" s="849">
        <v>2038</v>
      </c>
      <c r="J26" s="849">
        <v>4</v>
      </c>
      <c r="K26" s="849">
        <v>8156</v>
      </c>
      <c r="L26" s="849">
        <v>1</v>
      </c>
      <c r="M26" s="849">
        <v>2039</v>
      </c>
      <c r="N26" s="849"/>
      <c r="O26" s="849"/>
      <c r="P26" s="837"/>
      <c r="Q26" s="850"/>
    </row>
    <row r="27" spans="1:17" ht="14.4" customHeight="1" x14ac:dyDescent="0.3">
      <c r="A27" s="831" t="s">
        <v>2070</v>
      </c>
      <c r="B27" s="832" t="s">
        <v>1842</v>
      </c>
      <c r="C27" s="832" t="s">
        <v>904</v>
      </c>
      <c r="D27" s="832" t="s">
        <v>1922</v>
      </c>
      <c r="E27" s="832" t="s">
        <v>1924</v>
      </c>
      <c r="F27" s="849">
        <v>1</v>
      </c>
      <c r="G27" s="849">
        <v>2038</v>
      </c>
      <c r="H27" s="849">
        <v>0.24987739087788133</v>
      </c>
      <c r="I27" s="849">
        <v>2038</v>
      </c>
      <c r="J27" s="849">
        <v>4</v>
      </c>
      <c r="K27" s="849">
        <v>8156</v>
      </c>
      <c r="L27" s="849">
        <v>1</v>
      </c>
      <c r="M27" s="849">
        <v>2039</v>
      </c>
      <c r="N27" s="849">
        <v>1</v>
      </c>
      <c r="O27" s="849">
        <v>2040</v>
      </c>
      <c r="P27" s="837">
        <v>0.2501226091221187</v>
      </c>
      <c r="Q27" s="850">
        <v>2040</v>
      </c>
    </row>
    <row r="28" spans="1:17" ht="14.4" customHeight="1" x14ac:dyDescent="0.3">
      <c r="A28" s="831" t="s">
        <v>2070</v>
      </c>
      <c r="B28" s="832" t="s">
        <v>1842</v>
      </c>
      <c r="C28" s="832" t="s">
        <v>904</v>
      </c>
      <c r="D28" s="832" t="s">
        <v>1940</v>
      </c>
      <c r="E28" s="832" t="s">
        <v>1942</v>
      </c>
      <c r="F28" s="849"/>
      <c r="G28" s="849"/>
      <c r="H28" s="849"/>
      <c r="I28" s="849"/>
      <c r="J28" s="849"/>
      <c r="K28" s="849"/>
      <c r="L28" s="849"/>
      <c r="M28" s="849"/>
      <c r="N28" s="849">
        <v>4</v>
      </c>
      <c r="O28" s="849">
        <v>4856</v>
      </c>
      <c r="P28" s="837"/>
      <c r="Q28" s="850">
        <v>1214</v>
      </c>
    </row>
    <row r="29" spans="1:17" ht="14.4" customHeight="1" x14ac:dyDescent="0.3">
      <c r="A29" s="831" t="s">
        <v>2070</v>
      </c>
      <c r="B29" s="832" t="s">
        <v>1842</v>
      </c>
      <c r="C29" s="832" t="s">
        <v>904</v>
      </c>
      <c r="D29" s="832" t="s">
        <v>1945</v>
      </c>
      <c r="E29" s="832" t="s">
        <v>1946</v>
      </c>
      <c r="F29" s="849">
        <v>53</v>
      </c>
      <c r="G29" s="849">
        <v>36093</v>
      </c>
      <c r="H29" s="849">
        <v>1.5565378644126273</v>
      </c>
      <c r="I29" s="849">
        <v>681</v>
      </c>
      <c r="J29" s="849">
        <v>34</v>
      </c>
      <c r="K29" s="849">
        <v>23188</v>
      </c>
      <c r="L29" s="849">
        <v>1</v>
      </c>
      <c r="M29" s="849">
        <v>682</v>
      </c>
      <c r="N29" s="849">
        <v>34</v>
      </c>
      <c r="O29" s="849">
        <v>23188</v>
      </c>
      <c r="P29" s="837">
        <v>1</v>
      </c>
      <c r="Q29" s="850">
        <v>682</v>
      </c>
    </row>
    <row r="30" spans="1:17" ht="14.4" customHeight="1" x14ac:dyDescent="0.3">
      <c r="A30" s="831" t="s">
        <v>2070</v>
      </c>
      <c r="B30" s="832" t="s">
        <v>1842</v>
      </c>
      <c r="C30" s="832" t="s">
        <v>904</v>
      </c>
      <c r="D30" s="832" t="s">
        <v>1945</v>
      </c>
      <c r="E30" s="832" t="s">
        <v>1947</v>
      </c>
      <c r="F30" s="849">
        <v>16</v>
      </c>
      <c r="G30" s="849">
        <v>10896</v>
      </c>
      <c r="H30" s="849">
        <v>0.66568914956011727</v>
      </c>
      <c r="I30" s="849">
        <v>681</v>
      </c>
      <c r="J30" s="849">
        <v>24</v>
      </c>
      <c r="K30" s="849">
        <v>16368</v>
      </c>
      <c r="L30" s="849">
        <v>1</v>
      </c>
      <c r="M30" s="849">
        <v>682</v>
      </c>
      <c r="N30" s="849">
        <v>24</v>
      </c>
      <c r="O30" s="849">
        <v>16368</v>
      </c>
      <c r="P30" s="837">
        <v>1</v>
      </c>
      <c r="Q30" s="850">
        <v>682</v>
      </c>
    </row>
    <row r="31" spans="1:17" ht="14.4" customHeight="1" x14ac:dyDescent="0.3">
      <c r="A31" s="831" t="s">
        <v>2070</v>
      </c>
      <c r="B31" s="832" t="s">
        <v>1842</v>
      </c>
      <c r="C31" s="832" t="s">
        <v>904</v>
      </c>
      <c r="D31" s="832" t="s">
        <v>1948</v>
      </c>
      <c r="E31" s="832" t="s">
        <v>1949</v>
      </c>
      <c r="F31" s="849"/>
      <c r="G31" s="849"/>
      <c r="H31" s="849"/>
      <c r="I31" s="849"/>
      <c r="J31" s="849">
        <v>7</v>
      </c>
      <c r="K31" s="849">
        <v>5019</v>
      </c>
      <c r="L31" s="849">
        <v>1</v>
      </c>
      <c r="M31" s="849">
        <v>717</v>
      </c>
      <c r="N31" s="849">
        <v>21</v>
      </c>
      <c r="O31" s="849">
        <v>15057</v>
      </c>
      <c r="P31" s="837">
        <v>3</v>
      </c>
      <c r="Q31" s="850">
        <v>717</v>
      </c>
    </row>
    <row r="32" spans="1:17" ht="14.4" customHeight="1" x14ac:dyDescent="0.3">
      <c r="A32" s="831" t="s">
        <v>2070</v>
      </c>
      <c r="B32" s="832" t="s">
        <v>1842</v>
      </c>
      <c r="C32" s="832" t="s">
        <v>904</v>
      </c>
      <c r="D32" s="832" t="s">
        <v>1948</v>
      </c>
      <c r="E32" s="832" t="s">
        <v>1950</v>
      </c>
      <c r="F32" s="849"/>
      <c r="G32" s="849"/>
      <c r="H32" s="849"/>
      <c r="I32" s="849"/>
      <c r="J32" s="849">
        <v>20</v>
      </c>
      <c r="K32" s="849">
        <v>14340</v>
      </c>
      <c r="L32" s="849">
        <v>1</v>
      </c>
      <c r="M32" s="849">
        <v>717</v>
      </c>
      <c r="N32" s="849">
        <v>12</v>
      </c>
      <c r="O32" s="849">
        <v>8604</v>
      </c>
      <c r="P32" s="837">
        <v>0.6</v>
      </c>
      <c r="Q32" s="850">
        <v>717</v>
      </c>
    </row>
    <row r="33" spans="1:17" ht="14.4" customHeight="1" x14ac:dyDescent="0.3">
      <c r="A33" s="831" t="s">
        <v>2070</v>
      </c>
      <c r="B33" s="832" t="s">
        <v>1842</v>
      </c>
      <c r="C33" s="832" t="s">
        <v>904</v>
      </c>
      <c r="D33" s="832" t="s">
        <v>1951</v>
      </c>
      <c r="E33" s="832" t="s">
        <v>1952</v>
      </c>
      <c r="F33" s="849">
        <v>1</v>
      </c>
      <c r="G33" s="849">
        <v>2637</v>
      </c>
      <c r="H33" s="849"/>
      <c r="I33" s="849">
        <v>2637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2070</v>
      </c>
      <c r="B34" s="832" t="s">
        <v>1842</v>
      </c>
      <c r="C34" s="832" t="s">
        <v>904</v>
      </c>
      <c r="D34" s="832" t="s">
        <v>1951</v>
      </c>
      <c r="E34" s="832" t="s">
        <v>1953</v>
      </c>
      <c r="F34" s="849">
        <v>1</v>
      </c>
      <c r="G34" s="849">
        <v>2637</v>
      </c>
      <c r="H34" s="849"/>
      <c r="I34" s="849">
        <v>2637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2070</v>
      </c>
      <c r="B35" s="832" t="s">
        <v>1842</v>
      </c>
      <c r="C35" s="832" t="s">
        <v>904</v>
      </c>
      <c r="D35" s="832" t="s">
        <v>1954</v>
      </c>
      <c r="E35" s="832" t="s">
        <v>1955</v>
      </c>
      <c r="F35" s="849">
        <v>284</v>
      </c>
      <c r="G35" s="849">
        <v>518300</v>
      </c>
      <c r="H35" s="849">
        <v>0.93421052631578949</v>
      </c>
      <c r="I35" s="849">
        <v>1825</v>
      </c>
      <c r="J35" s="849">
        <v>304</v>
      </c>
      <c r="K35" s="849">
        <v>554800</v>
      </c>
      <c r="L35" s="849">
        <v>1</v>
      </c>
      <c r="M35" s="849">
        <v>1825</v>
      </c>
      <c r="N35" s="849">
        <v>316</v>
      </c>
      <c r="O35" s="849">
        <v>577016</v>
      </c>
      <c r="P35" s="837">
        <v>1.0400432588320114</v>
      </c>
      <c r="Q35" s="850">
        <v>1826</v>
      </c>
    </row>
    <row r="36" spans="1:17" ht="14.4" customHeight="1" x14ac:dyDescent="0.3">
      <c r="A36" s="831" t="s">
        <v>2070</v>
      </c>
      <c r="B36" s="832" t="s">
        <v>1842</v>
      </c>
      <c r="C36" s="832" t="s">
        <v>904</v>
      </c>
      <c r="D36" s="832" t="s">
        <v>1954</v>
      </c>
      <c r="E36" s="832" t="s">
        <v>1956</v>
      </c>
      <c r="F36" s="849">
        <v>35</v>
      </c>
      <c r="G36" s="849">
        <v>63875</v>
      </c>
      <c r="H36" s="849">
        <v>0.68627450980392157</v>
      </c>
      <c r="I36" s="849">
        <v>1825</v>
      </c>
      <c r="J36" s="849">
        <v>51</v>
      </c>
      <c r="K36" s="849">
        <v>93075</v>
      </c>
      <c r="L36" s="849">
        <v>1</v>
      </c>
      <c r="M36" s="849">
        <v>1825</v>
      </c>
      <c r="N36" s="849">
        <v>35</v>
      </c>
      <c r="O36" s="849">
        <v>63910</v>
      </c>
      <c r="P36" s="837">
        <v>0.68665055063121139</v>
      </c>
      <c r="Q36" s="850">
        <v>1826</v>
      </c>
    </row>
    <row r="37" spans="1:17" ht="14.4" customHeight="1" x14ac:dyDescent="0.3">
      <c r="A37" s="831" t="s">
        <v>2070</v>
      </c>
      <c r="B37" s="832" t="s">
        <v>1842</v>
      </c>
      <c r="C37" s="832" t="s">
        <v>904</v>
      </c>
      <c r="D37" s="832" t="s">
        <v>1957</v>
      </c>
      <c r="E37" s="832" t="s">
        <v>1958</v>
      </c>
      <c r="F37" s="849">
        <v>182</v>
      </c>
      <c r="G37" s="849">
        <v>78078</v>
      </c>
      <c r="H37" s="849">
        <v>0.9285714285714286</v>
      </c>
      <c r="I37" s="849">
        <v>429</v>
      </c>
      <c r="J37" s="849">
        <v>196</v>
      </c>
      <c r="K37" s="849">
        <v>84084</v>
      </c>
      <c r="L37" s="849">
        <v>1</v>
      </c>
      <c r="M37" s="849">
        <v>429</v>
      </c>
      <c r="N37" s="849">
        <v>210</v>
      </c>
      <c r="O37" s="849">
        <v>90300</v>
      </c>
      <c r="P37" s="837">
        <v>1.0739260739260739</v>
      </c>
      <c r="Q37" s="850">
        <v>430</v>
      </c>
    </row>
    <row r="38" spans="1:17" ht="14.4" customHeight="1" x14ac:dyDescent="0.3">
      <c r="A38" s="831" t="s">
        <v>2070</v>
      </c>
      <c r="B38" s="832" t="s">
        <v>1842</v>
      </c>
      <c r="C38" s="832" t="s">
        <v>904</v>
      </c>
      <c r="D38" s="832" t="s">
        <v>2035</v>
      </c>
      <c r="E38" s="832" t="s">
        <v>2036</v>
      </c>
      <c r="F38" s="849"/>
      <c r="G38" s="849"/>
      <c r="H38" s="849"/>
      <c r="I38" s="849"/>
      <c r="J38" s="849">
        <v>2</v>
      </c>
      <c r="K38" s="849">
        <v>17190</v>
      </c>
      <c r="L38" s="849">
        <v>1</v>
      </c>
      <c r="M38" s="849">
        <v>8595</v>
      </c>
      <c r="N38" s="849"/>
      <c r="O38" s="849"/>
      <c r="P38" s="837"/>
      <c r="Q38" s="850"/>
    </row>
    <row r="39" spans="1:17" ht="14.4" customHeight="1" x14ac:dyDescent="0.3">
      <c r="A39" s="831" t="s">
        <v>2070</v>
      </c>
      <c r="B39" s="832" t="s">
        <v>1842</v>
      </c>
      <c r="C39" s="832" t="s">
        <v>904</v>
      </c>
      <c r="D39" s="832" t="s">
        <v>2037</v>
      </c>
      <c r="E39" s="832" t="s">
        <v>2038</v>
      </c>
      <c r="F39" s="849">
        <v>19</v>
      </c>
      <c r="G39" s="849">
        <v>275614</v>
      </c>
      <c r="H39" s="849">
        <v>0.79161209531030996</v>
      </c>
      <c r="I39" s="849">
        <v>14506</v>
      </c>
      <c r="J39" s="849">
        <v>24</v>
      </c>
      <c r="K39" s="849">
        <v>348168</v>
      </c>
      <c r="L39" s="849">
        <v>1</v>
      </c>
      <c r="M39" s="849">
        <v>14507</v>
      </c>
      <c r="N39" s="849">
        <v>59</v>
      </c>
      <c r="O39" s="849">
        <v>856022</v>
      </c>
      <c r="P39" s="837">
        <v>2.4586464005882216</v>
      </c>
      <c r="Q39" s="850">
        <v>14508.847457627118</v>
      </c>
    </row>
    <row r="40" spans="1:17" ht="14.4" customHeight="1" x14ac:dyDescent="0.3">
      <c r="A40" s="831" t="s">
        <v>2070</v>
      </c>
      <c r="B40" s="832" t="s">
        <v>1842</v>
      </c>
      <c r="C40" s="832" t="s">
        <v>904</v>
      </c>
      <c r="D40" s="832" t="s">
        <v>1969</v>
      </c>
      <c r="E40" s="832" t="s">
        <v>1970</v>
      </c>
      <c r="F40" s="849">
        <v>31</v>
      </c>
      <c r="G40" s="849">
        <v>18879</v>
      </c>
      <c r="H40" s="849">
        <v>0.75485805677728912</v>
      </c>
      <c r="I40" s="849">
        <v>609</v>
      </c>
      <c r="J40" s="849">
        <v>41</v>
      </c>
      <c r="K40" s="849">
        <v>25010</v>
      </c>
      <c r="L40" s="849">
        <v>1</v>
      </c>
      <c r="M40" s="849">
        <v>610</v>
      </c>
      <c r="N40" s="849">
        <v>49</v>
      </c>
      <c r="O40" s="849">
        <v>29939</v>
      </c>
      <c r="P40" s="837">
        <v>1.1970811675329869</v>
      </c>
      <c r="Q40" s="850">
        <v>611</v>
      </c>
    </row>
    <row r="41" spans="1:17" ht="14.4" customHeight="1" x14ac:dyDescent="0.3">
      <c r="A41" s="831" t="s">
        <v>2070</v>
      </c>
      <c r="B41" s="832" t="s">
        <v>1842</v>
      </c>
      <c r="C41" s="832" t="s">
        <v>904</v>
      </c>
      <c r="D41" s="832" t="s">
        <v>1969</v>
      </c>
      <c r="E41" s="832" t="s">
        <v>1971</v>
      </c>
      <c r="F41" s="849">
        <v>12</v>
      </c>
      <c r="G41" s="849">
        <v>7308</v>
      </c>
      <c r="H41" s="849">
        <v>0.63054357204486622</v>
      </c>
      <c r="I41" s="849">
        <v>609</v>
      </c>
      <c r="J41" s="849">
        <v>19</v>
      </c>
      <c r="K41" s="849">
        <v>11590</v>
      </c>
      <c r="L41" s="849">
        <v>1</v>
      </c>
      <c r="M41" s="849">
        <v>610</v>
      </c>
      <c r="N41" s="849">
        <v>9</v>
      </c>
      <c r="O41" s="849">
        <v>5499</v>
      </c>
      <c r="P41" s="837">
        <v>0.47446074201898186</v>
      </c>
      <c r="Q41" s="850">
        <v>611</v>
      </c>
    </row>
    <row r="42" spans="1:17" ht="14.4" customHeight="1" x14ac:dyDescent="0.3">
      <c r="A42" s="831" t="s">
        <v>2070</v>
      </c>
      <c r="B42" s="832" t="s">
        <v>1842</v>
      </c>
      <c r="C42" s="832" t="s">
        <v>904</v>
      </c>
      <c r="D42" s="832" t="s">
        <v>1974</v>
      </c>
      <c r="E42" s="832" t="s">
        <v>1975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438</v>
      </c>
      <c r="P42" s="837"/>
      <c r="Q42" s="850">
        <v>438</v>
      </c>
    </row>
    <row r="43" spans="1:17" ht="14.4" customHeight="1" x14ac:dyDescent="0.3">
      <c r="A43" s="831" t="s">
        <v>2070</v>
      </c>
      <c r="B43" s="832" t="s">
        <v>1842</v>
      </c>
      <c r="C43" s="832" t="s">
        <v>904</v>
      </c>
      <c r="D43" s="832" t="s">
        <v>1977</v>
      </c>
      <c r="E43" s="832" t="s">
        <v>1978</v>
      </c>
      <c r="F43" s="849">
        <v>1</v>
      </c>
      <c r="G43" s="849">
        <v>1342</v>
      </c>
      <c r="H43" s="849">
        <v>1</v>
      </c>
      <c r="I43" s="849">
        <v>1342</v>
      </c>
      <c r="J43" s="849">
        <v>1</v>
      </c>
      <c r="K43" s="849">
        <v>1342</v>
      </c>
      <c r="L43" s="849">
        <v>1</v>
      </c>
      <c r="M43" s="849">
        <v>1342</v>
      </c>
      <c r="N43" s="849">
        <v>16</v>
      </c>
      <c r="O43" s="849">
        <v>21488</v>
      </c>
      <c r="P43" s="837">
        <v>16.011922503725781</v>
      </c>
      <c r="Q43" s="850">
        <v>1343</v>
      </c>
    </row>
    <row r="44" spans="1:17" ht="14.4" customHeight="1" x14ac:dyDescent="0.3">
      <c r="A44" s="831" t="s">
        <v>2070</v>
      </c>
      <c r="B44" s="832" t="s">
        <v>1842</v>
      </c>
      <c r="C44" s="832" t="s">
        <v>904</v>
      </c>
      <c r="D44" s="832" t="s">
        <v>1977</v>
      </c>
      <c r="E44" s="832" t="s">
        <v>1979</v>
      </c>
      <c r="F44" s="849">
        <v>3</v>
      </c>
      <c r="G44" s="849">
        <v>4026</v>
      </c>
      <c r="H44" s="849"/>
      <c r="I44" s="849">
        <v>1342</v>
      </c>
      <c r="J44" s="849"/>
      <c r="K44" s="849"/>
      <c r="L44" s="849"/>
      <c r="M44" s="849"/>
      <c r="N44" s="849">
        <v>2</v>
      </c>
      <c r="O44" s="849">
        <v>2686</v>
      </c>
      <c r="P44" s="837"/>
      <c r="Q44" s="850">
        <v>1343</v>
      </c>
    </row>
    <row r="45" spans="1:17" ht="14.4" customHeight="1" x14ac:dyDescent="0.3">
      <c r="A45" s="831" t="s">
        <v>2070</v>
      </c>
      <c r="B45" s="832" t="s">
        <v>1842</v>
      </c>
      <c r="C45" s="832" t="s">
        <v>904</v>
      </c>
      <c r="D45" s="832" t="s">
        <v>1980</v>
      </c>
      <c r="E45" s="832" t="s">
        <v>1981</v>
      </c>
      <c r="F45" s="849">
        <v>18</v>
      </c>
      <c r="G45" s="849">
        <v>9162</v>
      </c>
      <c r="H45" s="849">
        <v>0.66666666666666663</v>
      </c>
      <c r="I45" s="849">
        <v>509</v>
      </c>
      <c r="J45" s="849">
        <v>27</v>
      </c>
      <c r="K45" s="849">
        <v>13743</v>
      </c>
      <c r="L45" s="849">
        <v>1</v>
      </c>
      <c r="M45" s="849">
        <v>509</v>
      </c>
      <c r="N45" s="849">
        <v>31</v>
      </c>
      <c r="O45" s="849">
        <v>15826</v>
      </c>
      <c r="P45" s="837">
        <v>1.1515680710179728</v>
      </c>
      <c r="Q45" s="850">
        <v>510.51612903225805</v>
      </c>
    </row>
    <row r="46" spans="1:17" ht="14.4" customHeight="1" x14ac:dyDescent="0.3">
      <c r="A46" s="831" t="s">
        <v>2070</v>
      </c>
      <c r="B46" s="832" t="s">
        <v>1842</v>
      </c>
      <c r="C46" s="832" t="s">
        <v>904</v>
      </c>
      <c r="D46" s="832" t="s">
        <v>1980</v>
      </c>
      <c r="E46" s="832" t="s">
        <v>1982</v>
      </c>
      <c r="F46" s="849">
        <v>85</v>
      </c>
      <c r="G46" s="849">
        <v>43265</v>
      </c>
      <c r="H46" s="849">
        <v>1.0625</v>
      </c>
      <c r="I46" s="849">
        <v>509</v>
      </c>
      <c r="J46" s="849">
        <v>80</v>
      </c>
      <c r="K46" s="849">
        <v>40720</v>
      </c>
      <c r="L46" s="849">
        <v>1</v>
      </c>
      <c r="M46" s="849">
        <v>509</v>
      </c>
      <c r="N46" s="849">
        <v>43</v>
      </c>
      <c r="O46" s="849">
        <v>21936</v>
      </c>
      <c r="P46" s="837">
        <v>0.53870333988212182</v>
      </c>
      <c r="Q46" s="850">
        <v>510.13953488372096</v>
      </c>
    </row>
    <row r="47" spans="1:17" ht="14.4" customHeight="1" x14ac:dyDescent="0.3">
      <c r="A47" s="831" t="s">
        <v>2070</v>
      </c>
      <c r="B47" s="832" t="s">
        <v>1842</v>
      </c>
      <c r="C47" s="832" t="s">
        <v>904</v>
      </c>
      <c r="D47" s="832" t="s">
        <v>1983</v>
      </c>
      <c r="E47" s="832" t="s">
        <v>1984</v>
      </c>
      <c r="F47" s="849">
        <v>2</v>
      </c>
      <c r="G47" s="849">
        <v>4658</v>
      </c>
      <c r="H47" s="849"/>
      <c r="I47" s="849">
        <v>2329</v>
      </c>
      <c r="J47" s="849"/>
      <c r="K47" s="849"/>
      <c r="L47" s="849"/>
      <c r="M47" s="849"/>
      <c r="N47" s="849">
        <v>1</v>
      </c>
      <c r="O47" s="849">
        <v>2333</v>
      </c>
      <c r="P47" s="837"/>
      <c r="Q47" s="850">
        <v>2333</v>
      </c>
    </row>
    <row r="48" spans="1:17" ht="14.4" customHeight="1" x14ac:dyDescent="0.3">
      <c r="A48" s="831" t="s">
        <v>2070</v>
      </c>
      <c r="B48" s="832" t="s">
        <v>1842</v>
      </c>
      <c r="C48" s="832" t="s">
        <v>904</v>
      </c>
      <c r="D48" s="832" t="s">
        <v>2006</v>
      </c>
      <c r="E48" s="832" t="s">
        <v>2007</v>
      </c>
      <c r="F48" s="849">
        <v>2</v>
      </c>
      <c r="G48" s="849">
        <v>1436</v>
      </c>
      <c r="H48" s="849"/>
      <c r="I48" s="849">
        <v>718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2070</v>
      </c>
      <c r="B49" s="832" t="s">
        <v>1842</v>
      </c>
      <c r="C49" s="832" t="s">
        <v>904</v>
      </c>
      <c r="D49" s="832" t="s">
        <v>2006</v>
      </c>
      <c r="E49" s="832" t="s">
        <v>2008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719</v>
      </c>
      <c r="P49" s="837"/>
      <c r="Q49" s="850">
        <v>719</v>
      </c>
    </row>
    <row r="50" spans="1:17" ht="14.4" customHeight="1" x14ac:dyDescent="0.3">
      <c r="A50" s="831" t="s">
        <v>2071</v>
      </c>
      <c r="B50" s="832" t="s">
        <v>1842</v>
      </c>
      <c r="C50" s="832" t="s">
        <v>2016</v>
      </c>
      <c r="D50" s="832" t="s">
        <v>2022</v>
      </c>
      <c r="E50" s="832" t="s">
        <v>974</v>
      </c>
      <c r="F50" s="849">
        <v>0.02</v>
      </c>
      <c r="G50" s="849">
        <v>177.08</v>
      </c>
      <c r="H50" s="849"/>
      <c r="I50" s="849">
        <v>8854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2071</v>
      </c>
      <c r="B51" s="832" t="s">
        <v>1842</v>
      </c>
      <c r="C51" s="832" t="s">
        <v>2016</v>
      </c>
      <c r="D51" s="832" t="s">
        <v>2023</v>
      </c>
      <c r="E51" s="832" t="s">
        <v>974</v>
      </c>
      <c r="F51" s="849">
        <v>10.9</v>
      </c>
      <c r="G51" s="849">
        <v>19533.29</v>
      </c>
      <c r="H51" s="849">
        <v>1.5450716324218972</v>
      </c>
      <c r="I51" s="849">
        <v>1792.0449541284404</v>
      </c>
      <c r="J51" s="849">
        <v>6.9499999999999993</v>
      </c>
      <c r="K51" s="849">
        <v>12642.320000000002</v>
      </c>
      <c r="L51" s="849">
        <v>1</v>
      </c>
      <c r="M51" s="849">
        <v>1819.0388489208638</v>
      </c>
      <c r="N51" s="849">
        <v>6.95</v>
      </c>
      <c r="O51" s="849">
        <v>5893.9100000000008</v>
      </c>
      <c r="P51" s="837">
        <v>0.46620477886970113</v>
      </c>
      <c r="Q51" s="850">
        <v>848.04460431654684</v>
      </c>
    </row>
    <row r="52" spans="1:17" ht="14.4" customHeight="1" x14ac:dyDescent="0.3">
      <c r="A52" s="831" t="s">
        <v>2071</v>
      </c>
      <c r="B52" s="832" t="s">
        <v>1842</v>
      </c>
      <c r="C52" s="832" t="s">
        <v>2016</v>
      </c>
      <c r="D52" s="832" t="s">
        <v>2024</v>
      </c>
      <c r="E52" s="832" t="s">
        <v>2025</v>
      </c>
      <c r="F52" s="849">
        <v>0.33</v>
      </c>
      <c r="G52" s="849">
        <v>293.73</v>
      </c>
      <c r="H52" s="849">
        <v>1.3000354076303444</v>
      </c>
      <c r="I52" s="849">
        <v>890.09090909090912</v>
      </c>
      <c r="J52" s="849">
        <v>0.26</v>
      </c>
      <c r="K52" s="849">
        <v>225.94</v>
      </c>
      <c r="L52" s="849">
        <v>1</v>
      </c>
      <c r="M52" s="849">
        <v>869</v>
      </c>
      <c r="N52" s="849"/>
      <c r="O52" s="849"/>
      <c r="P52" s="837"/>
      <c r="Q52" s="850"/>
    </row>
    <row r="53" spans="1:17" ht="14.4" customHeight="1" x14ac:dyDescent="0.3">
      <c r="A53" s="831" t="s">
        <v>2071</v>
      </c>
      <c r="B53" s="832" t="s">
        <v>1842</v>
      </c>
      <c r="C53" s="832" t="s">
        <v>1843</v>
      </c>
      <c r="D53" s="832" t="s">
        <v>1846</v>
      </c>
      <c r="E53" s="832" t="s">
        <v>1847</v>
      </c>
      <c r="F53" s="849">
        <v>300</v>
      </c>
      <c r="G53" s="849">
        <v>777</v>
      </c>
      <c r="H53" s="849"/>
      <c r="I53" s="849">
        <v>2.59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2071</v>
      </c>
      <c r="B54" s="832" t="s">
        <v>1842</v>
      </c>
      <c r="C54" s="832" t="s">
        <v>1843</v>
      </c>
      <c r="D54" s="832" t="s">
        <v>1848</v>
      </c>
      <c r="E54" s="832" t="s">
        <v>1849</v>
      </c>
      <c r="F54" s="849">
        <v>4620</v>
      </c>
      <c r="G54" s="849">
        <v>24951</v>
      </c>
      <c r="H54" s="849">
        <v>0.54294300306168397</v>
      </c>
      <c r="I54" s="849">
        <v>5.4006493506493509</v>
      </c>
      <c r="J54" s="849">
        <v>6415</v>
      </c>
      <c r="K54" s="849">
        <v>45955.100000000013</v>
      </c>
      <c r="L54" s="849">
        <v>1</v>
      </c>
      <c r="M54" s="849">
        <v>7.1636944660950919</v>
      </c>
      <c r="N54" s="849">
        <v>4006</v>
      </c>
      <c r="O54" s="849">
        <v>28887.300000000007</v>
      </c>
      <c r="P54" s="837">
        <v>0.62859834925829772</v>
      </c>
      <c r="Q54" s="850">
        <v>7.2110084872690976</v>
      </c>
    </row>
    <row r="55" spans="1:17" ht="14.4" customHeight="1" x14ac:dyDescent="0.3">
      <c r="A55" s="831" t="s">
        <v>2071</v>
      </c>
      <c r="B55" s="832" t="s">
        <v>1842</v>
      </c>
      <c r="C55" s="832" t="s">
        <v>1843</v>
      </c>
      <c r="D55" s="832" t="s">
        <v>1855</v>
      </c>
      <c r="E55" s="832" t="s">
        <v>1856</v>
      </c>
      <c r="F55" s="849">
        <v>2499</v>
      </c>
      <c r="G55" s="849">
        <v>15125.27</v>
      </c>
      <c r="H55" s="849">
        <v>0.74111438093922144</v>
      </c>
      <c r="I55" s="849">
        <v>6.0525290116046424</v>
      </c>
      <c r="J55" s="849">
        <v>3858</v>
      </c>
      <c r="K55" s="849">
        <v>20408.82</v>
      </c>
      <c r="L55" s="849">
        <v>1</v>
      </c>
      <c r="M55" s="849">
        <v>5.29</v>
      </c>
      <c r="N55" s="849">
        <v>1206</v>
      </c>
      <c r="O55" s="849">
        <v>6427.9800000000005</v>
      </c>
      <c r="P55" s="837">
        <v>0.31496088455873494</v>
      </c>
      <c r="Q55" s="850">
        <v>5.33</v>
      </c>
    </row>
    <row r="56" spans="1:17" ht="14.4" customHeight="1" x14ac:dyDescent="0.3">
      <c r="A56" s="831" t="s">
        <v>2071</v>
      </c>
      <c r="B56" s="832" t="s">
        <v>1842</v>
      </c>
      <c r="C56" s="832" t="s">
        <v>1843</v>
      </c>
      <c r="D56" s="832" t="s">
        <v>1863</v>
      </c>
      <c r="E56" s="832" t="s">
        <v>1864</v>
      </c>
      <c r="F56" s="849"/>
      <c r="G56" s="849"/>
      <c r="H56" s="849"/>
      <c r="I56" s="849"/>
      <c r="J56" s="849">
        <v>700</v>
      </c>
      <c r="K56" s="849">
        <v>18340</v>
      </c>
      <c r="L56" s="849">
        <v>1</v>
      </c>
      <c r="M56" s="849">
        <v>26.2</v>
      </c>
      <c r="N56" s="849"/>
      <c r="O56" s="849"/>
      <c r="P56" s="837"/>
      <c r="Q56" s="850"/>
    </row>
    <row r="57" spans="1:17" ht="14.4" customHeight="1" x14ac:dyDescent="0.3">
      <c r="A57" s="831" t="s">
        <v>2071</v>
      </c>
      <c r="B57" s="832" t="s">
        <v>1842</v>
      </c>
      <c r="C57" s="832" t="s">
        <v>1843</v>
      </c>
      <c r="D57" s="832" t="s">
        <v>1869</v>
      </c>
      <c r="E57" s="832" t="s">
        <v>1870</v>
      </c>
      <c r="F57" s="849"/>
      <c r="G57" s="849"/>
      <c r="H57" s="849"/>
      <c r="I57" s="849"/>
      <c r="J57" s="849"/>
      <c r="K57" s="849"/>
      <c r="L57" s="849"/>
      <c r="M57" s="849"/>
      <c r="N57" s="849">
        <v>440</v>
      </c>
      <c r="O57" s="849">
        <v>9196</v>
      </c>
      <c r="P57" s="837"/>
      <c r="Q57" s="850">
        <v>20.9</v>
      </c>
    </row>
    <row r="58" spans="1:17" ht="14.4" customHeight="1" x14ac:dyDescent="0.3">
      <c r="A58" s="831" t="s">
        <v>2071</v>
      </c>
      <c r="B58" s="832" t="s">
        <v>1842</v>
      </c>
      <c r="C58" s="832" t="s">
        <v>1843</v>
      </c>
      <c r="D58" s="832" t="s">
        <v>1875</v>
      </c>
      <c r="E58" s="832" t="s">
        <v>1876</v>
      </c>
      <c r="F58" s="849">
        <v>20</v>
      </c>
      <c r="G58" s="849">
        <v>43277.520000000004</v>
      </c>
      <c r="H58" s="849">
        <v>1.1452839411034152</v>
      </c>
      <c r="I58" s="849">
        <v>2163.8760000000002</v>
      </c>
      <c r="J58" s="849">
        <v>19</v>
      </c>
      <c r="K58" s="849">
        <v>37787.590000000004</v>
      </c>
      <c r="L58" s="849">
        <v>1</v>
      </c>
      <c r="M58" s="849">
        <v>1988.8205263157897</v>
      </c>
      <c r="N58" s="849">
        <v>18</v>
      </c>
      <c r="O58" s="849">
        <v>35451.519999999997</v>
      </c>
      <c r="P58" s="837">
        <v>0.93817891006015453</v>
      </c>
      <c r="Q58" s="850">
        <v>1969.5288888888888</v>
      </c>
    </row>
    <row r="59" spans="1:17" ht="14.4" customHeight="1" x14ac:dyDescent="0.3">
      <c r="A59" s="831" t="s">
        <v>2071</v>
      </c>
      <c r="B59" s="832" t="s">
        <v>1842</v>
      </c>
      <c r="C59" s="832" t="s">
        <v>1843</v>
      </c>
      <c r="D59" s="832" t="s">
        <v>1879</v>
      </c>
      <c r="E59" s="832" t="s">
        <v>1880</v>
      </c>
      <c r="F59" s="849">
        <v>1326</v>
      </c>
      <c r="G59" s="849">
        <v>5509.33</v>
      </c>
      <c r="H59" s="849"/>
      <c r="I59" s="849">
        <v>4.154849170437406</v>
      </c>
      <c r="J59" s="849"/>
      <c r="K59" s="849"/>
      <c r="L59" s="849"/>
      <c r="M59" s="849"/>
      <c r="N59" s="849">
        <v>1189</v>
      </c>
      <c r="O59" s="849">
        <v>4523.54</v>
      </c>
      <c r="P59" s="837"/>
      <c r="Q59" s="850">
        <v>3.8044911690496215</v>
      </c>
    </row>
    <row r="60" spans="1:17" ht="14.4" customHeight="1" x14ac:dyDescent="0.3">
      <c r="A60" s="831" t="s">
        <v>2071</v>
      </c>
      <c r="B60" s="832" t="s">
        <v>1842</v>
      </c>
      <c r="C60" s="832" t="s">
        <v>1843</v>
      </c>
      <c r="D60" s="832" t="s">
        <v>2026</v>
      </c>
      <c r="E60" s="832" t="s">
        <v>2027</v>
      </c>
      <c r="F60" s="849">
        <v>6058</v>
      </c>
      <c r="G60" s="849">
        <v>200003.34999999998</v>
      </c>
      <c r="H60" s="849">
        <v>1.4031962029024205</v>
      </c>
      <c r="I60" s="849">
        <v>33.014749092109604</v>
      </c>
      <c r="J60" s="849">
        <v>4212</v>
      </c>
      <c r="K60" s="849">
        <v>142534.13</v>
      </c>
      <c r="L60" s="849">
        <v>1</v>
      </c>
      <c r="M60" s="849">
        <v>33.840011870845203</v>
      </c>
      <c r="N60" s="849">
        <v>4244</v>
      </c>
      <c r="O60" s="849">
        <v>144492.09999999998</v>
      </c>
      <c r="P60" s="837">
        <v>1.0137368502547424</v>
      </c>
      <c r="Q60" s="850">
        <v>34.046206409048061</v>
      </c>
    </row>
    <row r="61" spans="1:17" ht="14.4" customHeight="1" x14ac:dyDescent="0.3">
      <c r="A61" s="831" t="s">
        <v>2071</v>
      </c>
      <c r="B61" s="832" t="s">
        <v>1842</v>
      </c>
      <c r="C61" s="832" t="s">
        <v>904</v>
      </c>
      <c r="D61" s="832" t="s">
        <v>1908</v>
      </c>
      <c r="E61" s="832" t="s">
        <v>1909</v>
      </c>
      <c r="F61" s="849">
        <v>1</v>
      </c>
      <c r="G61" s="849">
        <v>443</v>
      </c>
      <c r="H61" s="849"/>
      <c r="I61" s="849">
        <v>443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2071</v>
      </c>
      <c r="B62" s="832" t="s">
        <v>1842</v>
      </c>
      <c r="C62" s="832" t="s">
        <v>904</v>
      </c>
      <c r="D62" s="832" t="s">
        <v>1931</v>
      </c>
      <c r="E62" s="832" t="s">
        <v>1932</v>
      </c>
      <c r="F62" s="849">
        <v>1</v>
      </c>
      <c r="G62" s="849">
        <v>1348</v>
      </c>
      <c r="H62" s="849"/>
      <c r="I62" s="849">
        <v>1348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2071</v>
      </c>
      <c r="B63" s="832" t="s">
        <v>1842</v>
      </c>
      <c r="C63" s="832" t="s">
        <v>904</v>
      </c>
      <c r="D63" s="832" t="s">
        <v>1940</v>
      </c>
      <c r="E63" s="832" t="s">
        <v>1941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1214</v>
      </c>
      <c r="P63" s="837"/>
      <c r="Q63" s="850">
        <v>1214</v>
      </c>
    </row>
    <row r="64" spans="1:17" ht="14.4" customHeight="1" x14ac:dyDescent="0.3">
      <c r="A64" s="831" t="s">
        <v>2071</v>
      </c>
      <c r="B64" s="832" t="s">
        <v>1842</v>
      </c>
      <c r="C64" s="832" t="s">
        <v>904</v>
      </c>
      <c r="D64" s="832" t="s">
        <v>1945</v>
      </c>
      <c r="E64" s="832" t="s">
        <v>1946</v>
      </c>
      <c r="F64" s="849">
        <v>10</v>
      </c>
      <c r="G64" s="849">
        <v>6810</v>
      </c>
      <c r="H64" s="849">
        <v>1.2481671554252198</v>
      </c>
      <c r="I64" s="849">
        <v>681</v>
      </c>
      <c r="J64" s="849">
        <v>8</v>
      </c>
      <c r="K64" s="849">
        <v>5456</v>
      </c>
      <c r="L64" s="849">
        <v>1</v>
      </c>
      <c r="M64" s="849">
        <v>682</v>
      </c>
      <c r="N64" s="849">
        <v>8</v>
      </c>
      <c r="O64" s="849">
        <v>5456</v>
      </c>
      <c r="P64" s="837">
        <v>1</v>
      </c>
      <c r="Q64" s="850">
        <v>682</v>
      </c>
    </row>
    <row r="65" spans="1:17" ht="14.4" customHeight="1" x14ac:dyDescent="0.3">
      <c r="A65" s="831" t="s">
        <v>2071</v>
      </c>
      <c r="B65" s="832" t="s">
        <v>1842</v>
      </c>
      <c r="C65" s="832" t="s">
        <v>904</v>
      </c>
      <c r="D65" s="832" t="s">
        <v>1945</v>
      </c>
      <c r="E65" s="832" t="s">
        <v>1947</v>
      </c>
      <c r="F65" s="849">
        <v>10</v>
      </c>
      <c r="G65" s="849">
        <v>6810</v>
      </c>
      <c r="H65" s="849">
        <v>0.90775793121834181</v>
      </c>
      <c r="I65" s="849">
        <v>681</v>
      </c>
      <c r="J65" s="849">
        <v>11</v>
      </c>
      <c r="K65" s="849">
        <v>7502</v>
      </c>
      <c r="L65" s="849">
        <v>1</v>
      </c>
      <c r="M65" s="849">
        <v>682</v>
      </c>
      <c r="N65" s="849">
        <v>10</v>
      </c>
      <c r="O65" s="849">
        <v>6820</v>
      </c>
      <c r="P65" s="837">
        <v>0.90909090909090906</v>
      </c>
      <c r="Q65" s="850">
        <v>682</v>
      </c>
    </row>
    <row r="66" spans="1:17" ht="14.4" customHeight="1" x14ac:dyDescent="0.3">
      <c r="A66" s="831" t="s">
        <v>2071</v>
      </c>
      <c r="B66" s="832" t="s">
        <v>1842</v>
      </c>
      <c r="C66" s="832" t="s">
        <v>904</v>
      </c>
      <c r="D66" s="832" t="s">
        <v>1951</v>
      </c>
      <c r="E66" s="832" t="s">
        <v>1953</v>
      </c>
      <c r="F66" s="849"/>
      <c r="G66" s="849"/>
      <c r="H66" s="849"/>
      <c r="I66" s="849"/>
      <c r="J66" s="849">
        <v>1</v>
      </c>
      <c r="K66" s="849">
        <v>2638</v>
      </c>
      <c r="L66" s="849">
        <v>1</v>
      </c>
      <c r="M66" s="849">
        <v>2638</v>
      </c>
      <c r="N66" s="849"/>
      <c r="O66" s="849"/>
      <c r="P66" s="837"/>
      <c r="Q66" s="850"/>
    </row>
    <row r="67" spans="1:17" ht="14.4" customHeight="1" x14ac:dyDescent="0.3">
      <c r="A67" s="831" t="s">
        <v>2071</v>
      </c>
      <c r="B67" s="832" t="s">
        <v>1842</v>
      </c>
      <c r="C67" s="832" t="s">
        <v>904</v>
      </c>
      <c r="D67" s="832" t="s">
        <v>1954</v>
      </c>
      <c r="E67" s="832" t="s">
        <v>1955</v>
      </c>
      <c r="F67" s="849">
        <v>2</v>
      </c>
      <c r="G67" s="849">
        <v>3650</v>
      </c>
      <c r="H67" s="849">
        <v>9.5238095238095233E-2</v>
      </c>
      <c r="I67" s="849">
        <v>1825</v>
      </c>
      <c r="J67" s="849">
        <v>21</v>
      </c>
      <c r="K67" s="849">
        <v>38325</v>
      </c>
      <c r="L67" s="849">
        <v>1</v>
      </c>
      <c r="M67" s="849">
        <v>1825</v>
      </c>
      <c r="N67" s="849">
        <v>11</v>
      </c>
      <c r="O67" s="849">
        <v>20086</v>
      </c>
      <c r="P67" s="837">
        <v>0.52409654272667971</v>
      </c>
      <c r="Q67" s="850">
        <v>1826</v>
      </c>
    </row>
    <row r="68" spans="1:17" ht="14.4" customHeight="1" x14ac:dyDescent="0.3">
      <c r="A68" s="831" t="s">
        <v>2071</v>
      </c>
      <c r="B68" s="832" t="s">
        <v>1842</v>
      </c>
      <c r="C68" s="832" t="s">
        <v>904</v>
      </c>
      <c r="D68" s="832" t="s">
        <v>1954</v>
      </c>
      <c r="E68" s="832" t="s">
        <v>1956</v>
      </c>
      <c r="F68" s="849">
        <v>25</v>
      </c>
      <c r="G68" s="849">
        <v>45625</v>
      </c>
      <c r="H68" s="849">
        <v>1.3157894736842106</v>
      </c>
      <c r="I68" s="849">
        <v>1825</v>
      </c>
      <c r="J68" s="849">
        <v>19</v>
      </c>
      <c r="K68" s="849">
        <v>34675</v>
      </c>
      <c r="L68" s="849">
        <v>1</v>
      </c>
      <c r="M68" s="849">
        <v>1825</v>
      </c>
      <c r="N68" s="849">
        <v>16</v>
      </c>
      <c r="O68" s="849">
        <v>29216</v>
      </c>
      <c r="P68" s="837">
        <v>0.84256669069935108</v>
      </c>
      <c r="Q68" s="850">
        <v>1826</v>
      </c>
    </row>
    <row r="69" spans="1:17" ht="14.4" customHeight="1" x14ac:dyDescent="0.3">
      <c r="A69" s="831" t="s">
        <v>2071</v>
      </c>
      <c r="B69" s="832" t="s">
        <v>1842</v>
      </c>
      <c r="C69" s="832" t="s">
        <v>904</v>
      </c>
      <c r="D69" s="832" t="s">
        <v>1957</v>
      </c>
      <c r="E69" s="832" t="s">
        <v>1958</v>
      </c>
      <c r="F69" s="849">
        <v>5</v>
      </c>
      <c r="G69" s="849">
        <v>2145</v>
      </c>
      <c r="H69" s="849">
        <v>1</v>
      </c>
      <c r="I69" s="849">
        <v>429</v>
      </c>
      <c r="J69" s="849">
        <v>5</v>
      </c>
      <c r="K69" s="849">
        <v>2145</v>
      </c>
      <c r="L69" s="849">
        <v>1</v>
      </c>
      <c r="M69" s="849">
        <v>429</v>
      </c>
      <c r="N69" s="849">
        <v>3</v>
      </c>
      <c r="O69" s="849">
        <v>1290</v>
      </c>
      <c r="P69" s="837">
        <v>0.60139860139860135</v>
      </c>
      <c r="Q69" s="850">
        <v>430</v>
      </c>
    </row>
    <row r="70" spans="1:17" ht="14.4" customHeight="1" x14ac:dyDescent="0.3">
      <c r="A70" s="831" t="s">
        <v>2071</v>
      </c>
      <c r="B70" s="832" t="s">
        <v>1842</v>
      </c>
      <c r="C70" s="832" t="s">
        <v>904</v>
      </c>
      <c r="D70" s="832" t="s">
        <v>2037</v>
      </c>
      <c r="E70" s="832" t="s">
        <v>2038</v>
      </c>
      <c r="F70" s="849">
        <v>25</v>
      </c>
      <c r="G70" s="849">
        <v>362650</v>
      </c>
      <c r="H70" s="849">
        <v>1.3156987733689363</v>
      </c>
      <c r="I70" s="849">
        <v>14506</v>
      </c>
      <c r="J70" s="849">
        <v>19</v>
      </c>
      <c r="K70" s="849">
        <v>275633</v>
      </c>
      <c r="L70" s="849">
        <v>1</v>
      </c>
      <c r="M70" s="849">
        <v>14507</v>
      </c>
      <c r="N70" s="849">
        <v>16</v>
      </c>
      <c r="O70" s="849">
        <v>232135</v>
      </c>
      <c r="P70" s="837">
        <v>0.84218870744794705</v>
      </c>
      <c r="Q70" s="850">
        <v>14508.4375</v>
      </c>
    </row>
    <row r="71" spans="1:17" ht="14.4" customHeight="1" x14ac:dyDescent="0.3">
      <c r="A71" s="831" t="s">
        <v>2071</v>
      </c>
      <c r="B71" s="832" t="s">
        <v>1842</v>
      </c>
      <c r="C71" s="832" t="s">
        <v>904</v>
      </c>
      <c r="D71" s="832" t="s">
        <v>1969</v>
      </c>
      <c r="E71" s="832" t="s">
        <v>1971</v>
      </c>
      <c r="F71" s="849">
        <v>1</v>
      </c>
      <c r="G71" s="849">
        <v>609</v>
      </c>
      <c r="H71" s="849"/>
      <c r="I71" s="849">
        <v>609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2071</v>
      </c>
      <c r="B72" s="832" t="s">
        <v>1842</v>
      </c>
      <c r="C72" s="832" t="s">
        <v>904</v>
      </c>
      <c r="D72" s="832" t="s">
        <v>2072</v>
      </c>
      <c r="E72" s="832" t="s">
        <v>2073</v>
      </c>
      <c r="F72" s="849"/>
      <c r="G72" s="849"/>
      <c r="H72" s="849"/>
      <c r="I72" s="849"/>
      <c r="J72" s="849">
        <v>0</v>
      </c>
      <c r="K72" s="849">
        <v>0</v>
      </c>
      <c r="L72" s="849"/>
      <c r="M72" s="849"/>
      <c r="N72" s="849"/>
      <c r="O72" s="849"/>
      <c r="P72" s="837"/>
      <c r="Q72" s="850"/>
    </row>
    <row r="73" spans="1:17" ht="14.4" customHeight="1" x14ac:dyDescent="0.3">
      <c r="A73" s="831" t="s">
        <v>2071</v>
      </c>
      <c r="B73" s="832" t="s">
        <v>1842</v>
      </c>
      <c r="C73" s="832" t="s">
        <v>904</v>
      </c>
      <c r="D73" s="832" t="s">
        <v>1977</v>
      </c>
      <c r="E73" s="832" t="s">
        <v>1979</v>
      </c>
      <c r="F73" s="849">
        <v>2</v>
      </c>
      <c r="G73" s="849">
        <v>2684</v>
      </c>
      <c r="H73" s="849"/>
      <c r="I73" s="849">
        <v>1342</v>
      </c>
      <c r="J73" s="849"/>
      <c r="K73" s="849"/>
      <c r="L73" s="849"/>
      <c r="M73" s="849"/>
      <c r="N73" s="849">
        <v>2</v>
      </c>
      <c r="O73" s="849">
        <v>2684</v>
      </c>
      <c r="P73" s="837"/>
      <c r="Q73" s="850">
        <v>1342</v>
      </c>
    </row>
    <row r="74" spans="1:17" ht="14.4" customHeight="1" x14ac:dyDescent="0.3">
      <c r="A74" s="831" t="s">
        <v>2071</v>
      </c>
      <c r="B74" s="832" t="s">
        <v>1842</v>
      </c>
      <c r="C74" s="832" t="s">
        <v>904</v>
      </c>
      <c r="D74" s="832" t="s">
        <v>1980</v>
      </c>
      <c r="E74" s="832" t="s">
        <v>1981</v>
      </c>
      <c r="F74" s="849">
        <v>15</v>
      </c>
      <c r="G74" s="849">
        <v>7635</v>
      </c>
      <c r="H74" s="849">
        <v>0.88235294117647056</v>
      </c>
      <c r="I74" s="849">
        <v>509</v>
      </c>
      <c r="J74" s="849">
        <v>17</v>
      </c>
      <c r="K74" s="849">
        <v>8653</v>
      </c>
      <c r="L74" s="849">
        <v>1</v>
      </c>
      <c r="M74" s="849">
        <v>509</v>
      </c>
      <c r="N74" s="849">
        <v>16</v>
      </c>
      <c r="O74" s="849">
        <v>8164</v>
      </c>
      <c r="P74" s="837">
        <v>0.94348780769675256</v>
      </c>
      <c r="Q74" s="850">
        <v>510.25</v>
      </c>
    </row>
    <row r="75" spans="1:17" ht="14.4" customHeight="1" x14ac:dyDescent="0.3">
      <c r="A75" s="831" t="s">
        <v>2071</v>
      </c>
      <c r="B75" s="832" t="s">
        <v>1842</v>
      </c>
      <c r="C75" s="832" t="s">
        <v>904</v>
      </c>
      <c r="D75" s="832" t="s">
        <v>1980</v>
      </c>
      <c r="E75" s="832" t="s">
        <v>1982</v>
      </c>
      <c r="F75" s="849">
        <v>12</v>
      </c>
      <c r="G75" s="849">
        <v>6108</v>
      </c>
      <c r="H75" s="849">
        <v>0.70588235294117652</v>
      </c>
      <c r="I75" s="849">
        <v>509</v>
      </c>
      <c r="J75" s="849">
        <v>17</v>
      </c>
      <c r="K75" s="849">
        <v>8653</v>
      </c>
      <c r="L75" s="849">
        <v>1</v>
      </c>
      <c r="M75" s="849">
        <v>509</v>
      </c>
      <c r="N75" s="849">
        <v>7</v>
      </c>
      <c r="O75" s="849">
        <v>3570</v>
      </c>
      <c r="P75" s="837">
        <v>0.412573673870334</v>
      </c>
      <c r="Q75" s="850">
        <v>510</v>
      </c>
    </row>
    <row r="76" spans="1:17" ht="14.4" customHeight="1" x14ac:dyDescent="0.3">
      <c r="A76" s="831" t="s">
        <v>2071</v>
      </c>
      <c r="B76" s="832" t="s">
        <v>1842</v>
      </c>
      <c r="C76" s="832" t="s">
        <v>904</v>
      </c>
      <c r="D76" s="832" t="s">
        <v>1983</v>
      </c>
      <c r="E76" s="832" t="s">
        <v>1984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2333</v>
      </c>
      <c r="P76" s="837"/>
      <c r="Q76" s="850">
        <v>2333</v>
      </c>
    </row>
    <row r="77" spans="1:17" ht="14.4" customHeight="1" x14ac:dyDescent="0.3">
      <c r="A77" s="831" t="s">
        <v>2071</v>
      </c>
      <c r="B77" s="832" t="s">
        <v>1842</v>
      </c>
      <c r="C77" s="832" t="s">
        <v>904</v>
      </c>
      <c r="D77" s="832" t="s">
        <v>2006</v>
      </c>
      <c r="E77" s="832" t="s">
        <v>2007</v>
      </c>
      <c r="F77" s="849"/>
      <c r="G77" s="849"/>
      <c r="H77" s="849"/>
      <c r="I77" s="849"/>
      <c r="J77" s="849">
        <v>1</v>
      </c>
      <c r="K77" s="849">
        <v>719</v>
      </c>
      <c r="L77" s="849">
        <v>1</v>
      </c>
      <c r="M77" s="849">
        <v>719</v>
      </c>
      <c r="N77" s="849">
        <v>1</v>
      </c>
      <c r="O77" s="849">
        <v>719</v>
      </c>
      <c r="P77" s="837">
        <v>1</v>
      </c>
      <c r="Q77" s="850">
        <v>719</v>
      </c>
    </row>
    <row r="78" spans="1:17" ht="14.4" customHeight="1" x14ac:dyDescent="0.3">
      <c r="A78" s="831" t="s">
        <v>2074</v>
      </c>
      <c r="B78" s="832" t="s">
        <v>1842</v>
      </c>
      <c r="C78" s="832" t="s">
        <v>2016</v>
      </c>
      <c r="D78" s="832" t="s">
        <v>2017</v>
      </c>
      <c r="E78" s="832" t="s">
        <v>2018</v>
      </c>
      <c r="F78" s="849">
        <v>0.46</v>
      </c>
      <c r="G78" s="849">
        <v>924.43000000000006</v>
      </c>
      <c r="H78" s="849">
        <v>1.0222150960921779</v>
      </c>
      <c r="I78" s="849">
        <v>2009.6304347826087</v>
      </c>
      <c r="J78" s="849">
        <v>0.45</v>
      </c>
      <c r="K78" s="849">
        <v>904.34</v>
      </c>
      <c r="L78" s="849">
        <v>1</v>
      </c>
      <c r="M78" s="849">
        <v>2009.6444444444444</v>
      </c>
      <c r="N78" s="849"/>
      <c r="O78" s="849"/>
      <c r="P78" s="837"/>
      <c r="Q78" s="850"/>
    </row>
    <row r="79" spans="1:17" ht="14.4" customHeight="1" x14ac:dyDescent="0.3">
      <c r="A79" s="831" t="s">
        <v>2074</v>
      </c>
      <c r="B79" s="832" t="s">
        <v>1842</v>
      </c>
      <c r="C79" s="832" t="s">
        <v>2016</v>
      </c>
      <c r="D79" s="832" t="s">
        <v>2022</v>
      </c>
      <c r="E79" s="832" t="s">
        <v>974</v>
      </c>
      <c r="F79" s="849">
        <v>0.02</v>
      </c>
      <c r="G79" s="849">
        <v>177.08</v>
      </c>
      <c r="H79" s="849"/>
      <c r="I79" s="849">
        <v>8854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2074</v>
      </c>
      <c r="B80" s="832" t="s">
        <v>1842</v>
      </c>
      <c r="C80" s="832" t="s">
        <v>2016</v>
      </c>
      <c r="D80" s="832" t="s">
        <v>2023</v>
      </c>
      <c r="E80" s="832" t="s">
        <v>974</v>
      </c>
      <c r="F80" s="849">
        <v>17.899999999999999</v>
      </c>
      <c r="G80" s="849">
        <v>32027.78</v>
      </c>
      <c r="H80" s="849">
        <v>1.5862113368236033</v>
      </c>
      <c r="I80" s="849">
        <v>1789.2614525139666</v>
      </c>
      <c r="J80" s="849">
        <v>11.1</v>
      </c>
      <c r="K80" s="849">
        <v>20191.37</v>
      </c>
      <c r="L80" s="849">
        <v>1</v>
      </c>
      <c r="M80" s="849">
        <v>1819.0423423423424</v>
      </c>
      <c r="N80" s="849">
        <v>19.349999999999998</v>
      </c>
      <c r="O80" s="849">
        <v>22923.289999999997</v>
      </c>
      <c r="P80" s="837">
        <v>1.1353013688521383</v>
      </c>
      <c r="Q80" s="850">
        <v>1184.6661498708011</v>
      </c>
    </row>
    <row r="81" spans="1:17" ht="14.4" customHeight="1" x14ac:dyDescent="0.3">
      <c r="A81" s="831" t="s">
        <v>2074</v>
      </c>
      <c r="B81" s="832" t="s">
        <v>1842</v>
      </c>
      <c r="C81" s="832" t="s">
        <v>2016</v>
      </c>
      <c r="D81" s="832" t="s">
        <v>2024</v>
      </c>
      <c r="E81" s="832" t="s">
        <v>2025</v>
      </c>
      <c r="F81" s="849">
        <v>0.44999999999999996</v>
      </c>
      <c r="G81" s="849">
        <v>406.71</v>
      </c>
      <c r="H81" s="849">
        <v>3.6001593343365492</v>
      </c>
      <c r="I81" s="849">
        <v>903.80000000000007</v>
      </c>
      <c r="J81" s="849">
        <v>0.13</v>
      </c>
      <c r="K81" s="849">
        <v>112.97</v>
      </c>
      <c r="L81" s="849">
        <v>1</v>
      </c>
      <c r="M81" s="849">
        <v>869</v>
      </c>
      <c r="N81" s="849"/>
      <c r="O81" s="849"/>
      <c r="P81" s="837"/>
      <c r="Q81" s="850"/>
    </row>
    <row r="82" spans="1:17" ht="14.4" customHeight="1" x14ac:dyDescent="0.3">
      <c r="A82" s="831" t="s">
        <v>2074</v>
      </c>
      <c r="B82" s="832" t="s">
        <v>1842</v>
      </c>
      <c r="C82" s="832" t="s">
        <v>1843</v>
      </c>
      <c r="D82" s="832" t="s">
        <v>1844</v>
      </c>
      <c r="E82" s="832" t="s">
        <v>1845</v>
      </c>
      <c r="F82" s="849">
        <v>380</v>
      </c>
      <c r="G82" s="849">
        <v>7383.4</v>
      </c>
      <c r="H82" s="849"/>
      <c r="I82" s="849">
        <v>19.43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2074</v>
      </c>
      <c r="B83" s="832" t="s">
        <v>1842</v>
      </c>
      <c r="C83" s="832" t="s">
        <v>1843</v>
      </c>
      <c r="D83" s="832" t="s">
        <v>1846</v>
      </c>
      <c r="E83" s="832" t="s">
        <v>1847</v>
      </c>
      <c r="F83" s="849">
        <v>930</v>
      </c>
      <c r="G83" s="849">
        <v>2483.1</v>
      </c>
      <c r="H83" s="849">
        <v>1.9621183387066186</v>
      </c>
      <c r="I83" s="849">
        <v>2.67</v>
      </c>
      <c r="J83" s="849">
        <v>489</v>
      </c>
      <c r="K83" s="849">
        <v>1265.52</v>
      </c>
      <c r="L83" s="849">
        <v>1</v>
      </c>
      <c r="M83" s="849">
        <v>2.5879754601226992</v>
      </c>
      <c r="N83" s="849">
        <v>220</v>
      </c>
      <c r="O83" s="849">
        <v>567.6</v>
      </c>
      <c r="P83" s="837">
        <v>0.44851128389910871</v>
      </c>
      <c r="Q83" s="850">
        <v>2.58</v>
      </c>
    </row>
    <row r="84" spans="1:17" ht="14.4" customHeight="1" x14ac:dyDescent="0.3">
      <c r="A84" s="831" t="s">
        <v>2074</v>
      </c>
      <c r="B84" s="832" t="s">
        <v>1842</v>
      </c>
      <c r="C84" s="832" t="s">
        <v>1843</v>
      </c>
      <c r="D84" s="832" t="s">
        <v>1848</v>
      </c>
      <c r="E84" s="832" t="s">
        <v>1849</v>
      </c>
      <c r="F84" s="849">
        <v>14099</v>
      </c>
      <c r="G84" s="849">
        <v>75350.25</v>
      </c>
      <c r="H84" s="849">
        <v>0.8454910845028224</v>
      </c>
      <c r="I84" s="849">
        <v>5.3443683949216254</v>
      </c>
      <c r="J84" s="849">
        <v>12720</v>
      </c>
      <c r="K84" s="849">
        <v>89120.10000000002</v>
      </c>
      <c r="L84" s="849">
        <v>1</v>
      </c>
      <c r="M84" s="849">
        <v>7.0062971698113223</v>
      </c>
      <c r="N84" s="849">
        <v>18589</v>
      </c>
      <c r="O84" s="849">
        <v>133930.10999999999</v>
      </c>
      <c r="P84" s="837">
        <v>1.502804754482995</v>
      </c>
      <c r="Q84" s="850">
        <v>7.2048044542471343</v>
      </c>
    </row>
    <row r="85" spans="1:17" ht="14.4" customHeight="1" x14ac:dyDescent="0.3">
      <c r="A85" s="831" t="s">
        <v>2074</v>
      </c>
      <c r="B85" s="832" t="s">
        <v>1842</v>
      </c>
      <c r="C85" s="832" t="s">
        <v>1843</v>
      </c>
      <c r="D85" s="832" t="s">
        <v>1850</v>
      </c>
      <c r="E85" s="832" t="s">
        <v>1851</v>
      </c>
      <c r="F85" s="849">
        <v>1</v>
      </c>
      <c r="G85" s="849">
        <v>10.29</v>
      </c>
      <c r="H85" s="849"/>
      <c r="I85" s="849">
        <v>10.29</v>
      </c>
      <c r="J85" s="849">
        <v>0</v>
      </c>
      <c r="K85" s="849">
        <v>0</v>
      </c>
      <c r="L85" s="849"/>
      <c r="M85" s="849"/>
      <c r="N85" s="849">
        <v>2</v>
      </c>
      <c r="O85" s="849">
        <v>20.2</v>
      </c>
      <c r="P85" s="837"/>
      <c r="Q85" s="850">
        <v>10.1</v>
      </c>
    </row>
    <row r="86" spans="1:17" ht="14.4" customHeight="1" x14ac:dyDescent="0.3">
      <c r="A86" s="831" t="s">
        <v>2074</v>
      </c>
      <c r="B86" s="832" t="s">
        <v>1842</v>
      </c>
      <c r="C86" s="832" t="s">
        <v>1843</v>
      </c>
      <c r="D86" s="832" t="s">
        <v>1855</v>
      </c>
      <c r="E86" s="832" t="s">
        <v>1856</v>
      </c>
      <c r="F86" s="849">
        <v>18196</v>
      </c>
      <c r="G86" s="849">
        <v>110685.86000000002</v>
      </c>
      <c r="H86" s="849">
        <v>1.1976201211168267</v>
      </c>
      <c r="I86" s="849">
        <v>6.0829775774895589</v>
      </c>
      <c r="J86" s="849">
        <v>17459</v>
      </c>
      <c r="K86" s="849">
        <v>92421.510000000009</v>
      </c>
      <c r="L86" s="849">
        <v>1</v>
      </c>
      <c r="M86" s="849">
        <v>5.2936313649120805</v>
      </c>
      <c r="N86" s="849">
        <v>6747</v>
      </c>
      <c r="O86" s="849">
        <v>36062.75</v>
      </c>
      <c r="P86" s="837">
        <v>0.390198666955344</v>
      </c>
      <c r="Q86" s="850">
        <v>5.3450051874907363</v>
      </c>
    </row>
    <row r="87" spans="1:17" ht="14.4" customHeight="1" x14ac:dyDescent="0.3">
      <c r="A87" s="831" t="s">
        <v>2074</v>
      </c>
      <c r="B87" s="832" t="s">
        <v>1842</v>
      </c>
      <c r="C87" s="832" t="s">
        <v>1843</v>
      </c>
      <c r="D87" s="832" t="s">
        <v>1857</v>
      </c>
      <c r="E87" s="832" t="s">
        <v>1858</v>
      </c>
      <c r="F87" s="849">
        <v>520</v>
      </c>
      <c r="G87" s="849">
        <v>4758</v>
      </c>
      <c r="H87" s="849"/>
      <c r="I87" s="849">
        <v>9.15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2074</v>
      </c>
      <c r="B88" s="832" t="s">
        <v>1842</v>
      </c>
      <c r="C88" s="832" t="s">
        <v>1843</v>
      </c>
      <c r="D88" s="832" t="s">
        <v>1859</v>
      </c>
      <c r="E88" s="832" t="s">
        <v>1860</v>
      </c>
      <c r="F88" s="849">
        <v>1154</v>
      </c>
      <c r="G88" s="849">
        <v>10470.560000000001</v>
      </c>
      <c r="H88" s="849">
        <v>1.0202002486544213</v>
      </c>
      <c r="I88" s="849">
        <v>9.0732755632582336</v>
      </c>
      <c r="J88" s="849">
        <v>1118</v>
      </c>
      <c r="K88" s="849">
        <v>10263.239999999998</v>
      </c>
      <c r="L88" s="849">
        <v>1</v>
      </c>
      <c r="M88" s="849">
        <v>9.1799999999999979</v>
      </c>
      <c r="N88" s="849">
        <v>852</v>
      </c>
      <c r="O88" s="849">
        <v>7845.9999999999991</v>
      </c>
      <c r="P88" s="837">
        <v>0.7644759354745676</v>
      </c>
      <c r="Q88" s="850">
        <v>9.2089201877934261</v>
      </c>
    </row>
    <row r="89" spans="1:17" ht="14.4" customHeight="1" x14ac:dyDescent="0.3">
      <c r="A89" s="831" t="s">
        <v>2074</v>
      </c>
      <c r="B89" s="832" t="s">
        <v>1842</v>
      </c>
      <c r="C89" s="832" t="s">
        <v>1843</v>
      </c>
      <c r="D89" s="832" t="s">
        <v>1861</v>
      </c>
      <c r="E89" s="832" t="s">
        <v>1862</v>
      </c>
      <c r="F89" s="849">
        <v>370</v>
      </c>
      <c r="G89" s="849">
        <v>3781.8</v>
      </c>
      <c r="H89" s="849">
        <v>2.0781404549950544</v>
      </c>
      <c r="I89" s="849">
        <v>10.221081081081081</v>
      </c>
      <c r="J89" s="849">
        <v>180</v>
      </c>
      <c r="K89" s="849">
        <v>1819.8</v>
      </c>
      <c r="L89" s="849">
        <v>1</v>
      </c>
      <c r="M89" s="849">
        <v>10.11</v>
      </c>
      <c r="N89" s="849">
        <v>425</v>
      </c>
      <c r="O89" s="849">
        <v>4322.3999999999996</v>
      </c>
      <c r="P89" s="837">
        <v>2.3752060666007253</v>
      </c>
      <c r="Q89" s="850">
        <v>10.170352941176469</v>
      </c>
    </row>
    <row r="90" spans="1:17" ht="14.4" customHeight="1" x14ac:dyDescent="0.3">
      <c r="A90" s="831" t="s">
        <v>2074</v>
      </c>
      <c r="B90" s="832" t="s">
        <v>1842</v>
      </c>
      <c r="C90" s="832" t="s">
        <v>1843</v>
      </c>
      <c r="D90" s="832" t="s">
        <v>1869</v>
      </c>
      <c r="E90" s="832" t="s">
        <v>1870</v>
      </c>
      <c r="F90" s="849">
        <v>2710</v>
      </c>
      <c r="G90" s="849">
        <v>54942.2</v>
      </c>
      <c r="H90" s="849">
        <v>2.8917099563681909</v>
      </c>
      <c r="I90" s="849">
        <v>20.273874538745385</v>
      </c>
      <c r="J90" s="849">
        <v>930</v>
      </c>
      <c r="K90" s="849">
        <v>18999.900000000001</v>
      </c>
      <c r="L90" s="849">
        <v>1</v>
      </c>
      <c r="M90" s="849">
        <v>20.430000000000003</v>
      </c>
      <c r="N90" s="849">
        <v>2113</v>
      </c>
      <c r="O90" s="849">
        <v>42790.65</v>
      </c>
      <c r="P90" s="837">
        <v>2.252151327112248</v>
      </c>
      <c r="Q90" s="850">
        <v>20.251135825840038</v>
      </c>
    </row>
    <row r="91" spans="1:17" ht="14.4" customHeight="1" x14ac:dyDescent="0.3">
      <c r="A91" s="831" t="s">
        <v>2074</v>
      </c>
      <c r="B91" s="832" t="s">
        <v>1842</v>
      </c>
      <c r="C91" s="832" t="s">
        <v>1843</v>
      </c>
      <c r="D91" s="832" t="s">
        <v>1875</v>
      </c>
      <c r="E91" s="832" t="s">
        <v>1876</v>
      </c>
      <c r="F91" s="849">
        <v>41</v>
      </c>
      <c r="G91" s="849">
        <v>88718.10000000002</v>
      </c>
      <c r="H91" s="849">
        <v>1.4357456869661052</v>
      </c>
      <c r="I91" s="849">
        <v>2163.8560975609762</v>
      </c>
      <c r="J91" s="849">
        <v>31</v>
      </c>
      <c r="K91" s="849">
        <v>61792.350000000006</v>
      </c>
      <c r="L91" s="849">
        <v>1</v>
      </c>
      <c r="M91" s="849">
        <v>1993.301612903226</v>
      </c>
      <c r="N91" s="849">
        <v>52</v>
      </c>
      <c r="O91" s="849">
        <v>102508.87999999998</v>
      </c>
      <c r="P91" s="837">
        <v>1.6589250934783992</v>
      </c>
      <c r="Q91" s="850">
        <v>1971.3246153846148</v>
      </c>
    </row>
    <row r="92" spans="1:17" ht="14.4" customHeight="1" x14ac:dyDescent="0.3">
      <c r="A92" s="831" t="s">
        <v>2074</v>
      </c>
      <c r="B92" s="832" t="s">
        <v>1842</v>
      </c>
      <c r="C92" s="832" t="s">
        <v>1843</v>
      </c>
      <c r="D92" s="832" t="s">
        <v>1877</v>
      </c>
      <c r="E92" s="832" t="s">
        <v>1878</v>
      </c>
      <c r="F92" s="849">
        <v>400</v>
      </c>
      <c r="G92" s="849">
        <v>98432</v>
      </c>
      <c r="H92" s="849"/>
      <c r="I92" s="849">
        <v>246.08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2074</v>
      </c>
      <c r="B93" s="832" t="s">
        <v>1842</v>
      </c>
      <c r="C93" s="832" t="s">
        <v>1843</v>
      </c>
      <c r="D93" s="832" t="s">
        <v>1879</v>
      </c>
      <c r="E93" s="832" t="s">
        <v>1880</v>
      </c>
      <c r="F93" s="849">
        <v>7670</v>
      </c>
      <c r="G93" s="849">
        <v>31121.4</v>
      </c>
      <c r="H93" s="849">
        <v>0.99718480989296121</v>
      </c>
      <c r="I93" s="849">
        <v>4.0575488917861797</v>
      </c>
      <c r="J93" s="849">
        <v>8294</v>
      </c>
      <c r="K93" s="849">
        <v>31209.260000000002</v>
      </c>
      <c r="L93" s="849">
        <v>1</v>
      </c>
      <c r="M93" s="849">
        <v>3.7628719556305765</v>
      </c>
      <c r="N93" s="849">
        <v>9284</v>
      </c>
      <c r="O93" s="849">
        <v>34884.300000000003</v>
      </c>
      <c r="P93" s="837">
        <v>1.1177547945705859</v>
      </c>
      <c r="Q93" s="850">
        <v>3.7574644549763034</v>
      </c>
    </row>
    <row r="94" spans="1:17" ht="14.4" customHeight="1" x14ac:dyDescent="0.3">
      <c r="A94" s="831" t="s">
        <v>2074</v>
      </c>
      <c r="B94" s="832" t="s">
        <v>1842</v>
      </c>
      <c r="C94" s="832" t="s">
        <v>1843</v>
      </c>
      <c r="D94" s="832" t="s">
        <v>1881</v>
      </c>
      <c r="E94" s="832" t="s">
        <v>1882</v>
      </c>
      <c r="F94" s="849"/>
      <c r="G94" s="849"/>
      <c r="H94" s="849"/>
      <c r="I94" s="849"/>
      <c r="J94" s="849">
        <v>544</v>
      </c>
      <c r="K94" s="849">
        <v>3378.24</v>
      </c>
      <c r="L94" s="849">
        <v>1</v>
      </c>
      <c r="M94" s="849">
        <v>6.21</v>
      </c>
      <c r="N94" s="849"/>
      <c r="O94" s="849"/>
      <c r="P94" s="837"/>
      <c r="Q94" s="850"/>
    </row>
    <row r="95" spans="1:17" ht="14.4" customHeight="1" x14ac:dyDescent="0.3">
      <c r="A95" s="831" t="s">
        <v>2074</v>
      </c>
      <c r="B95" s="832" t="s">
        <v>1842</v>
      </c>
      <c r="C95" s="832" t="s">
        <v>1843</v>
      </c>
      <c r="D95" s="832" t="s">
        <v>2026</v>
      </c>
      <c r="E95" s="832" t="s">
        <v>2027</v>
      </c>
      <c r="F95" s="849">
        <v>10018</v>
      </c>
      <c r="G95" s="849">
        <v>330731.62999999995</v>
      </c>
      <c r="H95" s="849">
        <v>1.2354158390414955</v>
      </c>
      <c r="I95" s="849">
        <v>33.01373827111199</v>
      </c>
      <c r="J95" s="849">
        <v>7892</v>
      </c>
      <c r="K95" s="849">
        <v>267708.75</v>
      </c>
      <c r="L95" s="849">
        <v>1</v>
      </c>
      <c r="M95" s="849">
        <v>33.921534465281297</v>
      </c>
      <c r="N95" s="849">
        <v>11304</v>
      </c>
      <c r="O95" s="849">
        <v>385628.85000000009</v>
      </c>
      <c r="P95" s="837">
        <v>1.4404790654022332</v>
      </c>
      <c r="Q95" s="850">
        <v>34.11437101910829</v>
      </c>
    </row>
    <row r="96" spans="1:17" ht="14.4" customHeight="1" x14ac:dyDescent="0.3">
      <c r="A96" s="831" t="s">
        <v>2074</v>
      </c>
      <c r="B96" s="832" t="s">
        <v>1842</v>
      </c>
      <c r="C96" s="832" t="s">
        <v>1843</v>
      </c>
      <c r="D96" s="832" t="s">
        <v>1887</v>
      </c>
      <c r="E96" s="832" t="s">
        <v>1888</v>
      </c>
      <c r="F96" s="849">
        <v>150</v>
      </c>
      <c r="G96" s="849">
        <v>3016.5</v>
      </c>
      <c r="H96" s="849"/>
      <c r="I96" s="849">
        <v>20.11</v>
      </c>
      <c r="J96" s="849"/>
      <c r="K96" s="849"/>
      <c r="L96" s="849"/>
      <c r="M96" s="849"/>
      <c r="N96" s="849">
        <v>0</v>
      </c>
      <c r="O96" s="849">
        <v>0</v>
      </c>
      <c r="P96" s="837"/>
      <c r="Q96" s="850"/>
    </row>
    <row r="97" spans="1:17" ht="14.4" customHeight="1" x14ac:dyDescent="0.3">
      <c r="A97" s="831" t="s">
        <v>2074</v>
      </c>
      <c r="B97" s="832" t="s">
        <v>1842</v>
      </c>
      <c r="C97" s="832" t="s">
        <v>1843</v>
      </c>
      <c r="D97" s="832" t="s">
        <v>2028</v>
      </c>
      <c r="E97" s="832" t="s">
        <v>2029</v>
      </c>
      <c r="F97" s="849"/>
      <c r="G97" s="849"/>
      <c r="H97" s="849"/>
      <c r="I97" s="849"/>
      <c r="J97" s="849">
        <v>1</v>
      </c>
      <c r="K97" s="849">
        <v>56.62</v>
      </c>
      <c r="L97" s="849">
        <v>1</v>
      </c>
      <c r="M97" s="849">
        <v>56.62</v>
      </c>
      <c r="N97" s="849"/>
      <c r="O97" s="849"/>
      <c r="P97" s="837"/>
      <c r="Q97" s="850"/>
    </row>
    <row r="98" spans="1:17" ht="14.4" customHeight="1" x14ac:dyDescent="0.3">
      <c r="A98" s="831" t="s">
        <v>2074</v>
      </c>
      <c r="B98" s="832" t="s">
        <v>1842</v>
      </c>
      <c r="C98" s="832" t="s">
        <v>1843</v>
      </c>
      <c r="D98" s="832" t="s">
        <v>1895</v>
      </c>
      <c r="E98" s="832" t="s">
        <v>1896</v>
      </c>
      <c r="F98" s="849"/>
      <c r="G98" s="849"/>
      <c r="H98" s="849"/>
      <c r="I98" s="849"/>
      <c r="J98" s="849"/>
      <c r="K98" s="849"/>
      <c r="L98" s="849"/>
      <c r="M98" s="849"/>
      <c r="N98" s="849">
        <v>960</v>
      </c>
      <c r="O98" s="849">
        <v>18336</v>
      </c>
      <c r="P98" s="837"/>
      <c r="Q98" s="850">
        <v>19.100000000000001</v>
      </c>
    </row>
    <row r="99" spans="1:17" ht="14.4" customHeight="1" x14ac:dyDescent="0.3">
      <c r="A99" s="831" t="s">
        <v>2074</v>
      </c>
      <c r="B99" s="832" t="s">
        <v>1842</v>
      </c>
      <c r="C99" s="832" t="s">
        <v>1843</v>
      </c>
      <c r="D99" s="832" t="s">
        <v>2075</v>
      </c>
      <c r="E99" s="832" t="s">
        <v>2076</v>
      </c>
      <c r="F99" s="849"/>
      <c r="G99" s="849"/>
      <c r="H99" s="849"/>
      <c r="I99" s="849"/>
      <c r="J99" s="849"/>
      <c r="K99" s="849"/>
      <c r="L99" s="849"/>
      <c r="M99" s="849"/>
      <c r="N99" s="849">
        <v>32</v>
      </c>
      <c r="O99" s="849">
        <v>132.16</v>
      </c>
      <c r="P99" s="837"/>
      <c r="Q99" s="850">
        <v>4.13</v>
      </c>
    </row>
    <row r="100" spans="1:17" ht="14.4" customHeight="1" x14ac:dyDescent="0.3">
      <c r="A100" s="831" t="s">
        <v>2074</v>
      </c>
      <c r="B100" s="832" t="s">
        <v>1842</v>
      </c>
      <c r="C100" s="832" t="s">
        <v>904</v>
      </c>
      <c r="D100" s="832" t="s">
        <v>1908</v>
      </c>
      <c r="E100" s="832" t="s">
        <v>1909</v>
      </c>
      <c r="F100" s="849">
        <v>5</v>
      </c>
      <c r="G100" s="849">
        <v>2215</v>
      </c>
      <c r="H100" s="849">
        <v>1.2471846846846846</v>
      </c>
      <c r="I100" s="849">
        <v>443</v>
      </c>
      <c r="J100" s="849">
        <v>4</v>
      </c>
      <c r="K100" s="849">
        <v>1776</v>
      </c>
      <c r="L100" s="849">
        <v>1</v>
      </c>
      <c r="M100" s="849">
        <v>444</v>
      </c>
      <c r="N100" s="849">
        <v>1</v>
      </c>
      <c r="O100" s="849">
        <v>444</v>
      </c>
      <c r="P100" s="837">
        <v>0.25</v>
      </c>
      <c r="Q100" s="850">
        <v>444</v>
      </c>
    </row>
    <row r="101" spans="1:17" ht="14.4" customHeight="1" x14ac:dyDescent="0.3">
      <c r="A101" s="831" t="s">
        <v>2074</v>
      </c>
      <c r="B101" s="832" t="s">
        <v>1842</v>
      </c>
      <c r="C101" s="832" t="s">
        <v>904</v>
      </c>
      <c r="D101" s="832" t="s">
        <v>1915</v>
      </c>
      <c r="E101" s="832" t="s">
        <v>1916</v>
      </c>
      <c r="F101" s="849">
        <v>2</v>
      </c>
      <c r="G101" s="849">
        <v>636</v>
      </c>
      <c r="H101" s="849"/>
      <c r="I101" s="849">
        <v>318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2074</v>
      </c>
      <c r="B102" s="832" t="s">
        <v>1842</v>
      </c>
      <c r="C102" s="832" t="s">
        <v>904</v>
      </c>
      <c r="D102" s="832" t="s">
        <v>1922</v>
      </c>
      <c r="E102" s="832" t="s">
        <v>1923</v>
      </c>
      <c r="F102" s="849">
        <v>4</v>
      </c>
      <c r="G102" s="849">
        <v>8152</v>
      </c>
      <c r="H102" s="849">
        <v>1.9990191270230506</v>
      </c>
      <c r="I102" s="849">
        <v>2038</v>
      </c>
      <c r="J102" s="849">
        <v>2</v>
      </c>
      <c r="K102" s="849">
        <v>4078</v>
      </c>
      <c r="L102" s="849">
        <v>1</v>
      </c>
      <c r="M102" s="849">
        <v>2039</v>
      </c>
      <c r="N102" s="849"/>
      <c r="O102" s="849"/>
      <c r="P102" s="837"/>
      <c r="Q102" s="850"/>
    </row>
    <row r="103" spans="1:17" ht="14.4" customHeight="1" x14ac:dyDescent="0.3">
      <c r="A103" s="831" t="s">
        <v>2074</v>
      </c>
      <c r="B103" s="832" t="s">
        <v>1842</v>
      </c>
      <c r="C103" s="832" t="s">
        <v>904</v>
      </c>
      <c r="D103" s="832" t="s">
        <v>1922</v>
      </c>
      <c r="E103" s="832" t="s">
        <v>1924</v>
      </c>
      <c r="F103" s="849">
        <v>1</v>
      </c>
      <c r="G103" s="849">
        <v>2038</v>
      </c>
      <c r="H103" s="849">
        <v>0.33316985450384173</v>
      </c>
      <c r="I103" s="849">
        <v>2038</v>
      </c>
      <c r="J103" s="849">
        <v>3</v>
      </c>
      <c r="K103" s="849">
        <v>6117</v>
      </c>
      <c r="L103" s="849">
        <v>1</v>
      </c>
      <c r="M103" s="849">
        <v>2039</v>
      </c>
      <c r="N103" s="849"/>
      <c r="O103" s="849"/>
      <c r="P103" s="837"/>
      <c r="Q103" s="850"/>
    </row>
    <row r="104" spans="1:17" ht="14.4" customHeight="1" x14ac:dyDescent="0.3">
      <c r="A104" s="831" t="s">
        <v>2074</v>
      </c>
      <c r="B104" s="832" t="s">
        <v>1842</v>
      </c>
      <c r="C104" s="832" t="s">
        <v>904</v>
      </c>
      <c r="D104" s="832" t="s">
        <v>1925</v>
      </c>
      <c r="E104" s="832" t="s">
        <v>1926</v>
      </c>
      <c r="F104" s="849"/>
      <c r="G104" s="849"/>
      <c r="H104" s="849"/>
      <c r="I104" s="849"/>
      <c r="J104" s="849">
        <v>1</v>
      </c>
      <c r="K104" s="849">
        <v>3059</v>
      </c>
      <c r="L104" s="849">
        <v>1</v>
      </c>
      <c r="M104" s="849">
        <v>3059</v>
      </c>
      <c r="N104" s="849"/>
      <c r="O104" s="849"/>
      <c r="P104" s="837"/>
      <c r="Q104" s="850"/>
    </row>
    <row r="105" spans="1:17" ht="14.4" customHeight="1" x14ac:dyDescent="0.3">
      <c r="A105" s="831" t="s">
        <v>2074</v>
      </c>
      <c r="B105" s="832" t="s">
        <v>1842</v>
      </c>
      <c r="C105" s="832" t="s">
        <v>904</v>
      </c>
      <c r="D105" s="832" t="s">
        <v>1928</v>
      </c>
      <c r="E105" s="832" t="s">
        <v>1929</v>
      </c>
      <c r="F105" s="849">
        <v>2</v>
      </c>
      <c r="G105" s="849">
        <v>1332</v>
      </c>
      <c r="H105" s="849"/>
      <c r="I105" s="849">
        <v>666</v>
      </c>
      <c r="J105" s="849"/>
      <c r="K105" s="849"/>
      <c r="L105" s="849"/>
      <c r="M105" s="849"/>
      <c r="N105" s="849">
        <v>11</v>
      </c>
      <c r="O105" s="849">
        <v>7340</v>
      </c>
      <c r="P105" s="837"/>
      <c r="Q105" s="850">
        <v>667.27272727272725</v>
      </c>
    </row>
    <row r="106" spans="1:17" ht="14.4" customHeight="1" x14ac:dyDescent="0.3">
      <c r="A106" s="831" t="s">
        <v>2074</v>
      </c>
      <c r="B106" s="832" t="s">
        <v>1842</v>
      </c>
      <c r="C106" s="832" t="s">
        <v>904</v>
      </c>
      <c r="D106" s="832" t="s">
        <v>1928</v>
      </c>
      <c r="E106" s="832" t="s">
        <v>1930</v>
      </c>
      <c r="F106" s="849">
        <v>6</v>
      </c>
      <c r="G106" s="849">
        <v>3996</v>
      </c>
      <c r="H106" s="849">
        <v>0.85585778539301782</v>
      </c>
      <c r="I106" s="849">
        <v>666</v>
      </c>
      <c r="J106" s="849">
        <v>7</v>
      </c>
      <c r="K106" s="849">
        <v>4669</v>
      </c>
      <c r="L106" s="849">
        <v>1</v>
      </c>
      <c r="M106" s="849">
        <v>667</v>
      </c>
      <c r="N106" s="849">
        <v>6</v>
      </c>
      <c r="O106" s="849">
        <v>4004</v>
      </c>
      <c r="P106" s="837">
        <v>0.85757121439280359</v>
      </c>
      <c r="Q106" s="850">
        <v>667.33333333333337</v>
      </c>
    </row>
    <row r="107" spans="1:17" ht="14.4" customHeight="1" x14ac:dyDescent="0.3">
      <c r="A107" s="831" t="s">
        <v>2074</v>
      </c>
      <c r="B107" s="832" t="s">
        <v>1842</v>
      </c>
      <c r="C107" s="832" t="s">
        <v>904</v>
      </c>
      <c r="D107" s="832" t="s">
        <v>1933</v>
      </c>
      <c r="E107" s="832" t="s">
        <v>1935</v>
      </c>
      <c r="F107" s="849">
        <v>3</v>
      </c>
      <c r="G107" s="849">
        <v>4293</v>
      </c>
      <c r="H107" s="849"/>
      <c r="I107" s="849">
        <v>1431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2074</v>
      </c>
      <c r="B108" s="832" t="s">
        <v>1842</v>
      </c>
      <c r="C108" s="832" t="s">
        <v>904</v>
      </c>
      <c r="D108" s="832" t="s">
        <v>1936</v>
      </c>
      <c r="E108" s="832" t="s">
        <v>1937</v>
      </c>
      <c r="F108" s="849">
        <v>3</v>
      </c>
      <c r="G108" s="849">
        <v>5736</v>
      </c>
      <c r="H108" s="849">
        <v>1.5</v>
      </c>
      <c r="I108" s="849">
        <v>1912</v>
      </c>
      <c r="J108" s="849">
        <v>2</v>
      </c>
      <c r="K108" s="849">
        <v>3824</v>
      </c>
      <c r="L108" s="849">
        <v>1</v>
      </c>
      <c r="M108" s="849">
        <v>1912</v>
      </c>
      <c r="N108" s="849">
        <v>4</v>
      </c>
      <c r="O108" s="849">
        <v>7657</v>
      </c>
      <c r="P108" s="837">
        <v>2.0023535564853558</v>
      </c>
      <c r="Q108" s="850">
        <v>1914.25</v>
      </c>
    </row>
    <row r="109" spans="1:17" ht="14.4" customHeight="1" x14ac:dyDescent="0.3">
      <c r="A109" s="831" t="s">
        <v>2074</v>
      </c>
      <c r="B109" s="832" t="s">
        <v>1842</v>
      </c>
      <c r="C109" s="832" t="s">
        <v>904</v>
      </c>
      <c r="D109" s="832" t="s">
        <v>1940</v>
      </c>
      <c r="E109" s="832" t="s">
        <v>1941</v>
      </c>
      <c r="F109" s="849">
        <v>2</v>
      </c>
      <c r="G109" s="849">
        <v>2426</v>
      </c>
      <c r="H109" s="849">
        <v>1</v>
      </c>
      <c r="I109" s="849">
        <v>1213</v>
      </c>
      <c r="J109" s="849">
        <v>2</v>
      </c>
      <c r="K109" s="849">
        <v>2426</v>
      </c>
      <c r="L109" s="849">
        <v>1</v>
      </c>
      <c r="M109" s="849">
        <v>1213</v>
      </c>
      <c r="N109" s="849">
        <v>6</v>
      </c>
      <c r="O109" s="849">
        <v>7284</v>
      </c>
      <c r="P109" s="837">
        <v>3.0024732069249795</v>
      </c>
      <c r="Q109" s="850">
        <v>1214</v>
      </c>
    </row>
    <row r="110" spans="1:17" ht="14.4" customHeight="1" x14ac:dyDescent="0.3">
      <c r="A110" s="831" t="s">
        <v>2074</v>
      </c>
      <c r="B110" s="832" t="s">
        <v>1842</v>
      </c>
      <c r="C110" s="832" t="s">
        <v>904</v>
      </c>
      <c r="D110" s="832" t="s">
        <v>1940</v>
      </c>
      <c r="E110" s="832" t="s">
        <v>1942</v>
      </c>
      <c r="F110" s="849">
        <v>3</v>
      </c>
      <c r="G110" s="849">
        <v>3639</v>
      </c>
      <c r="H110" s="849">
        <v>1</v>
      </c>
      <c r="I110" s="849">
        <v>1213</v>
      </c>
      <c r="J110" s="849">
        <v>3</v>
      </c>
      <c r="K110" s="849">
        <v>3639</v>
      </c>
      <c r="L110" s="849">
        <v>1</v>
      </c>
      <c r="M110" s="849">
        <v>1213</v>
      </c>
      <c r="N110" s="849">
        <v>1</v>
      </c>
      <c r="O110" s="849">
        <v>1214</v>
      </c>
      <c r="P110" s="837">
        <v>0.33360813410277551</v>
      </c>
      <c r="Q110" s="850">
        <v>1214</v>
      </c>
    </row>
    <row r="111" spans="1:17" ht="14.4" customHeight="1" x14ac:dyDescent="0.3">
      <c r="A111" s="831" t="s">
        <v>2074</v>
      </c>
      <c r="B111" s="832" t="s">
        <v>1842</v>
      </c>
      <c r="C111" s="832" t="s">
        <v>904</v>
      </c>
      <c r="D111" s="832" t="s">
        <v>1945</v>
      </c>
      <c r="E111" s="832" t="s">
        <v>1946</v>
      </c>
      <c r="F111" s="849">
        <v>31</v>
      </c>
      <c r="G111" s="849">
        <v>21111</v>
      </c>
      <c r="H111" s="849">
        <v>1.5477272727272726</v>
      </c>
      <c r="I111" s="849">
        <v>681</v>
      </c>
      <c r="J111" s="849">
        <v>20</v>
      </c>
      <c r="K111" s="849">
        <v>13640</v>
      </c>
      <c r="L111" s="849">
        <v>1</v>
      </c>
      <c r="M111" s="849">
        <v>682</v>
      </c>
      <c r="N111" s="849">
        <v>39</v>
      </c>
      <c r="O111" s="849">
        <v>26598</v>
      </c>
      <c r="P111" s="837">
        <v>1.95</v>
      </c>
      <c r="Q111" s="850">
        <v>682</v>
      </c>
    </row>
    <row r="112" spans="1:17" ht="14.4" customHeight="1" x14ac:dyDescent="0.3">
      <c r="A112" s="831" t="s">
        <v>2074</v>
      </c>
      <c r="B112" s="832" t="s">
        <v>1842</v>
      </c>
      <c r="C112" s="832" t="s">
        <v>904</v>
      </c>
      <c r="D112" s="832" t="s">
        <v>1945</v>
      </c>
      <c r="E112" s="832" t="s">
        <v>1947</v>
      </c>
      <c r="F112" s="849">
        <v>9</v>
      </c>
      <c r="G112" s="849">
        <v>6129</v>
      </c>
      <c r="H112" s="849">
        <v>0.89868035190615836</v>
      </c>
      <c r="I112" s="849">
        <v>681</v>
      </c>
      <c r="J112" s="849">
        <v>10</v>
      </c>
      <c r="K112" s="849">
        <v>6820</v>
      </c>
      <c r="L112" s="849">
        <v>1</v>
      </c>
      <c r="M112" s="849">
        <v>682</v>
      </c>
      <c r="N112" s="849">
        <v>12</v>
      </c>
      <c r="O112" s="849">
        <v>8184</v>
      </c>
      <c r="P112" s="837">
        <v>1.2</v>
      </c>
      <c r="Q112" s="850">
        <v>682</v>
      </c>
    </row>
    <row r="113" spans="1:17" ht="14.4" customHeight="1" x14ac:dyDescent="0.3">
      <c r="A113" s="831" t="s">
        <v>2074</v>
      </c>
      <c r="B113" s="832" t="s">
        <v>1842</v>
      </c>
      <c r="C113" s="832" t="s">
        <v>904</v>
      </c>
      <c r="D113" s="832" t="s">
        <v>1948</v>
      </c>
      <c r="E113" s="832" t="s">
        <v>1950</v>
      </c>
      <c r="F113" s="849">
        <v>1</v>
      </c>
      <c r="G113" s="849">
        <v>716</v>
      </c>
      <c r="H113" s="849"/>
      <c r="I113" s="849">
        <v>716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2074</v>
      </c>
      <c r="B114" s="832" t="s">
        <v>1842</v>
      </c>
      <c r="C114" s="832" t="s">
        <v>904</v>
      </c>
      <c r="D114" s="832" t="s">
        <v>1951</v>
      </c>
      <c r="E114" s="832" t="s">
        <v>1952</v>
      </c>
      <c r="F114" s="849"/>
      <c r="G114" s="849"/>
      <c r="H114" s="849"/>
      <c r="I114" s="849"/>
      <c r="J114" s="849">
        <v>2</v>
      </c>
      <c r="K114" s="849">
        <v>5276</v>
      </c>
      <c r="L114" s="849">
        <v>1</v>
      </c>
      <c r="M114" s="849">
        <v>2638</v>
      </c>
      <c r="N114" s="849"/>
      <c r="O114" s="849"/>
      <c r="P114" s="837"/>
      <c r="Q114" s="850"/>
    </row>
    <row r="115" spans="1:17" ht="14.4" customHeight="1" x14ac:dyDescent="0.3">
      <c r="A115" s="831" t="s">
        <v>2074</v>
      </c>
      <c r="B115" s="832" t="s">
        <v>1842</v>
      </c>
      <c r="C115" s="832" t="s">
        <v>904</v>
      </c>
      <c r="D115" s="832" t="s">
        <v>1954</v>
      </c>
      <c r="E115" s="832" t="s">
        <v>1955</v>
      </c>
      <c r="F115" s="849">
        <v>99</v>
      </c>
      <c r="G115" s="849">
        <v>180675</v>
      </c>
      <c r="H115" s="849">
        <v>0.89189189189189189</v>
      </c>
      <c r="I115" s="849">
        <v>1825</v>
      </c>
      <c r="J115" s="849">
        <v>111</v>
      </c>
      <c r="K115" s="849">
        <v>202575</v>
      </c>
      <c r="L115" s="849">
        <v>1</v>
      </c>
      <c r="M115" s="849">
        <v>1825</v>
      </c>
      <c r="N115" s="849">
        <v>96</v>
      </c>
      <c r="O115" s="849">
        <v>175296</v>
      </c>
      <c r="P115" s="837">
        <v>0.86533876342095517</v>
      </c>
      <c r="Q115" s="850">
        <v>1826</v>
      </c>
    </row>
    <row r="116" spans="1:17" ht="14.4" customHeight="1" x14ac:dyDescent="0.3">
      <c r="A116" s="831" t="s">
        <v>2074</v>
      </c>
      <c r="B116" s="832" t="s">
        <v>1842</v>
      </c>
      <c r="C116" s="832" t="s">
        <v>904</v>
      </c>
      <c r="D116" s="832" t="s">
        <v>1954</v>
      </c>
      <c r="E116" s="832" t="s">
        <v>1956</v>
      </c>
      <c r="F116" s="849">
        <v>27</v>
      </c>
      <c r="G116" s="849">
        <v>49275</v>
      </c>
      <c r="H116" s="849">
        <v>0.87096774193548387</v>
      </c>
      <c r="I116" s="849">
        <v>1825</v>
      </c>
      <c r="J116" s="849">
        <v>31</v>
      </c>
      <c r="K116" s="849">
        <v>56575</v>
      </c>
      <c r="L116" s="849">
        <v>1</v>
      </c>
      <c r="M116" s="849">
        <v>1825</v>
      </c>
      <c r="N116" s="849">
        <v>39</v>
      </c>
      <c r="O116" s="849">
        <v>71214</v>
      </c>
      <c r="P116" s="837">
        <v>1.2587538665488289</v>
      </c>
      <c r="Q116" s="850">
        <v>1826</v>
      </c>
    </row>
    <row r="117" spans="1:17" ht="14.4" customHeight="1" x14ac:dyDescent="0.3">
      <c r="A117" s="831" t="s">
        <v>2074</v>
      </c>
      <c r="B117" s="832" t="s">
        <v>1842</v>
      </c>
      <c r="C117" s="832" t="s">
        <v>904</v>
      </c>
      <c r="D117" s="832" t="s">
        <v>1957</v>
      </c>
      <c r="E117" s="832" t="s">
        <v>1958</v>
      </c>
      <c r="F117" s="849">
        <v>35</v>
      </c>
      <c r="G117" s="849">
        <v>15015</v>
      </c>
      <c r="H117" s="849">
        <v>0.85365853658536583</v>
      </c>
      <c r="I117" s="849">
        <v>429</v>
      </c>
      <c r="J117" s="849">
        <v>41</v>
      </c>
      <c r="K117" s="849">
        <v>17589</v>
      </c>
      <c r="L117" s="849">
        <v>1</v>
      </c>
      <c r="M117" s="849">
        <v>429</v>
      </c>
      <c r="N117" s="849">
        <v>24</v>
      </c>
      <c r="O117" s="849">
        <v>10320</v>
      </c>
      <c r="P117" s="837">
        <v>0.58673034282790382</v>
      </c>
      <c r="Q117" s="850">
        <v>430</v>
      </c>
    </row>
    <row r="118" spans="1:17" ht="14.4" customHeight="1" x14ac:dyDescent="0.3">
      <c r="A118" s="831" t="s">
        <v>2074</v>
      </c>
      <c r="B118" s="832" t="s">
        <v>1842</v>
      </c>
      <c r="C118" s="832" t="s">
        <v>904</v>
      </c>
      <c r="D118" s="832" t="s">
        <v>2037</v>
      </c>
      <c r="E118" s="832" t="s">
        <v>2038</v>
      </c>
      <c r="F118" s="849">
        <v>39</v>
      </c>
      <c r="G118" s="849">
        <v>565734</v>
      </c>
      <c r="H118" s="849">
        <v>1.2579777949243636</v>
      </c>
      <c r="I118" s="849">
        <v>14506</v>
      </c>
      <c r="J118" s="849">
        <v>31</v>
      </c>
      <c r="K118" s="849">
        <v>449717</v>
      </c>
      <c r="L118" s="849">
        <v>1</v>
      </c>
      <c r="M118" s="849">
        <v>14507</v>
      </c>
      <c r="N118" s="849">
        <v>45</v>
      </c>
      <c r="O118" s="849">
        <v>652893</v>
      </c>
      <c r="P118" s="837">
        <v>1.4517863456351439</v>
      </c>
      <c r="Q118" s="850">
        <v>14508.733333333334</v>
      </c>
    </row>
    <row r="119" spans="1:17" ht="14.4" customHeight="1" x14ac:dyDescent="0.3">
      <c r="A119" s="831" t="s">
        <v>2074</v>
      </c>
      <c r="B119" s="832" t="s">
        <v>1842</v>
      </c>
      <c r="C119" s="832" t="s">
        <v>904</v>
      </c>
      <c r="D119" s="832" t="s">
        <v>1969</v>
      </c>
      <c r="E119" s="832" t="s">
        <v>1970</v>
      </c>
      <c r="F119" s="849"/>
      <c r="G119" s="849"/>
      <c r="H119" s="849"/>
      <c r="I119" s="849"/>
      <c r="J119" s="849">
        <v>6</v>
      </c>
      <c r="K119" s="849">
        <v>3660</v>
      </c>
      <c r="L119" s="849">
        <v>1</v>
      </c>
      <c r="M119" s="849">
        <v>610</v>
      </c>
      <c r="N119" s="849"/>
      <c r="O119" s="849"/>
      <c r="P119" s="837"/>
      <c r="Q119" s="850"/>
    </row>
    <row r="120" spans="1:17" ht="14.4" customHeight="1" x14ac:dyDescent="0.3">
      <c r="A120" s="831" t="s">
        <v>2074</v>
      </c>
      <c r="B120" s="832" t="s">
        <v>1842</v>
      </c>
      <c r="C120" s="832" t="s">
        <v>904</v>
      </c>
      <c r="D120" s="832" t="s">
        <v>1969</v>
      </c>
      <c r="E120" s="832" t="s">
        <v>1971</v>
      </c>
      <c r="F120" s="849">
        <v>8</v>
      </c>
      <c r="G120" s="849">
        <v>4872</v>
      </c>
      <c r="H120" s="849">
        <v>2.6622950819672133</v>
      </c>
      <c r="I120" s="849">
        <v>609</v>
      </c>
      <c r="J120" s="849">
        <v>3</v>
      </c>
      <c r="K120" s="849">
        <v>1830</v>
      </c>
      <c r="L120" s="849">
        <v>1</v>
      </c>
      <c r="M120" s="849">
        <v>610</v>
      </c>
      <c r="N120" s="849">
        <v>2</v>
      </c>
      <c r="O120" s="849">
        <v>1222</v>
      </c>
      <c r="P120" s="837">
        <v>0.66775956284153004</v>
      </c>
      <c r="Q120" s="850">
        <v>611</v>
      </c>
    </row>
    <row r="121" spans="1:17" ht="14.4" customHeight="1" x14ac:dyDescent="0.3">
      <c r="A121" s="831" t="s">
        <v>2074</v>
      </c>
      <c r="B121" s="832" t="s">
        <v>1842</v>
      </c>
      <c r="C121" s="832" t="s">
        <v>904</v>
      </c>
      <c r="D121" s="832" t="s">
        <v>1974</v>
      </c>
      <c r="E121" s="832" t="s">
        <v>1975</v>
      </c>
      <c r="F121" s="849">
        <v>2</v>
      </c>
      <c r="G121" s="849">
        <v>874</v>
      </c>
      <c r="H121" s="849"/>
      <c r="I121" s="849">
        <v>437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2074</v>
      </c>
      <c r="B122" s="832" t="s">
        <v>1842</v>
      </c>
      <c r="C122" s="832" t="s">
        <v>904</v>
      </c>
      <c r="D122" s="832" t="s">
        <v>1974</v>
      </c>
      <c r="E122" s="832" t="s">
        <v>1976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438</v>
      </c>
      <c r="P122" s="837"/>
      <c r="Q122" s="850">
        <v>438</v>
      </c>
    </row>
    <row r="123" spans="1:17" ht="14.4" customHeight="1" x14ac:dyDescent="0.3">
      <c r="A123" s="831" t="s">
        <v>2074</v>
      </c>
      <c r="B123" s="832" t="s">
        <v>1842</v>
      </c>
      <c r="C123" s="832" t="s">
        <v>904</v>
      </c>
      <c r="D123" s="832" t="s">
        <v>2072</v>
      </c>
      <c r="E123" s="832" t="s">
        <v>2073</v>
      </c>
      <c r="F123" s="849"/>
      <c r="G123" s="849"/>
      <c r="H123" s="849"/>
      <c r="I123" s="849"/>
      <c r="J123" s="849">
        <v>0</v>
      </c>
      <c r="K123" s="849">
        <v>0</v>
      </c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2074</v>
      </c>
      <c r="B124" s="832" t="s">
        <v>1842</v>
      </c>
      <c r="C124" s="832" t="s">
        <v>904</v>
      </c>
      <c r="D124" s="832" t="s">
        <v>1977</v>
      </c>
      <c r="E124" s="832" t="s">
        <v>1978</v>
      </c>
      <c r="F124" s="849">
        <v>7</v>
      </c>
      <c r="G124" s="849">
        <v>9394</v>
      </c>
      <c r="H124" s="849">
        <v>0.875</v>
      </c>
      <c r="I124" s="849">
        <v>1342</v>
      </c>
      <c r="J124" s="849">
        <v>8</v>
      </c>
      <c r="K124" s="849">
        <v>10736</v>
      </c>
      <c r="L124" s="849">
        <v>1</v>
      </c>
      <c r="M124" s="849">
        <v>1342</v>
      </c>
      <c r="N124" s="849">
        <v>7</v>
      </c>
      <c r="O124" s="849">
        <v>9401</v>
      </c>
      <c r="P124" s="837">
        <v>0.87565201192250375</v>
      </c>
      <c r="Q124" s="850">
        <v>1343</v>
      </c>
    </row>
    <row r="125" spans="1:17" ht="14.4" customHeight="1" x14ac:dyDescent="0.3">
      <c r="A125" s="831" t="s">
        <v>2074</v>
      </c>
      <c r="B125" s="832" t="s">
        <v>1842</v>
      </c>
      <c r="C125" s="832" t="s">
        <v>904</v>
      </c>
      <c r="D125" s="832" t="s">
        <v>1977</v>
      </c>
      <c r="E125" s="832" t="s">
        <v>1979</v>
      </c>
      <c r="F125" s="849">
        <v>3</v>
      </c>
      <c r="G125" s="849">
        <v>4026</v>
      </c>
      <c r="H125" s="849">
        <v>1</v>
      </c>
      <c r="I125" s="849">
        <v>1342</v>
      </c>
      <c r="J125" s="849">
        <v>3</v>
      </c>
      <c r="K125" s="849">
        <v>4026</v>
      </c>
      <c r="L125" s="849">
        <v>1</v>
      </c>
      <c r="M125" s="849">
        <v>1342</v>
      </c>
      <c r="N125" s="849">
        <v>8</v>
      </c>
      <c r="O125" s="849">
        <v>10741</v>
      </c>
      <c r="P125" s="837">
        <v>2.6679085941381024</v>
      </c>
      <c r="Q125" s="850">
        <v>1342.625</v>
      </c>
    </row>
    <row r="126" spans="1:17" ht="14.4" customHeight="1" x14ac:dyDescent="0.3">
      <c r="A126" s="831" t="s">
        <v>2074</v>
      </c>
      <c r="B126" s="832" t="s">
        <v>1842</v>
      </c>
      <c r="C126" s="832" t="s">
        <v>904</v>
      </c>
      <c r="D126" s="832" t="s">
        <v>1980</v>
      </c>
      <c r="E126" s="832" t="s">
        <v>1981</v>
      </c>
      <c r="F126" s="849">
        <v>14</v>
      </c>
      <c r="G126" s="849">
        <v>7126</v>
      </c>
      <c r="H126" s="849">
        <v>0.7</v>
      </c>
      <c r="I126" s="849">
        <v>509</v>
      </c>
      <c r="J126" s="849">
        <v>20</v>
      </c>
      <c r="K126" s="849">
        <v>10180</v>
      </c>
      <c r="L126" s="849">
        <v>1</v>
      </c>
      <c r="M126" s="849">
        <v>509</v>
      </c>
      <c r="N126" s="849">
        <v>24</v>
      </c>
      <c r="O126" s="849">
        <v>12248</v>
      </c>
      <c r="P126" s="837">
        <v>1.2031434184675835</v>
      </c>
      <c r="Q126" s="850">
        <v>510.33333333333331</v>
      </c>
    </row>
    <row r="127" spans="1:17" ht="14.4" customHeight="1" x14ac:dyDescent="0.3">
      <c r="A127" s="831" t="s">
        <v>2074</v>
      </c>
      <c r="B127" s="832" t="s">
        <v>1842</v>
      </c>
      <c r="C127" s="832" t="s">
        <v>904</v>
      </c>
      <c r="D127" s="832" t="s">
        <v>1980</v>
      </c>
      <c r="E127" s="832" t="s">
        <v>1982</v>
      </c>
      <c r="F127" s="849">
        <v>65</v>
      </c>
      <c r="G127" s="849">
        <v>33085</v>
      </c>
      <c r="H127" s="849">
        <v>1.3265306122448979</v>
      </c>
      <c r="I127" s="849">
        <v>509</v>
      </c>
      <c r="J127" s="849">
        <v>49</v>
      </c>
      <c r="K127" s="849">
        <v>24941</v>
      </c>
      <c r="L127" s="849">
        <v>1</v>
      </c>
      <c r="M127" s="849">
        <v>509</v>
      </c>
      <c r="N127" s="849">
        <v>78</v>
      </c>
      <c r="O127" s="849">
        <v>39785</v>
      </c>
      <c r="P127" s="837">
        <v>1.5951645884286918</v>
      </c>
      <c r="Q127" s="850">
        <v>510.06410256410254</v>
      </c>
    </row>
    <row r="128" spans="1:17" ht="14.4" customHeight="1" x14ac:dyDescent="0.3">
      <c r="A128" s="831" t="s">
        <v>2074</v>
      </c>
      <c r="B128" s="832" t="s">
        <v>1842</v>
      </c>
      <c r="C128" s="832" t="s">
        <v>904</v>
      </c>
      <c r="D128" s="832" t="s">
        <v>1983</v>
      </c>
      <c r="E128" s="832" t="s">
        <v>1984</v>
      </c>
      <c r="F128" s="849">
        <v>5</v>
      </c>
      <c r="G128" s="849">
        <v>11645</v>
      </c>
      <c r="H128" s="849">
        <v>2.4989270386266096</v>
      </c>
      <c r="I128" s="849">
        <v>2329</v>
      </c>
      <c r="J128" s="849">
        <v>2</v>
      </c>
      <c r="K128" s="849">
        <v>4660</v>
      </c>
      <c r="L128" s="849">
        <v>1</v>
      </c>
      <c r="M128" s="849">
        <v>2330</v>
      </c>
      <c r="N128" s="849">
        <v>4</v>
      </c>
      <c r="O128" s="849">
        <v>9332</v>
      </c>
      <c r="P128" s="837">
        <v>2.0025751072961375</v>
      </c>
      <c r="Q128" s="850">
        <v>2333</v>
      </c>
    </row>
    <row r="129" spans="1:17" ht="14.4" customHeight="1" x14ac:dyDescent="0.3">
      <c r="A129" s="831" t="s">
        <v>2074</v>
      </c>
      <c r="B129" s="832" t="s">
        <v>1842</v>
      </c>
      <c r="C129" s="832" t="s">
        <v>904</v>
      </c>
      <c r="D129" s="832" t="s">
        <v>1985</v>
      </c>
      <c r="E129" s="832" t="s">
        <v>1986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2649</v>
      </c>
      <c r="P129" s="837"/>
      <c r="Q129" s="850">
        <v>2649</v>
      </c>
    </row>
    <row r="130" spans="1:17" ht="14.4" customHeight="1" x14ac:dyDescent="0.3">
      <c r="A130" s="831" t="s">
        <v>2074</v>
      </c>
      <c r="B130" s="832" t="s">
        <v>1842</v>
      </c>
      <c r="C130" s="832" t="s">
        <v>904</v>
      </c>
      <c r="D130" s="832" t="s">
        <v>1985</v>
      </c>
      <c r="E130" s="832" t="s">
        <v>1987</v>
      </c>
      <c r="F130" s="849">
        <v>1</v>
      </c>
      <c r="G130" s="849">
        <v>2645</v>
      </c>
      <c r="H130" s="849"/>
      <c r="I130" s="849">
        <v>2645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2074</v>
      </c>
      <c r="B131" s="832" t="s">
        <v>1842</v>
      </c>
      <c r="C131" s="832" t="s">
        <v>904</v>
      </c>
      <c r="D131" s="832" t="s">
        <v>2006</v>
      </c>
      <c r="E131" s="832" t="s">
        <v>2007</v>
      </c>
      <c r="F131" s="849">
        <v>1</v>
      </c>
      <c r="G131" s="849">
        <v>718</v>
      </c>
      <c r="H131" s="849">
        <v>0.99860917941585536</v>
      </c>
      <c r="I131" s="849">
        <v>718</v>
      </c>
      <c r="J131" s="849">
        <v>1</v>
      </c>
      <c r="K131" s="849">
        <v>719</v>
      </c>
      <c r="L131" s="849">
        <v>1</v>
      </c>
      <c r="M131" s="849">
        <v>719</v>
      </c>
      <c r="N131" s="849"/>
      <c r="O131" s="849"/>
      <c r="P131" s="837"/>
      <c r="Q131" s="850"/>
    </row>
    <row r="132" spans="1:17" ht="14.4" customHeight="1" x14ac:dyDescent="0.3">
      <c r="A132" s="831" t="s">
        <v>2074</v>
      </c>
      <c r="B132" s="832" t="s">
        <v>1842</v>
      </c>
      <c r="C132" s="832" t="s">
        <v>904</v>
      </c>
      <c r="D132" s="832" t="s">
        <v>2006</v>
      </c>
      <c r="E132" s="832" t="s">
        <v>2008</v>
      </c>
      <c r="F132" s="849">
        <v>4</v>
      </c>
      <c r="G132" s="849">
        <v>2872</v>
      </c>
      <c r="H132" s="849">
        <v>1.9972183588317107</v>
      </c>
      <c r="I132" s="849">
        <v>718</v>
      </c>
      <c r="J132" s="849">
        <v>2</v>
      </c>
      <c r="K132" s="849">
        <v>1438</v>
      </c>
      <c r="L132" s="849">
        <v>1</v>
      </c>
      <c r="M132" s="849">
        <v>719</v>
      </c>
      <c r="N132" s="849">
        <v>4</v>
      </c>
      <c r="O132" s="849">
        <v>2876</v>
      </c>
      <c r="P132" s="837">
        <v>2</v>
      </c>
      <c r="Q132" s="850">
        <v>719</v>
      </c>
    </row>
    <row r="133" spans="1:17" ht="14.4" customHeight="1" x14ac:dyDescent="0.3">
      <c r="A133" s="831" t="s">
        <v>2074</v>
      </c>
      <c r="B133" s="832" t="s">
        <v>1842</v>
      </c>
      <c r="C133" s="832" t="s">
        <v>904</v>
      </c>
      <c r="D133" s="832" t="s">
        <v>2009</v>
      </c>
      <c r="E133" s="832" t="s">
        <v>2010</v>
      </c>
      <c r="F133" s="849">
        <v>2</v>
      </c>
      <c r="G133" s="849">
        <v>3470</v>
      </c>
      <c r="H133" s="849">
        <v>2</v>
      </c>
      <c r="I133" s="849">
        <v>1735</v>
      </c>
      <c r="J133" s="849">
        <v>1</v>
      </c>
      <c r="K133" s="849">
        <v>1735</v>
      </c>
      <c r="L133" s="849">
        <v>1</v>
      </c>
      <c r="M133" s="849">
        <v>1735</v>
      </c>
      <c r="N133" s="849"/>
      <c r="O133" s="849"/>
      <c r="P133" s="837"/>
      <c r="Q133" s="850"/>
    </row>
    <row r="134" spans="1:17" ht="14.4" customHeight="1" x14ac:dyDescent="0.3">
      <c r="A134" s="831" t="s">
        <v>2077</v>
      </c>
      <c r="B134" s="832" t="s">
        <v>1842</v>
      </c>
      <c r="C134" s="832" t="s">
        <v>2016</v>
      </c>
      <c r="D134" s="832" t="s">
        <v>2023</v>
      </c>
      <c r="E134" s="832" t="s">
        <v>974</v>
      </c>
      <c r="F134" s="849">
        <v>3.9500000000000006</v>
      </c>
      <c r="G134" s="849">
        <v>7033.25</v>
      </c>
      <c r="H134" s="849">
        <v>0.92058607559977335</v>
      </c>
      <c r="I134" s="849">
        <v>1780.5696202531642</v>
      </c>
      <c r="J134" s="849">
        <v>4.2</v>
      </c>
      <c r="K134" s="849">
        <v>7639.9699999999993</v>
      </c>
      <c r="L134" s="849">
        <v>1</v>
      </c>
      <c r="M134" s="849">
        <v>1819.0404761904761</v>
      </c>
      <c r="N134" s="849">
        <v>3.55</v>
      </c>
      <c r="O134" s="849">
        <v>4188.72</v>
      </c>
      <c r="P134" s="837">
        <v>0.54826393297355891</v>
      </c>
      <c r="Q134" s="850">
        <v>1179.9211267605635</v>
      </c>
    </row>
    <row r="135" spans="1:17" ht="14.4" customHeight="1" x14ac:dyDescent="0.3">
      <c r="A135" s="831" t="s">
        <v>2077</v>
      </c>
      <c r="B135" s="832" t="s">
        <v>1842</v>
      </c>
      <c r="C135" s="832" t="s">
        <v>2016</v>
      </c>
      <c r="D135" s="832" t="s">
        <v>2024</v>
      </c>
      <c r="E135" s="832" t="s">
        <v>2025</v>
      </c>
      <c r="F135" s="849">
        <v>0.1</v>
      </c>
      <c r="G135" s="849">
        <v>90.38</v>
      </c>
      <c r="H135" s="849"/>
      <c r="I135" s="849">
        <v>903.8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2077</v>
      </c>
      <c r="B136" s="832" t="s">
        <v>1842</v>
      </c>
      <c r="C136" s="832" t="s">
        <v>1843</v>
      </c>
      <c r="D136" s="832" t="s">
        <v>1848</v>
      </c>
      <c r="E136" s="832" t="s">
        <v>1849</v>
      </c>
      <c r="F136" s="849"/>
      <c r="G136" s="849"/>
      <c r="H136" s="849"/>
      <c r="I136" s="849"/>
      <c r="J136" s="849"/>
      <c r="K136" s="849"/>
      <c r="L136" s="849"/>
      <c r="M136" s="849"/>
      <c r="N136" s="849">
        <v>180</v>
      </c>
      <c r="O136" s="849">
        <v>1323</v>
      </c>
      <c r="P136" s="837"/>
      <c r="Q136" s="850">
        <v>7.35</v>
      </c>
    </row>
    <row r="137" spans="1:17" ht="14.4" customHeight="1" x14ac:dyDescent="0.3">
      <c r="A137" s="831" t="s">
        <v>2077</v>
      </c>
      <c r="B137" s="832" t="s">
        <v>1842</v>
      </c>
      <c r="C137" s="832" t="s">
        <v>1843</v>
      </c>
      <c r="D137" s="832" t="s">
        <v>1855</v>
      </c>
      <c r="E137" s="832" t="s">
        <v>1856</v>
      </c>
      <c r="F137" s="849">
        <v>854</v>
      </c>
      <c r="G137" s="849">
        <v>5217.9399999999996</v>
      </c>
      <c r="H137" s="849">
        <v>2.6303415248897291</v>
      </c>
      <c r="I137" s="849">
        <v>6.1099999999999994</v>
      </c>
      <c r="J137" s="849">
        <v>375</v>
      </c>
      <c r="K137" s="849">
        <v>1983.75</v>
      </c>
      <c r="L137" s="849">
        <v>1</v>
      </c>
      <c r="M137" s="849">
        <v>5.29</v>
      </c>
      <c r="N137" s="849"/>
      <c r="O137" s="849"/>
      <c r="P137" s="837"/>
      <c r="Q137" s="850"/>
    </row>
    <row r="138" spans="1:17" ht="14.4" customHeight="1" x14ac:dyDescent="0.3">
      <c r="A138" s="831" t="s">
        <v>2077</v>
      </c>
      <c r="B138" s="832" t="s">
        <v>1842</v>
      </c>
      <c r="C138" s="832" t="s">
        <v>1843</v>
      </c>
      <c r="D138" s="832" t="s">
        <v>1879</v>
      </c>
      <c r="E138" s="832" t="s">
        <v>1880</v>
      </c>
      <c r="F138" s="849">
        <v>640</v>
      </c>
      <c r="G138" s="849">
        <v>2656</v>
      </c>
      <c r="H138" s="849">
        <v>1.0990784458964564</v>
      </c>
      <c r="I138" s="849">
        <v>4.1500000000000004</v>
      </c>
      <c r="J138" s="849">
        <v>641</v>
      </c>
      <c r="K138" s="849">
        <v>2416.5700000000002</v>
      </c>
      <c r="L138" s="849">
        <v>1</v>
      </c>
      <c r="M138" s="849">
        <v>3.7700000000000005</v>
      </c>
      <c r="N138" s="849">
        <v>690</v>
      </c>
      <c r="O138" s="849">
        <v>2587.5</v>
      </c>
      <c r="P138" s="837">
        <v>1.0707324844717927</v>
      </c>
      <c r="Q138" s="850">
        <v>3.75</v>
      </c>
    </row>
    <row r="139" spans="1:17" ht="14.4" customHeight="1" x14ac:dyDescent="0.3">
      <c r="A139" s="831" t="s">
        <v>2077</v>
      </c>
      <c r="B139" s="832" t="s">
        <v>1842</v>
      </c>
      <c r="C139" s="832" t="s">
        <v>1843</v>
      </c>
      <c r="D139" s="832" t="s">
        <v>2026</v>
      </c>
      <c r="E139" s="832" t="s">
        <v>2027</v>
      </c>
      <c r="F139" s="849">
        <v>2419</v>
      </c>
      <c r="G139" s="849">
        <v>79855.970000000016</v>
      </c>
      <c r="H139" s="849">
        <v>0.8866564680112492</v>
      </c>
      <c r="I139" s="849">
        <v>33.011976023150069</v>
      </c>
      <c r="J139" s="849">
        <v>2670</v>
      </c>
      <c r="K139" s="849">
        <v>90064.159999999989</v>
      </c>
      <c r="L139" s="849">
        <v>1</v>
      </c>
      <c r="M139" s="849">
        <v>33.731895131086141</v>
      </c>
      <c r="N139" s="849">
        <v>1826</v>
      </c>
      <c r="O139" s="849">
        <v>62265.67</v>
      </c>
      <c r="P139" s="837">
        <v>0.69134792352474062</v>
      </c>
      <c r="Q139" s="850">
        <v>34.099490690032859</v>
      </c>
    </row>
    <row r="140" spans="1:17" ht="14.4" customHeight="1" x14ac:dyDescent="0.3">
      <c r="A140" s="831" t="s">
        <v>2077</v>
      </c>
      <c r="B140" s="832" t="s">
        <v>1842</v>
      </c>
      <c r="C140" s="832" t="s">
        <v>1843</v>
      </c>
      <c r="D140" s="832" t="s">
        <v>1887</v>
      </c>
      <c r="E140" s="832" t="s">
        <v>1888</v>
      </c>
      <c r="F140" s="849">
        <v>11315</v>
      </c>
      <c r="G140" s="849">
        <v>227552.75</v>
      </c>
      <c r="H140" s="849">
        <v>1.7826204634992209</v>
      </c>
      <c r="I140" s="849">
        <v>20.110715863897482</v>
      </c>
      <c r="J140" s="849">
        <v>6290</v>
      </c>
      <c r="K140" s="849">
        <v>127650.7</v>
      </c>
      <c r="L140" s="849">
        <v>1</v>
      </c>
      <c r="M140" s="849">
        <v>20.29422893481717</v>
      </c>
      <c r="N140" s="849">
        <v>5664</v>
      </c>
      <c r="O140" s="849">
        <v>116602.83</v>
      </c>
      <c r="P140" s="837">
        <v>0.91345233516149937</v>
      </c>
      <c r="Q140" s="850">
        <v>20.586657838983051</v>
      </c>
    </row>
    <row r="141" spans="1:17" ht="14.4" customHeight="1" x14ac:dyDescent="0.3">
      <c r="A141" s="831" t="s">
        <v>2077</v>
      </c>
      <c r="B141" s="832" t="s">
        <v>1842</v>
      </c>
      <c r="C141" s="832" t="s">
        <v>1843</v>
      </c>
      <c r="D141" s="832" t="s">
        <v>2030</v>
      </c>
      <c r="E141" s="832" t="s">
        <v>2031</v>
      </c>
      <c r="F141" s="849"/>
      <c r="G141" s="849"/>
      <c r="H141" s="849"/>
      <c r="I141" s="849"/>
      <c r="J141" s="849">
        <v>116</v>
      </c>
      <c r="K141" s="849">
        <v>6625.92</v>
      </c>
      <c r="L141" s="849">
        <v>1</v>
      </c>
      <c r="M141" s="849">
        <v>57.12</v>
      </c>
      <c r="N141" s="849"/>
      <c r="O141" s="849"/>
      <c r="P141" s="837"/>
      <c r="Q141" s="850"/>
    </row>
    <row r="142" spans="1:17" ht="14.4" customHeight="1" x14ac:dyDescent="0.3">
      <c r="A142" s="831" t="s">
        <v>2077</v>
      </c>
      <c r="B142" s="832" t="s">
        <v>1842</v>
      </c>
      <c r="C142" s="832" t="s">
        <v>1843</v>
      </c>
      <c r="D142" s="832" t="s">
        <v>1899</v>
      </c>
      <c r="E142" s="832" t="s">
        <v>1900</v>
      </c>
      <c r="F142" s="849"/>
      <c r="G142" s="849"/>
      <c r="H142" s="849"/>
      <c r="I142" s="849"/>
      <c r="J142" s="849"/>
      <c r="K142" s="849"/>
      <c r="L142" s="849"/>
      <c r="M142" s="849"/>
      <c r="N142" s="849">
        <v>300</v>
      </c>
      <c r="O142" s="849">
        <v>2562</v>
      </c>
      <c r="P142" s="837"/>
      <c r="Q142" s="850">
        <v>8.5399999999999991</v>
      </c>
    </row>
    <row r="143" spans="1:17" ht="14.4" customHeight="1" x14ac:dyDescent="0.3">
      <c r="A143" s="831" t="s">
        <v>2077</v>
      </c>
      <c r="B143" s="832" t="s">
        <v>1842</v>
      </c>
      <c r="C143" s="832" t="s">
        <v>904</v>
      </c>
      <c r="D143" s="832" t="s">
        <v>1908</v>
      </c>
      <c r="E143" s="832" t="s">
        <v>1909</v>
      </c>
      <c r="F143" s="849"/>
      <c r="G143" s="849"/>
      <c r="H143" s="849"/>
      <c r="I143" s="849"/>
      <c r="J143" s="849"/>
      <c r="K143" s="849"/>
      <c r="L143" s="849"/>
      <c r="M143" s="849"/>
      <c r="N143" s="849">
        <v>1</v>
      </c>
      <c r="O143" s="849">
        <v>444</v>
      </c>
      <c r="P143" s="837"/>
      <c r="Q143" s="850">
        <v>444</v>
      </c>
    </row>
    <row r="144" spans="1:17" ht="14.4" customHeight="1" x14ac:dyDescent="0.3">
      <c r="A144" s="831" t="s">
        <v>2077</v>
      </c>
      <c r="B144" s="832" t="s">
        <v>1842</v>
      </c>
      <c r="C144" s="832" t="s">
        <v>904</v>
      </c>
      <c r="D144" s="832" t="s">
        <v>1948</v>
      </c>
      <c r="E144" s="832" t="s">
        <v>1950</v>
      </c>
      <c r="F144" s="849"/>
      <c r="G144" s="849"/>
      <c r="H144" s="849"/>
      <c r="I144" s="849"/>
      <c r="J144" s="849">
        <v>1</v>
      </c>
      <c r="K144" s="849">
        <v>717</v>
      </c>
      <c r="L144" s="849">
        <v>1</v>
      </c>
      <c r="M144" s="849">
        <v>717</v>
      </c>
      <c r="N144" s="849"/>
      <c r="O144" s="849"/>
      <c r="P144" s="837"/>
      <c r="Q144" s="850"/>
    </row>
    <row r="145" spans="1:17" ht="14.4" customHeight="1" x14ac:dyDescent="0.3">
      <c r="A145" s="831" t="s">
        <v>2077</v>
      </c>
      <c r="B145" s="832" t="s">
        <v>1842</v>
      </c>
      <c r="C145" s="832" t="s">
        <v>904</v>
      </c>
      <c r="D145" s="832" t="s">
        <v>1951</v>
      </c>
      <c r="E145" s="832" t="s">
        <v>1952</v>
      </c>
      <c r="F145" s="849"/>
      <c r="G145" s="849"/>
      <c r="H145" s="849"/>
      <c r="I145" s="849"/>
      <c r="J145" s="849">
        <v>2</v>
      </c>
      <c r="K145" s="849">
        <v>5276</v>
      </c>
      <c r="L145" s="849">
        <v>1</v>
      </c>
      <c r="M145" s="849">
        <v>2638</v>
      </c>
      <c r="N145" s="849"/>
      <c r="O145" s="849"/>
      <c r="P145" s="837"/>
      <c r="Q145" s="850"/>
    </row>
    <row r="146" spans="1:17" ht="14.4" customHeight="1" x14ac:dyDescent="0.3">
      <c r="A146" s="831" t="s">
        <v>2077</v>
      </c>
      <c r="B146" s="832" t="s">
        <v>1842</v>
      </c>
      <c r="C146" s="832" t="s">
        <v>904</v>
      </c>
      <c r="D146" s="832" t="s">
        <v>1954</v>
      </c>
      <c r="E146" s="832" t="s">
        <v>1955</v>
      </c>
      <c r="F146" s="849">
        <v>4</v>
      </c>
      <c r="G146" s="849">
        <v>7300</v>
      </c>
      <c r="H146" s="849">
        <v>2</v>
      </c>
      <c r="I146" s="849">
        <v>1825</v>
      </c>
      <c r="J146" s="849">
        <v>2</v>
      </c>
      <c r="K146" s="849">
        <v>3650</v>
      </c>
      <c r="L146" s="849">
        <v>1</v>
      </c>
      <c r="M146" s="849">
        <v>1825</v>
      </c>
      <c r="N146" s="849">
        <v>2</v>
      </c>
      <c r="O146" s="849">
        <v>3652</v>
      </c>
      <c r="P146" s="837">
        <v>1.0005479452054795</v>
      </c>
      <c r="Q146" s="850">
        <v>1826</v>
      </c>
    </row>
    <row r="147" spans="1:17" ht="14.4" customHeight="1" x14ac:dyDescent="0.3">
      <c r="A147" s="831" t="s">
        <v>2077</v>
      </c>
      <c r="B147" s="832" t="s">
        <v>1842</v>
      </c>
      <c r="C147" s="832" t="s">
        <v>904</v>
      </c>
      <c r="D147" s="832" t="s">
        <v>1954</v>
      </c>
      <c r="E147" s="832" t="s">
        <v>1956</v>
      </c>
      <c r="F147" s="849">
        <v>1</v>
      </c>
      <c r="G147" s="849">
        <v>1825</v>
      </c>
      <c r="H147" s="849">
        <v>0.125</v>
      </c>
      <c r="I147" s="849">
        <v>1825</v>
      </c>
      <c r="J147" s="849">
        <v>8</v>
      </c>
      <c r="K147" s="849">
        <v>14600</v>
      </c>
      <c r="L147" s="849">
        <v>1</v>
      </c>
      <c r="M147" s="849">
        <v>1825</v>
      </c>
      <c r="N147" s="849">
        <v>5</v>
      </c>
      <c r="O147" s="849">
        <v>9130</v>
      </c>
      <c r="P147" s="837">
        <v>0.62534246575342467</v>
      </c>
      <c r="Q147" s="850">
        <v>1826</v>
      </c>
    </row>
    <row r="148" spans="1:17" ht="14.4" customHeight="1" x14ac:dyDescent="0.3">
      <c r="A148" s="831" t="s">
        <v>2077</v>
      </c>
      <c r="B148" s="832" t="s">
        <v>1842</v>
      </c>
      <c r="C148" s="832" t="s">
        <v>904</v>
      </c>
      <c r="D148" s="832" t="s">
        <v>1957</v>
      </c>
      <c r="E148" s="832" t="s">
        <v>1958</v>
      </c>
      <c r="F148" s="849">
        <v>1</v>
      </c>
      <c r="G148" s="849">
        <v>429</v>
      </c>
      <c r="H148" s="849">
        <v>0.5</v>
      </c>
      <c r="I148" s="849">
        <v>429</v>
      </c>
      <c r="J148" s="849">
        <v>2</v>
      </c>
      <c r="K148" s="849">
        <v>858</v>
      </c>
      <c r="L148" s="849">
        <v>1</v>
      </c>
      <c r="M148" s="849">
        <v>429</v>
      </c>
      <c r="N148" s="849">
        <v>2</v>
      </c>
      <c r="O148" s="849">
        <v>860</v>
      </c>
      <c r="P148" s="837">
        <v>1.0023310023310024</v>
      </c>
      <c r="Q148" s="850">
        <v>430</v>
      </c>
    </row>
    <row r="149" spans="1:17" ht="14.4" customHeight="1" x14ac:dyDescent="0.3">
      <c r="A149" s="831" t="s">
        <v>2077</v>
      </c>
      <c r="B149" s="832" t="s">
        <v>1842</v>
      </c>
      <c r="C149" s="832" t="s">
        <v>904</v>
      </c>
      <c r="D149" s="832" t="s">
        <v>1959</v>
      </c>
      <c r="E149" s="832" t="s">
        <v>1960</v>
      </c>
      <c r="F149" s="849">
        <v>95</v>
      </c>
      <c r="G149" s="849">
        <v>334210</v>
      </c>
      <c r="H149" s="849">
        <v>1.6370003918495297</v>
      </c>
      <c r="I149" s="849">
        <v>3518</v>
      </c>
      <c r="J149" s="849">
        <v>58</v>
      </c>
      <c r="K149" s="849">
        <v>204160</v>
      </c>
      <c r="L149" s="849">
        <v>1</v>
      </c>
      <c r="M149" s="849">
        <v>3520</v>
      </c>
      <c r="N149" s="849">
        <v>35</v>
      </c>
      <c r="O149" s="849">
        <v>123270</v>
      </c>
      <c r="P149" s="837">
        <v>0.60379114420062696</v>
      </c>
      <c r="Q149" s="850">
        <v>3522</v>
      </c>
    </row>
    <row r="150" spans="1:17" ht="14.4" customHeight="1" x14ac:dyDescent="0.3">
      <c r="A150" s="831" t="s">
        <v>2077</v>
      </c>
      <c r="B150" s="832" t="s">
        <v>1842</v>
      </c>
      <c r="C150" s="832" t="s">
        <v>904</v>
      </c>
      <c r="D150" s="832" t="s">
        <v>1959</v>
      </c>
      <c r="E150" s="832" t="s">
        <v>1961</v>
      </c>
      <c r="F150" s="849">
        <v>21</v>
      </c>
      <c r="G150" s="849">
        <v>73878</v>
      </c>
      <c r="H150" s="849">
        <v>0.9125247035573123</v>
      </c>
      <c r="I150" s="849">
        <v>3518</v>
      </c>
      <c r="J150" s="849">
        <v>23</v>
      </c>
      <c r="K150" s="849">
        <v>80960</v>
      </c>
      <c r="L150" s="849">
        <v>1</v>
      </c>
      <c r="M150" s="849">
        <v>3520</v>
      </c>
      <c r="N150" s="849">
        <v>36</v>
      </c>
      <c r="O150" s="849">
        <v>126792</v>
      </c>
      <c r="P150" s="837">
        <v>1.5661067193675888</v>
      </c>
      <c r="Q150" s="850">
        <v>3522</v>
      </c>
    </row>
    <row r="151" spans="1:17" ht="14.4" customHeight="1" x14ac:dyDescent="0.3">
      <c r="A151" s="831" t="s">
        <v>2077</v>
      </c>
      <c r="B151" s="832" t="s">
        <v>1842</v>
      </c>
      <c r="C151" s="832" t="s">
        <v>904</v>
      </c>
      <c r="D151" s="832" t="s">
        <v>2037</v>
      </c>
      <c r="E151" s="832" t="s">
        <v>2038</v>
      </c>
      <c r="F151" s="849">
        <v>10</v>
      </c>
      <c r="G151" s="849">
        <v>145060</v>
      </c>
      <c r="H151" s="849">
        <v>0.76917774443107045</v>
      </c>
      <c r="I151" s="849">
        <v>14506</v>
      </c>
      <c r="J151" s="849">
        <v>13</v>
      </c>
      <c r="K151" s="849">
        <v>188591</v>
      </c>
      <c r="L151" s="849">
        <v>1</v>
      </c>
      <c r="M151" s="849">
        <v>14507</v>
      </c>
      <c r="N151" s="849">
        <v>8</v>
      </c>
      <c r="O151" s="849">
        <v>116070</v>
      </c>
      <c r="P151" s="837">
        <v>0.61545885010419377</v>
      </c>
      <c r="Q151" s="850">
        <v>14508.75</v>
      </c>
    </row>
    <row r="152" spans="1:17" ht="14.4" customHeight="1" x14ac:dyDescent="0.3">
      <c r="A152" s="831" t="s">
        <v>2077</v>
      </c>
      <c r="B152" s="832" t="s">
        <v>1842</v>
      </c>
      <c r="C152" s="832" t="s">
        <v>904</v>
      </c>
      <c r="D152" s="832" t="s">
        <v>1969</v>
      </c>
      <c r="E152" s="832" t="s">
        <v>1971</v>
      </c>
      <c r="F152" s="849"/>
      <c r="G152" s="849"/>
      <c r="H152" s="849"/>
      <c r="I152" s="849"/>
      <c r="J152" s="849">
        <v>1</v>
      </c>
      <c r="K152" s="849">
        <v>610</v>
      </c>
      <c r="L152" s="849">
        <v>1</v>
      </c>
      <c r="M152" s="849">
        <v>610</v>
      </c>
      <c r="N152" s="849"/>
      <c r="O152" s="849"/>
      <c r="P152" s="837"/>
      <c r="Q152" s="850"/>
    </row>
    <row r="153" spans="1:17" ht="14.4" customHeight="1" x14ac:dyDescent="0.3">
      <c r="A153" s="831" t="s">
        <v>2077</v>
      </c>
      <c r="B153" s="832" t="s">
        <v>1842</v>
      </c>
      <c r="C153" s="832" t="s">
        <v>904</v>
      </c>
      <c r="D153" s="832" t="s">
        <v>1977</v>
      </c>
      <c r="E153" s="832" t="s">
        <v>1978</v>
      </c>
      <c r="F153" s="849">
        <v>1</v>
      </c>
      <c r="G153" s="849">
        <v>1342</v>
      </c>
      <c r="H153" s="849">
        <v>1</v>
      </c>
      <c r="I153" s="849">
        <v>1342</v>
      </c>
      <c r="J153" s="849">
        <v>1</v>
      </c>
      <c r="K153" s="849">
        <v>1342</v>
      </c>
      <c r="L153" s="849">
        <v>1</v>
      </c>
      <c r="M153" s="849">
        <v>1342</v>
      </c>
      <c r="N153" s="849"/>
      <c r="O153" s="849"/>
      <c r="P153" s="837"/>
      <c r="Q153" s="850"/>
    </row>
    <row r="154" spans="1:17" ht="14.4" customHeight="1" x14ac:dyDescent="0.3">
      <c r="A154" s="831" t="s">
        <v>2077</v>
      </c>
      <c r="B154" s="832" t="s">
        <v>1842</v>
      </c>
      <c r="C154" s="832" t="s">
        <v>904</v>
      </c>
      <c r="D154" s="832" t="s">
        <v>1977</v>
      </c>
      <c r="E154" s="832" t="s">
        <v>1979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1343</v>
      </c>
      <c r="P154" s="837"/>
      <c r="Q154" s="850">
        <v>1343</v>
      </c>
    </row>
    <row r="155" spans="1:17" ht="14.4" customHeight="1" x14ac:dyDescent="0.3">
      <c r="A155" s="831" t="s">
        <v>2077</v>
      </c>
      <c r="B155" s="832" t="s">
        <v>1842</v>
      </c>
      <c r="C155" s="832" t="s">
        <v>904</v>
      </c>
      <c r="D155" s="832" t="s">
        <v>1980</v>
      </c>
      <c r="E155" s="832" t="s">
        <v>1981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511</v>
      </c>
      <c r="P155" s="837"/>
      <c r="Q155" s="850">
        <v>511</v>
      </c>
    </row>
    <row r="156" spans="1:17" ht="14.4" customHeight="1" x14ac:dyDescent="0.3">
      <c r="A156" s="831" t="s">
        <v>2077</v>
      </c>
      <c r="B156" s="832" t="s">
        <v>1842</v>
      </c>
      <c r="C156" s="832" t="s">
        <v>904</v>
      </c>
      <c r="D156" s="832" t="s">
        <v>2003</v>
      </c>
      <c r="E156" s="832" t="s">
        <v>2004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1693</v>
      </c>
      <c r="P156" s="837"/>
      <c r="Q156" s="850">
        <v>1693</v>
      </c>
    </row>
    <row r="157" spans="1:17" ht="14.4" customHeight="1" x14ac:dyDescent="0.3">
      <c r="A157" s="831" t="s">
        <v>2077</v>
      </c>
      <c r="B157" s="832" t="s">
        <v>1842</v>
      </c>
      <c r="C157" s="832" t="s">
        <v>904</v>
      </c>
      <c r="D157" s="832" t="s">
        <v>2006</v>
      </c>
      <c r="E157" s="832" t="s">
        <v>2008</v>
      </c>
      <c r="F157" s="849"/>
      <c r="G157" s="849"/>
      <c r="H157" s="849"/>
      <c r="I157" s="849"/>
      <c r="J157" s="849">
        <v>1</v>
      </c>
      <c r="K157" s="849">
        <v>719</v>
      </c>
      <c r="L157" s="849">
        <v>1</v>
      </c>
      <c r="M157" s="849">
        <v>719</v>
      </c>
      <c r="N157" s="849"/>
      <c r="O157" s="849"/>
      <c r="P157" s="837"/>
      <c r="Q157" s="850"/>
    </row>
    <row r="158" spans="1:17" ht="14.4" customHeight="1" x14ac:dyDescent="0.3">
      <c r="A158" s="831" t="s">
        <v>2078</v>
      </c>
      <c r="B158" s="832" t="s">
        <v>1842</v>
      </c>
      <c r="C158" s="832" t="s">
        <v>2016</v>
      </c>
      <c r="D158" s="832" t="s">
        <v>2023</v>
      </c>
      <c r="E158" s="832" t="s">
        <v>974</v>
      </c>
      <c r="F158" s="849"/>
      <c r="G158" s="849"/>
      <c r="H158" s="849"/>
      <c r="I158" s="849"/>
      <c r="J158" s="849">
        <v>1.55</v>
      </c>
      <c r="K158" s="849">
        <v>2819.52</v>
      </c>
      <c r="L158" s="849">
        <v>1</v>
      </c>
      <c r="M158" s="849">
        <v>1819.0451612903225</v>
      </c>
      <c r="N158" s="849">
        <v>1.3</v>
      </c>
      <c r="O158" s="849">
        <v>1899.3400000000001</v>
      </c>
      <c r="P158" s="837">
        <v>0.67363948473499036</v>
      </c>
      <c r="Q158" s="850">
        <v>1461.0307692307692</v>
      </c>
    </row>
    <row r="159" spans="1:17" ht="14.4" customHeight="1" x14ac:dyDescent="0.3">
      <c r="A159" s="831" t="s">
        <v>2078</v>
      </c>
      <c r="B159" s="832" t="s">
        <v>1842</v>
      </c>
      <c r="C159" s="832" t="s">
        <v>1843</v>
      </c>
      <c r="D159" s="832" t="s">
        <v>2026</v>
      </c>
      <c r="E159" s="832" t="s">
        <v>2027</v>
      </c>
      <c r="F159" s="849"/>
      <c r="G159" s="849"/>
      <c r="H159" s="849"/>
      <c r="I159" s="849"/>
      <c r="J159" s="849">
        <v>950</v>
      </c>
      <c r="K159" s="849">
        <v>32157.5</v>
      </c>
      <c r="L159" s="849">
        <v>1</v>
      </c>
      <c r="M159" s="849">
        <v>33.85</v>
      </c>
      <c r="N159" s="849">
        <v>819</v>
      </c>
      <c r="O159" s="849">
        <v>27939.239999999998</v>
      </c>
      <c r="P159" s="837">
        <v>0.86882500194355894</v>
      </c>
      <c r="Q159" s="850">
        <v>34.113846153846154</v>
      </c>
    </row>
    <row r="160" spans="1:17" ht="14.4" customHeight="1" x14ac:dyDescent="0.3">
      <c r="A160" s="831" t="s">
        <v>2078</v>
      </c>
      <c r="B160" s="832" t="s">
        <v>1842</v>
      </c>
      <c r="C160" s="832" t="s">
        <v>904</v>
      </c>
      <c r="D160" s="832" t="s">
        <v>2037</v>
      </c>
      <c r="E160" s="832" t="s">
        <v>2038</v>
      </c>
      <c r="F160" s="849"/>
      <c r="G160" s="849"/>
      <c r="H160" s="849"/>
      <c r="I160" s="849"/>
      <c r="J160" s="849">
        <v>3</v>
      </c>
      <c r="K160" s="849">
        <v>43521</v>
      </c>
      <c r="L160" s="849">
        <v>1</v>
      </c>
      <c r="M160" s="849">
        <v>14507</v>
      </c>
      <c r="N160" s="849">
        <v>3</v>
      </c>
      <c r="O160" s="849">
        <v>43526</v>
      </c>
      <c r="P160" s="837">
        <v>1.0001148870660141</v>
      </c>
      <c r="Q160" s="850">
        <v>14508.666666666666</v>
      </c>
    </row>
    <row r="161" spans="1:17" ht="14.4" customHeight="1" x14ac:dyDescent="0.3">
      <c r="A161" s="831" t="s">
        <v>1841</v>
      </c>
      <c r="B161" s="832" t="s">
        <v>1842</v>
      </c>
      <c r="C161" s="832" t="s">
        <v>2016</v>
      </c>
      <c r="D161" s="832" t="s">
        <v>2017</v>
      </c>
      <c r="E161" s="832" t="s">
        <v>2018</v>
      </c>
      <c r="F161" s="849"/>
      <c r="G161" s="849"/>
      <c r="H161" s="849"/>
      <c r="I161" s="849"/>
      <c r="J161" s="849">
        <v>0.45</v>
      </c>
      <c r="K161" s="849">
        <v>904.34</v>
      </c>
      <c r="L161" s="849">
        <v>1</v>
      </c>
      <c r="M161" s="849">
        <v>2009.6444444444444</v>
      </c>
      <c r="N161" s="849"/>
      <c r="O161" s="849"/>
      <c r="P161" s="837"/>
      <c r="Q161" s="850"/>
    </row>
    <row r="162" spans="1:17" ht="14.4" customHeight="1" x14ac:dyDescent="0.3">
      <c r="A162" s="831" t="s">
        <v>1841</v>
      </c>
      <c r="B162" s="832" t="s">
        <v>1842</v>
      </c>
      <c r="C162" s="832" t="s">
        <v>2016</v>
      </c>
      <c r="D162" s="832" t="s">
        <v>2022</v>
      </c>
      <c r="E162" s="832" t="s">
        <v>974</v>
      </c>
      <c r="F162" s="849">
        <v>0.02</v>
      </c>
      <c r="G162" s="849">
        <v>177.08</v>
      </c>
      <c r="H162" s="849"/>
      <c r="I162" s="849">
        <v>8854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1841</v>
      </c>
      <c r="B163" s="832" t="s">
        <v>1842</v>
      </c>
      <c r="C163" s="832" t="s">
        <v>2016</v>
      </c>
      <c r="D163" s="832" t="s">
        <v>2023</v>
      </c>
      <c r="E163" s="832" t="s">
        <v>974</v>
      </c>
      <c r="F163" s="849">
        <v>1</v>
      </c>
      <c r="G163" s="849">
        <v>1794.92</v>
      </c>
      <c r="H163" s="849">
        <v>3.9469610343917672</v>
      </c>
      <c r="I163" s="849">
        <v>1794.92</v>
      </c>
      <c r="J163" s="849">
        <v>0.25</v>
      </c>
      <c r="K163" s="849">
        <v>454.76</v>
      </c>
      <c r="L163" s="849">
        <v>1</v>
      </c>
      <c r="M163" s="849">
        <v>1819.04</v>
      </c>
      <c r="N163" s="849">
        <v>0.85000000000000009</v>
      </c>
      <c r="O163" s="849">
        <v>1080.78</v>
      </c>
      <c r="P163" s="837">
        <v>2.3765942475151727</v>
      </c>
      <c r="Q163" s="850">
        <v>1271.5058823529409</v>
      </c>
    </row>
    <row r="164" spans="1:17" ht="14.4" customHeight="1" x14ac:dyDescent="0.3">
      <c r="A164" s="831" t="s">
        <v>1841</v>
      </c>
      <c r="B164" s="832" t="s">
        <v>1842</v>
      </c>
      <c r="C164" s="832" t="s">
        <v>2016</v>
      </c>
      <c r="D164" s="832" t="s">
        <v>2024</v>
      </c>
      <c r="E164" s="832" t="s">
        <v>2025</v>
      </c>
      <c r="F164" s="849"/>
      <c r="G164" s="849"/>
      <c r="H164" s="849"/>
      <c r="I164" s="849"/>
      <c r="J164" s="849">
        <v>0.05</v>
      </c>
      <c r="K164" s="849">
        <v>45.19</v>
      </c>
      <c r="L164" s="849">
        <v>1</v>
      </c>
      <c r="M164" s="849">
        <v>903.8</v>
      </c>
      <c r="N164" s="849"/>
      <c r="O164" s="849"/>
      <c r="P164" s="837"/>
      <c r="Q164" s="850"/>
    </row>
    <row r="165" spans="1:17" ht="14.4" customHeight="1" x14ac:dyDescent="0.3">
      <c r="A165" s="831" t="s">
        <v>1841</v>
      </c>
      <c r="B165" s="832" t="s">
        <v>1842</v>
      </c>
      <c r="C165" s="832" t="s">
        <v>1843</v>
      </c>
      <c r="D165" s="832" t="s">
        <v>1879</v>
      </c>
      <c r="E165" s="832" t="s">
        <v>1880</v>
      </c>
      <c r="F165" s="849">
        <v>626</v>
      </c>
      <c r="G165" s="849">
        <v>2140.92</v>
      </c>
      <c r="H165" s="849"/>
      <c r="I165" s="849">
        <v>3.42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1841</v>
      </c>
      <c r="B166" s="832" t="s">
        <v>1842</v>
      </c>
      <c r="C166" s="832" t="s">
        <v>1843</v>
      </c>
      <c r="D166" s="832" t="s">
        <v>2026</v>
      </c>
      <c r="E166" s="832" t="s">
        <v>2027</v>
      </c>
      <c r="F166" s="849">
        <v>544</v>
      </c>
      <c r="G166" s="849">
        <v>17960.86</v>
      </c>
      <c r="H166" s="849">
        <v>1.1769671480686146</v>
      </c>
      <c r="I166" s="849">
        <v>33.016286764705882</v>
      </c>
      <c r="J166" s="849">
        <v>457</v>
      </c>
      <c r="K166" s="849">
        <v>15260.29</v>
      </c>
      <c r="L166" s="849">
        <v>1</v>
      </c>
      <c r="M166" s="849">
        <v>33.392319474835887</v>
      </c>
      <c r="N166" s="849">
        <v>480</v>
      </c>
      <c r="O166" s="849">
        <v>16361.43</v>
      </c>
      <c r="P166" s="837">
        <v>1.0721572132639681</v>
      </c>
      <c r="Q166" s="850">
        <v>34.086312499999998</v>
      </c>
    </row>
    <row r="167" spans="1:17" ht="14.4" customHeight="1" x14ac:dyDescent="0.3">
      <c r="A167" s="831" t="s">
        <v>1841</v>
      </c>
      <c r="B167" s="832" t="s">
        <v>1842</v>
      </c>
      <c r="C167" s="832" t="s">
        <v>1843</v>
      </c>
      <c r="D167" s="832" t="s">
        <v>2030</v>
      </c>
      <c r="E167" s="832" t="s">
        <v>2031</v>
      </c>
      <c r="F167" s="849"/>
      <c r="G167" s="849"/>
      <c r="H167" s="849"/>
      <c r="I167" s="849"/>
      <c r="J167" s="849">
        <v>114</v>
      </c>
      <c r="K167" s="849">
        <v>6511.68</v>
      </c>
      <c r="L167" s="849">
        <v>1</v>
      </c>
      <c r="M167" s="849">
        <v>57.120000000000005</v>
      </c>
      <c r="N167" s="849"/>
      <c r="O167" s="849"/>
      <c r="P167" s="837"/>
      <c r="Q167" s="850"/>
    </row>
    <row r="168" spans="1:17" ht="14.4" customHeight="1" x14ac:dyDescent="0.3">
      <c r="A168" s="831" t="s">
        <v>1841</v>
      </c>
      <c r="B168" s="832" t="s">
        <v>1842</v>
      </c>
      <c r="C168" s="832" t="s">
        <v>904</v>
      </c>
      <c r="D168" s="832" t="s">
        <v>1954</v>
      </c>
      <c r="E168" s="832" t="s">
        <v>1955</v>
      </c>
      <c r="F168" s="849">
        <v>2</v>
      </c>
      <c r="G168" s="849">
        <v>3650</v>
      </c>
      <c r="H168" s="849"/>
      <c r="I168" s="849">
        <v>1825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1841</v>
      </c>
      <c r="B169" s="832" t="s">
        <v>1842</v>
      </c>
      <c r="C169" s="832" t="s">
        <v>904</v>
      </c>
      <c r="D169" s="832" t="s">
        <v>2035</v>
      </c>
      <c r="E169" s="832" t="s">
        <v>2036</v>
      </c>
      <c r="F169" s="849"/>
      <c r="G169" s="849"/>
      <c r="H169" s="849"/>
      <c r="I169" s="849"/>
      <c r="J169" s="849">
        <v>1</v>
      </c>
      <c r="K169" s="849">
        <v>8595</v>
      </c>
      <c r="L169" s="849">
        <v>1</v>
      </c>
      <c r="M169" s="849">
        <v>8595</v>
      </c>
      <c r="N169" s="849"/>
      <c r="O169" s="849"/>
      <c r="P169" s="837"/>
      <c r="Q169" s="850"/>
    </row>
    <row r="170" spans="1:17" ht="14.4" customHeight="1" x14ac:dyDescent="0.3">
      <c r="A170" s="831" t="s">
        <v>1841</v>
      </c>
      <c r="B170" s="832" t="s">
        <v>1842</v>
      </c>
      <c r="C170" s="832" t="s">
        <v>904</v>
      </c>
      <c r="D170" s="832" t="s">
        <v>2037</v>
      </c>
      <c r="E170" s="832" t="s">
        <v>2038</v>
      </c>
      <c r="F170" s="849">
        <v>2</v>
      </c>
      <c r="G170" s="849">
        <v>29012</v>
      </c>
      <c r="H170" s="849">
        <v>0.66662071184026106</v>
      </c>
      <c r="I170" s="849">
        <v>14506</v>
      </c>
      <c r="J170" s="849">
        <v>3</v>
      </c>
      <c r="K170" s="849">
        <v>43521</v>
      </c>
      <c r="L170" s="849">
        <v>1</v>
      </c>
      <c r="M170" s="849">
        <v>14507</v>
      </c>
      <c r="N170" s="849">
        <v>2</v>
      </c>
      <c r="O170" s="849">
        <v>29017</v>
      </c>
      <c r="P170" s="837">
        <v>0.6667355989062751</v>
      </c>
      <c r="Q170" s="850">
        <v>14508.5</v>
      </c>
    </row>
    <row r="171" spans="1:17" ht="14.4" customHeight="1" x14ac:dyDescent="0.3">
      <c r="A171" s="831" t="s">
        <v>1841</v>
      </c>
      <c r="B171" s="832" t="s">
        <v>1842</v>
      </c>
      <c r="C171" s="832" t="s">
        <v>904</v>
      </c>
      <c r="D171" s="832" t="s">
        <v>1977</v>
      </c>
      <c r="E171" s="832" t="s">
        <v>1978</v>
      </c>
      <c r="F171" s="849">
        <v>1</v>
      </c>
      <c r="G171" s="849">
        <v>1342</v>
      </c>
      <c r="H171" s="849"/>
      <c r="I171" s="849">
        <v>1342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2079</v>
      </c>
      <c r="B172" s="832" t="s">
        <v>1842</v>
      </c>
      <c r="C172" s="832" t="s">
        <v>904</v>
      </c>
      <c r="D172" s="832" t="s">
        <v>1951</v>
      </c>
      <c r="E172" s="832" t="s">
        <v>1952</v>
      </c>
      <c r="F172" s="849"/>
      <c r="G172" s="849"/>
      <c r="H172" s="849"/>
      <c r="I172" s="849"/>
      <c r="J172" s="849">
        <v>1</v>
      </c>
      <c r="K172" s="849">
        <v>2638</v>
      </c>
      <c r="L172" s="849">
        <v>1</v>
      </c>
      <c r="M172" s="849">
        <v>2638</v>
      </c>
      <c r="N172" s="849"/>
      <c r="O172" s="849"/>
      <c r="P172" s="837"/>
      <c r="Q172" s="850"/>
    </row>
    <row r="173" spans="1:17" ht="14.4" customHeight="1" x14ac:dyDescent="0.3">
      <c r="A173" s="831" t="s">
        <v>2079</v>
      </c>
      <c r="B173" s="832" t="s">
        <v>1842</v>
      </c>
      <c r="C173" s="832" t="s">
        <v>904</v>
      </c>
      <c r="D173" s="832" t="s">
        <v>1954</v>
      </c>
      <c r="E173" s="832" t="s">
        <v>1956</v>
      </c>
      <c r="F173" s="849"/>
      <c r="G173" s="849"/>
      <c r="H173" s="849"/>
      <c r="I173" s="849"/>
      <c r="J173" s="849">
        <v>2</v>
      </c>
      <c r="K173" s="849">
        <v>3650</v>
      </c>
      <c r="L173" s="849">
        <v>1</v>
      </c>
      <c r="M173" s="849">
        <v>1825</v>
      </c>
      <c r="N173" s="849"/>
      <c r="O173" s="849"/>
      <c r="P173" s="837"/>
      <c r="Q173" s="850"/>
    </row>
    <row r="174" spans="1:17" ht="14.4" customHeight="1" x14ac:dyDescent="0.3">
      <c r="A174" s="831" t="s">
        <v>2079</v>
      </c>
      <c r="B174" s="832" t="s">
        <v>1842</v>
      </c>
      <c r="C174" s="832" t="s">
        <v>904</v>
      </c>
      <c r="D174" s="832" t="s">
        <v>1957</v>
      </c>
      <c r="E174" s="832" t="s">
        <v>1958</v>
      </c>
      <c r="F174" s="849"/>
      <c r="G174" s="849"/>
      <c r="H174" s="849"/>
      <c r="I174" s="849"/>
      <c r="J174" s="849">
        <v>1</v>
      </c>
      <c r="K174" s="849">
        <v>429</v>
      </c>
      <c r="L174" s="849">
        <v>1</v>
      </c>
      <c r="M174" s="849">
        <v>429</v>
      </c>
      <c r="N174" s="849"/>
      <c r="O174" s="849"/>
      <c r="P174" s="837"/>
      <c r="Q174" s="850"/>
    </row>
    <row r="175" spans="1:17" ht="14.4" customHeight="1" x14ac:dyDescent="0.3">
      <c r="A175" s="831" t="s">
        <v>2079</v>
      </c>
      <c r="B175" s="832" t="s">
        <v>1842</v>
      </c>
      <c r="C175" s="832" t="s">
        <v>904</v>
      </c>
      <c r="D175" s="832" t="s">
        <v>2006</v>
      </c>
      <c r="E175" s="832" t="s">
        <v>2008</v>
      </c>
      <c r="F175" s="849"/>
      <c r="G175" s="849"/>
      <c r="H175" s="849"/>
      <c r="I175" s="849"/>
      <c r="J175" s="849">
        <v>1</v>
      </c>
      <c r="K175" s="849">
        <v>719</v>
      </c>
      <c r="L175" s="849">
        <v>1</v>
      </c>
      <c r="M175" s="849">
        <v>719</v>
      </c>
      <c r="N175" s="849"/>
      <c r="O175" s="849"/>
      <c r="P175" s="837"/>
      <c r="Q175" s="850"/>
    </row>
    <row r="176" spans="1:17" ht="14.4" customHeight="1" x14ac:dyDescent="0.3">
      <c r="A176" s="831" t="s">
        <v>2080</v>
      </c>
      <c r="B176" s="832" t="s">
        <v>1842</v>
      </c>
      <c r="C176" s="832" t="s">
        <v>2016</v>
      </c>
      <c r="D176" s="832" t="s">
        <v>2023</v>
      </c>
      <c r="E176" s="832" t="s">
        <v>974</v>
      </c>
      <c r="F176" s="849">
        <v>1.35</v>
      </c>
      <c r="G176" s="849">
        <v>2412.29</v>
      </c>
      <c r="H176" s="849">
        <v>0.78007806310370364</v>
      </c>
      <c r="I176" s="849">
        <v>1786.8814814814814</v>
      </c>
      <c r="J176" s="849">
        <v>1.6999999999999997</v>
      </c>
      <c r="K176" s="849">
        <v>3092.37</v>
      </c>
      <c r="L176" s="849">
        <v>1</v>
      </c>
      <c r="M176" s="849">
        <v>1819.0411764705884</v>
      </c>
      <c r="N176" s="849">
        <v>4</v>
      </c>
      <c r="O176" s="849">
        <v>4192.8200000000006</v>
      </c>
      <c r="P176" s="837">
        <v>1.3558597451145888</v>
      </c>
      <c r="Q176" s="850">
        <v>1048.2050000000002</v>
      </c>
    </row>
    <row r="177" spans="1:17" ht="14.4" customHeight="1" x14ac:dyDescent="0.3">
      <c r="A177" s="831" t="s">
        <v>2080</v>
      </c>
      <c r="B177" s="832" t="s">
        <v>1842</v>
      </c>
      <c r="C177" s="832" t="s">
        <v>2016</v>
      </c>
      <c r="D177" s="832" t="s">
        <v>2024</v>
      </c>
      <c r="E177" s="832" t="s">
        <v>2025</v>
      </c>
      <c r="F177" s="849">
        <v>0.05</v>
      </c>
      <c r="G177" s="849">
        <v>45.19</v>
      </c>
      <c r="H177" s="849">
        <v>0.5</v>
      </c>
      <c r="I177" s="849">
        <v>903.8</v>
      </c>
      <c r="J177" s="849">
        <v>0.1</v>
      </c>
      <c r="K177" s="849">
        <v>90.38</v>
      </c>
      <c r="L177" s="849">
        <v>1</v>
      </c>
      <c r="M177" s="849">
        <v>903.8</v>
      </c>
      <c r="N177" s="849"/>
      <c r="O177" s="849"/>
      <c r="P177" s="837"/>
      <c r="Q177" s="850"/>
    </row>
    <row r="178" spans="1:17" ht="14.4" customHeight="1" x14ac:dyDescent="0.3">
      <c r="A178" s="831" t="s">
        <v>2080</v>
      </c>
      <c r="B178" s="832" t="s">
        <v>1842</v>
      </c>
      <c r="C178" s="832" t="s">
        <v>1843</v>
      </c>
      <c r="D178" s="832" t="s">
        <v>1848</v>
      </c>
      <c r="E178" s="832" t="s">
        <v>1849</v>
      </c>
      <c r="F178" s="849">
        <v>190</v>
      </c>
      <c r="G178" s="849">
        <v>1015.5</v>
      </c>
      <c r="H178" s="849">
        <v>0.1893515618007697</v>
      </c>
      <c r="I178" s="849">
        <v>5.344736842105263</v>
      </c>
      <c r="J178" s="849">
        <v>794</v>
      </c>
      <c r="K178" s="849">
        <v>5363.04</v>
      </c>
      <c r="L178" s="849">
        <v>1</v>
      </c>
      <c r="M178" s="849">
        <v>6.7544584382871538</v>
      </c>
      <c r="N178" s="849">
        <v>445</v>
      </c>
      <c r="O178" s="849">
        <v>3199.55</v>
      </c>
      <c r="P178" s="837">
        <v>0.59659260419463589</v>
      </c>
      <c r="Q178" s="850">
        <v>7.19</v>
      </c>
    </row>
    <row r="179" spans="1:17" ht="14.4" customHeight="1" x14ac:dyDescent="0.3">
      <c r="A179" s="831" t="s">
        <v>2080</v>
      </c>
      <c r="B179" s="832" t="s">
        <v>1842</v>
      </c>
      <c r="C179" s="832" t="s">
        <v>1843</v>
      </c>
      <c r="D179" s="832" t="s">
        <v>1875</v>
      </c>
      <c r="E179" s="832" t="s">
        <v>1876</v>
      </c>
      <c r="F179" s="849"/>
      <c r="G179" s="849"/>
      <c r="H179" s="849"/>
      <c r="I179" s="849"/>
      <c r="J179" s="849">
        <v>1</v>
      </c>
      <c r="K179" s="849">
        <v>1986.65</v>
      </c>
      <c r="L179" s="849">
        <v>1</v>
      </c>
      <c r="M179" s="849">
        <v>1986.65</v>
      </c>
      <c r="N179" s="849">
        <v>1</v>
      </c>
      <c r="O179" s="849">
        <v>2027.89</v>
      </c>
      <c r="P179" s="837">
        <v>1.0207585634107668</v>
      </c>
      <c r="Q179" s="850">
        <v>2027.89</v>
      </c>
    </row>
    <row r="180" spans="1:17" ht="14.4" customHeight="1" x14ac:dyDescent="0.3">
      <c r="A180" s="831" t="s">
        <v>2080</v>
      </c>
      <c r="B180" s="832" t="s">
        <v>1842</v>
      </c>
      <c r="C180" s="832" t="s">
        <v>1843</v>
      </c>
      <c r="D180" s="832" t="s">
        <v>2026</v>
      </c>
      <c r="E180" s="832" t="s">
        <v>2027</v>
      </c>
      <c r="F180" s="849">
        <v>719</v>
      </c>
      <c r="G180" s="849">
        <v>23736.300000000003</v>
      </c>
      <c r="H180" s="849">
        <v>0.72637386849787933</v>
      </c>
      <c r="I180" s="849">
        <v>33.01293463143255</v>
      </c>
      <c r="J180" s="849">
        <v>970</v>
      </c>
      <c r="K180" s="849">
        <v>32677.800000000003</v>
      </c>
      <c r="L180" s="849">
        <v>1</v>
      </c>
      <c r="M180" s="849">
        <v>33.688453608247428</v>
      </c>
      <c r="N180" s="849">
        <v>2250</v>
      </c>
      <c r="O180" s="849">
        <v>76757.820000000007</v>
      </c>
      <c r="P180" s="837">
        <v>2.3489286304463581</v>
      </c>
      <c r="Q180" s="850">
        <v>34.114586666666668</v>
      </c>
    </row>
    <row r="181" spans="1:17" ht="14.4" customHeight="1" x14ac:dyDescent="0.3">
      <c r="A181" s="831" t="s">
        <v>2080</v>
      </c>
      <c r="B181" s="832" t="s">
        <v>1842</v>
      </c>
      <c r="C181" s="832" t="s">
        <v>1843</v>
      </c>
      <c r="D181" s="832" t="s">
        <v>1887</v>
      </c>
      <c r="E181" s="832" t="s">
        <v>1888</v>
      </c>
      <c r="F181" s="849"/>
      <c r="G181" s="849"/>
      <c r="H181" s="849"/>
      <c r="I181" s="849"/>
      <c r="J181" s="849">
        <v>1700</v>
      </c>
      <c r="K181" s="849">
        <v>34746.5</v>
      </c>
      <c r="L181" s="849">
        <v>1</v>
      </c>
      <c r="M181" s="849">
        <v>20.439117647058822</v>
      </c>
      <c r="N181" s="849">
        <v>1050</v>
      </c>
      <c r="O181" s="849">
        <v>21660</v>
      </c>
      <c r="P181" s="837">
        <v>0.62337213820096993</v>
      </c>
      <c r="Q181" s="850">
        <v>20.62857142857143</v>
      </c>
    </row>
    <row r="182" spans="1:17" ht="14.4" customHeight="1" x14ac:dyDescent="0.3">
      <c r="A182" s="831" t="s">
        <v>2080</v>
      </c>
      <c r="B182" s="832" t="s">
        <v>1842</v>
      </c>
      <c r="C182" s="832" t="s">
        <v>904</v>
      </c>
      <c r="D182" s="832" t="s">
        <v>1910</v>
      </c>
      <c r="E182" s="832" t="s">
        <v>1911</v>
      </c>
      <c r="F182" s="849"/>
      <c r="G182" s="849"/>
      <c r="H182" s="849"/>
      <c r="I182" s="849"/>
      <c r="J182" s="849">
        <v>1</v>
      </c>
      <c r="K182" s="849">
        <v>177</v>
      </c>
      <c r="L182" s="849">
        <v>1</v>
      </c>
      <c r="M182" s="849">
        <v>177</v>
      </c>
      <c r="N182" s="849"/>
      <c r="O182" s="849"/>
      <c r="P182" s="837"/>
      <c r="Q182" s="850"/>
    </row>
    <row r="183" spans="1:17" ht="14.4" customHeight="1" x14ac:dyDescent="0.3">
      <c r="A183" s="831" t="s">
        <v>2080</v>
      </c>
      <c r="B183" s="832" t="s">
        <v>1842</v>
      </c>
      <c r="C183" s="832" t="s">
        <v>904</v>
      </c>
      <c r="D183" s="832" t="s">
        <v>1945</v>
      </c>
      <c r="E183" s="832" t="s">
        <v>1946</v>
      </c>
      <c r="F183" s="849"/>
      <c r="G183" s="849"/>
      <c r="H183" s="849"/>
      <c r="I183" s="849"/>
      <c r="J183" s="849">
        <v>1</v>
      </c>
      <c r="K183" s="849">
        <v>682</v>
      </c>
      <c r="L183" s="849">
        <v>1</v>
      </c>
      <c r="M183" s="849">
        <v>682</v>
      </c>
      <c r="N183" s="849">
        <v>1</v>
      </c>
      <c r="O183" s="849">
        <v>682</v>
      </c>
      <c r="P183" s="837">
        <v>1</v>
      </c>
      <c r="Q183" s="850">
        <v>682</v>
      </c>
    </row>
    <row r="184" spans="1:17" ht="14.4" customHeight="1" x14ac:dyDescent="0.3">
      <c r="A184" s="831" t="s">
        <v>2080</v>
      </c>
      <c r="B184" s="832" t="s">
        <v>1842</v>
      </c>
      <c r="C184" s="832" t="s">
        <v>904</v>
      </c>
      <c r="D184" s="832" t="s">
        <v>1954</v>
      </c>
      <c r="E184" s="832" t="s">
        <v>1955</v>
      </c>
      <c r="F184" s="849">
        <v>1</v>
      </c>
      <c r="G184" s="849">
        <v>1825</v>
      </c>
      <c r="H184" s="849">
        <v>0.16666666666666666</v>
      </c>
      <c r="I184" s="849">
        <v>1825</v>
      </c>
      <c r="J184" s="849">
        <v>6</v>
      </c>
      <c r="K184" s="849">
        <v>10950</v>
      </c>
      <c r="L184" s="849">
        <v>1</v>
      </c>
      <c r="M184" s="849">
        <v>1825</v>
      </c>
      <c r="N184" s="849">
        <v>2</v>
      </c>
      <c r="O184" s="849">
        <v>3652</v>
      </c>
      <c r="P184" s="837">
        <v>0.33351598173515984</v>
      </c>
      <c r="Q184" s="850">
        <v>1826</v>
      </c>
    </row>
    <row r="185" spans="1:17" ht="14.4" customHeight="1" x14ac:dyDescent="0.3">
      <c r="A185" s="831" t="s">
        <v>2080</v>
      </c>
      <c r="B185" s="832" t="s">
        <v>1842</v>
      </c>
      <c r="C185" s="832" t="s">
        <v>904</v>
      </c>
      <c r="D185" s="832" t="s">
        <v>1954</v>
      </c>
      <c r="E185" s="832" t="s">
        <v>1956</v>
      </c>
      <c r="F185" s="849"/>
      <c r="G185" s="849"/>
      <c r="H185" s="849"/>
      <c r="I185" s="849"/>
      <c r="J185" s="849">
        <v>4</v>
      </c>
      <c r="K185" s="849">
        <v>7300</v>
      </c>
      <c r="L185" s="849">
        <v>1</v>
      </c>
      <c r="M185" s="849">
        <v>1825</v>
      </c>
      <c r="N185" s="849">
        <v>4</v>
      </c>
      <c r="O185" s="849">
        <v>7304</v>
      </c>
      <c r="P185" s="837">
        <v>1.0005479452054795</v>
      </c>
      <c r="Q185" s="850">
        <v>1826</v>
      </c>
    </row>
    <row r="186" spans="1:17" ht="14.4" customHeight="1" x14ac:dyDescent="0.3">
      <c r="A186" s="831" t="s">
        <v>2080</v>
      </c>
      <c r="B186" s="832" t="s">
        <v>1842</v>
      </c>
      <c r="C186" s="832" t="s">
        <v>904</v>
      </c>
      <c r="D186" s="832" t="s">
        <v>1959</v>
      </c>
      <c r="E186" s="832" t="s">
        <v>1960</v>
      </c>
      <c r="F186" s="849"/>
      <c r="G186" s="849"/>
      <c r="H186" s="849"/>
      <c r="I186" s="849"/>
      <c r="J186" s="849">
        <v>5</v>
      </c>
      <c r="K186" s="849">
        <v>17600</v>
      </c>
      <c r="L186" s="849">
        <v>1</v>
      </c>
      <c r="M186" s="849">
        <v>3520</v>
      </c>
      <c r="N186" s="849">
        <v>3</v>
      </c>
      <c r="O186" s="849">
        <v>10566</v>
      </c>
      <c r="P186" s="837">
        <v>0.60034090909090909</v>
      </c>
      <c r="Q186" s="850">
        <v>3522</v>
      </c>
    </row>
    <row r="187" spans="1:17" ht="14.4" customHeight="1" x14ac:dyDescent="0.3">
      <c r="A187" s="831" t="s">
        <v>2080</v>
      </c>
      <c r="B187" s="832" t="s">
        <v>1842</v>
      </c>
      <c r="C187" s="832" t="s">
        <v>904</v>
      </c>
      <c r="D187" s="832" t="s">
        <v>1959</v>
      </c>
      <c r="E187" s="832" t="s">
        <v>1961</v>
      </c>
      <c r="F187" s="849"/>
      <c r="G187" s="849"/>
      <c r="H187" s="849"/>
      <c r="I187" s="849"/>
      <c r="J187" s="849">
        <v>7</v>
      </c>
      <c r="K187" s="849">
        <v>24640</v>
      </c>
      <c r="L187" s="849">
        <v>1</v>
      </c>
      <c r="M187" s="849">
        <v>3520</v>
      </c>
      <c r="N187" s="849">
        <v>4</v>
      </c>
      <c r="O187" s="849">
        <v>14088</v>
      </c>
      <c r="P187" s="837">
        <v>0.57175324675324679</v>
      </c>
      <c r="Q187" s="850">
        <v>3522</v>
      </c>
    </row>
    <row r="188" spans="1:17" ht="14.4" customHeight="1" x14ac:dyDescent="0.3">
      <c r="A188" s="831" t="s">
        <v>2080</v>
      </c>
      <c r="B188" s="832" t="s">
        <v>1842</v>
      </c>
      <c r="C188" s="832" t="s">
        <v>904</v>
      </c>
      <c r="D188" s="832" t="s">
        <v>2037</v>
      </c>
      <c r="E188" s="832" t="s">
        <v>2038</v>
      </c>
      <c r="F188" s="849">
        <v>3</v>
      </c>
      <c r="G188" s="849">
        <v>43518</v>
      </c>
      <c r="H188" s="849">
        <v>0.74994830082029362</v>
      </c>
      <c r="I188" s="849">
        <v>14506</v>
      </c>
      <c r="J188" s="849">
        <v>4</v>
      </c>
      <c r="K188" s="849">
        <v>58028</v>
      </c>
      <c r="L188" s="849">
        <v>1</v>
      </c>
      <c r="M188" s="849">
        <v>14507</v>
      </c>
      <c r="N188" s="849">
        <v>9</v>
      </c>
      <c r="O188" s="849">
        <v>130578</v>
      </c>
      <c r="P188" s="837">
        <v>2.2502584958985317</v>
      </c>
      <c r="Q188" s="850">
        <v>14508.666666666666</v>
      </c>
    </row>
    <row r="189" spans="1:17" ht="14.4" customHeight="1" x14ac:dyDescent="0.3">
      <c r="A189" s="831" t="s">
        <v>2080</v>
      </c>
      <c r="B189" s="832" t="s">
        <v>1842</v>
      </c>
      <c r="C189" s="832" t="s">
        <v>904</v>
      </c>
      <c r="D189" s="832" t="s">
        <v>1980</v>
      </c>
      <c r="E189" s="832" t="s">
        <v>1981</v>
      </c>
      <c r="F189" s="849">
        <v>1</v>
      </c>
      <c r="G189" s="849">
        <v>509</v>
      </c>
      <c r="H189" s="849">
        <v>1</v>
      </c>
      <c r="I189" s="849">
        <v>509</v>
      </c>
      <c r="J189" s="849">
        <v>1</v>
      </c>
      <c r="K189" s="849">
        <v>509</v>
      </c>
      <c r="L189" s="849">
        <v>1</v>
      </c>
      <c r="M189" s="849">
        <v>509</v>
      </c>
      <c r="N189" s="849">
        <v>1</v>
      </c>
      <c r="O189" s="849">
        <v>510</v>
      </c>
      <c r="P189" s="837">
        <v>1.0019646365422397</v>
      </c>
      <c r="Q189" s="850">
        <v>510</v>
      </c>
    </row>
    <row r="190" spans="1:17" ht="14.4" customHeight="1" x14ac:dyDescent="0.3">
      <c r="A190" s="831" t="s">
        <v>2080</v>
      </c>
      <c r="B190" s="832" t="s">
        <v>1842</v>
      </c>
      <c r="C190" s="832" t="s">
        <v>904</v>
      </c>
      <c r="D190" s="832" t="s">
        <v>1980</v>
      </c>
      <c r="E190" s="832" t="s">
        <v>1982</v>
      </c>
      <c r="F190" s="849">
        <v>1</v>
      </c>
      <c r="G190" s="849">
        <v>509</v>
      </c>
      <c r="H190" s="849">
        <v>0.16666666666666666</v>
      </c>
      <c r="I190" s="849">
        <v>509</v>
      </c>
      <c r="J190" s="849">
        <v>6</v>
      </c>
      <c r="K190" s="849">
        <v>3054</v>
      </c>
      <c r="L190" s="849">
        <v>1</v>
      </c>
      <c r="M190" s="849">
        <v>509</v>
      </c>
      <c r="N190" s="849">
        <v>2</v>
      </c>
      <c r="O190" s="849">
        <v>1020</v>
      </c>
      <c r="P190" s="837">
        <v>0.33398821218074654</v>
      </c>
      <c r="Q190" s="850">
        <v>510</v>
      </c>
    </row>
    <row r="191" spans="1:17" ht="14.4" customHeight="1" x14ac:dyDescent="0.3">
      <c r="A191" s="831" t="s">
        <v>2081</v>
      </c>
      <c r="B191" s="832" t="s">
        <v>1842</v>
      </c>
      <c r="C191" s="832" t="s">
        <v>2016</v>
      </c>
      <c r="D191" s="832" t="s">
        <v>2023</v>
      </c>
      <c r="E191" s="832" t="s">
        <v>974</v>
      </c>
      <c r="F191" s="849"/>
      <c r="G191" s="849"/>
      <c r="H191" s="849"/>
      <c r="I191" s="849"/>
      <c r="J191" s="849">
        <v>0.83</v>
      </c>
      <c r="K191" s="849">
        <v>1500.6999999999998</v>
      </c>
      <c r="L191" s="849">
        <v>1</v>
      </c>
      <c r="M191" s="849">
        <v>1808.0722891566263</v>
      </c>
      <c r="N191" s="849">
        <v>0.60000000000000009</v>
      </c>
      <c r="O191" s="849">
        <v>451.47999999999996</v>
      </c>
      <c r="P191" s="837">
        <v>0.30084627173985473</v>
      </c>
      <c r="Q191" s="850">
        <v>752.46666666666647</v>
      </c>
    </row>
    <row r="192" spans="1:17" ht="14.4" customHeight="1" x14ac:dyDescent="0.3">
      <c r="A192" s="831" t="s">
        <v>2081</v>
      </c>
      <c r="B192" s="832" t="s">
        <v>1842</v>
      </c>
      <c r="C192" s="832" t="s">
        <v>1843</v>
      </c>
      <c r="D192" s="832" t="s">
        <v>1846</v>
      </c>
      <c r="E192" s="832" t="s">
        <v>1847</v>
      </c>
      <c r="F192" s="849">
        <v>295</v>
      </c>
      <c r="G192" s="849">
        <v>775.65</v>
      </c>
      <c r="H192" s="849">
        <v>0.85612582781456947</v>
      </c>
      <c r="I192" s="849">
        <v>2.6293220338983052</v>
      </c>
      <c r="J192" s="849">
        <v>350</v>
      </c>
      <c r="K192" s="849">
        <v>906</v>
      </c>
      <c r="L192" s="849">
        <v>1</v>
      </c>
      <c r="M192" s="849">
        <v>2.5885714285714285</v>
      </c>
      <c r="N192" s="849">
        <v>28</v>
      </c>
      <c r="O192" s="849">
        <v>72.239999999999995</v>
      </c>
      <c r="P192" s="837">
        <v>7.9735099337748333E-2</v>
      </c>
      <c r="Q192" s="850">
        <v>2.5799999999999996</v>
      </c>
    </row>
    <row r="193" spans="1:17" ht="14.4" customHeight="1" x14ac:dyDescent="0.3">
      <c r="A193" s="831" t="s">
        <v>2081</v>
      </c>
      <c r="B193" s="832" t="s">
        <v>1842</v>
      </c>
      <c r="C193" s="832" t="s">
        <v>1843</v>
      </c>
      <c r="D193" s="832" t="s">
        <v>1848</v>
      </c>
      <c r="E193" s="832" t="s">
        <v>1849</v>
      </c>
      <c r="F193" s="849">
        <v>180</v>
      </c>
      <c r="G193" s="849">
        <v>999</v>
      </c>
      <c r="H193" s="849"/>
      <c r="I193" s="849">
        <v>5.55</v>
      </c>
      <c r="J193" s="849"/>
      <c r="K193" s="849"/>
      <c r="L193" s="849"/>
      <c r="M193" s="849"/>
      <c r="N193" s="849">
        <v>172</v>
      </c>
      <c r="O193" s="849">
        <v>1236.68</v>
      </c>
      <c r="P193" s="837"/>
      <c r="Q193" s="850">
        <v>7.19</v>
      </c>
    </row>
    <row r="194" spans="1:17" ht="14.4" customHeight="1" x14ac:dyDescent="0.3">
      <c r="A194" s="831" t="s">
        <v>2081</v>
      </c>
      <c r="B194" s="832" t="s">
        <v>1842</v>
      </c>
      <c r="C194" s="832" t="s">
        <v>1843</v>
      </c>
      <c r="D194" s="832" t="s">
        <v>1853</v>
      </c>
      <c r="E194" s="832" t="s">
        <v>1854</v>
      </c>
      <c r="F194" s="849">
        <v>300</v>
      </c>
      <c r="G194" s="849">
        <v>2007</v>
      </c>
      <c r="H194" s="849"/>
      <c r="I194" s="849">
        <v>6.69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2081</v>
      </c>
      <c r="B195" s="832" t="s">
        <v>1842</v>
      </c>
      <c r="C195" s="832" t="s">
        <v>1843</v>
      </c>
      <c r="D195" s="832" t="s">
        <v>1855</v>
      </c>
      <c r="E195" s="832" t="s">
        <v>1856</v>
      </c>
      <c r="F195" s="849">
        <v>480</v>
      </c>
      <c r="G195" s="849">
        <v>2937.6</v>
      </c>
      <c r="H195" s="849"/>
      <c r="I195" s="849">
        <v>6.12</v>
      </c>
      <c r="J195" s="849"/>
      <c r="K195" s="849"/>
      <c r="L195" s="849"/>
      <c r="M195" s="849"/>
      <c r="N195" s="849"/>
      <c r="O195" s="849"/>
      <c r="P195" s="837"/>
      <c r="Q195" s="850"/>
    </row>
    <row r="196" spans="1:17" ht="14.4" customHeight="1" x14ac:dyDescent="0.3">
      <c r="A196" s="831" t="s">
        <v>2081</v>
      </c>
      <c r="B196" s="832" t="s">
        <v>1842</v>
      </c>
      <c r="C196" s="832" t="s">
        <v>1843</v>
      </c>
      <c r="D196" s="832" t="s">
        <v>1857</v>
      </c>
      <c r="E196" s="832" t="s">
        <v>1858</v>
      </c>
      <c r="F196" s="849">
        <v>226.3</v>
      </c>
      <c r="G196" s="849">
        <v>2026.04</v>
      </c>
      <c r="H196" s="849">
        <v>1.8785372547565182</v>
      </c>
      <c r="I196" s="849">
        <v>8.9528943879805567</v>
      </c>
      <c r="J196" s="849">
        <v>118</v>
      </c>
      <c r="K196" s="849">
        <v>1078.52</v>
      </c>
      <c r="L196" s="849">
        <v>1</v>
      </c>
      <c r="M196" s="849">
        <v>9.14</v>
      </c>
      <c r="N196" s="849">
        <v>113</v>
      </c>
      <c r="O196" s="849">
        <v>1038.54</v>
      </c>
      <c r="P196" s="837">
        <v>0.96293068278752358</v>
      </c>
      <c r="Q196" s="850">
        <v>9.190619469026549</v>
      </c>
    </row>
    <row r="197" spans="1:17" ht="14.4" customHeight="1" x14ac:dyDescent="0.3">
      <c r="A197" s="831" t="s">
        <v>2081</v>
      </c>
      <c r="B197" s="832" t="s">
        <v>1842</v>
      </c>
      <c r="C197" s="832" t="s">
        <v>1843</v>
      </c>
      <c r="D197" s="832" t="s">
        <v>1861</v>
      </c>
      <c r="E197" s="832" t="s">
        <v>1862</v>
      </c>
      <c r="F197" s="849">
        <v>146.5</v>
      </c>
      <c r="G197" s="849">
        <v>1474.91</v>
      </c>
      <c r="H197" s="849">
        <v>0.82584983733964945</v>
      </c>
      <c r="I197" s="849">
        <v>10.067645051194539</v>
      </c>
      <c r="J197" s="849">
        <v>175</v>
      </c>
      <c r="K197" s="849">
        <v>1785.9299999999998</v>
      </c>
      <c r="L197" s="849">
        <v>1</v>
      </c>
      <c r="M197" s="849">
        <v>10.205314285714286</v>
      </c>
      <c r="N197" s="849">
        <v>107</v>
      </c>
      <c r="O197" s="849">
        <v>1093.55</v>
      </c>
      <c r="P197" s="837">
        <v>0.61231403246487826</v>
      </c>
      <c r="Q197" s="850">
        <v>10.220093457943925</v>
      </c>
    </row>
    <row r="198" spans="1:17" ht="14.4" customHeight="1" x14ac:dyDescent="0.3">
      <c r="A198" s="831" t="s">
        <v>2081</v>
      </c>
      <c r="B198" s="832" t="s">
        <v>1842</v>
      </c>
      <c r="C198" s="832" t="s">
        <v>1843</v>
      </c>
      <c r="D198" s="832" t="s">
        <v>1867</v>
      </c>
      <c r="E198" s="832" t="s">
        <v>1868</v>
      </c>
      <c r="F198" s="849">
        <v>300</v>
      </c>
      <c r="G198" s="849">
        <v>2193</v>
      </c>
      <c r="H198" s="849"/>
      <c r="I198" s="849">
        <v>7.31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" customHeight="1" x14ac:dyDescent="0.3">
      <c r="A199" s="831" t="s">
        <v>2081</v>
      </c>
      <c r="B199" s="832" t="s">
        <v>1842</v>
      </c>
      <c r="C199" s="832" t="s">
        <v>1843</v>
      </c>
      <c r="D199" s="832" t="s">
        <v>1869</v>
      </c>
      <c r="E199" s="832" t="s">
        <v>1870</v>
      </c>
      <c r="F199" s="849"/>
      <c r="G199" s="849"/>
      <c r="H199" s="849"/>
      <c r="I199" s="849"/>
      <c r="J199" s="849"/>
      <c r="K199" s="849"/>
      <c r="L199" s="849"/>
      <c r="M199" s="849"/>
      <c r="N199" s="849">
        <v>240</v>
      </c>
      <c r="O199" s="849">
        <v>5016</v>
      </c>
      <c r="P199" s="837"/>
      <c r="Q199" s="850">
        <v>20.9</v>
      </c>
    </row>
    <row r="200" spans="1:17" ht="14.4" customHeight="1" x14ac:dyDescent="0.3">
      <c r="A200" s="831" t="s">
        <v>2081</v>
      </c>
      <c r="B200" s="832" t="s">
        <v>1842</v>
      </c>
      <c r="C200" s="832" t="s">
        <v>1843</v>
      </c>
      <c r="D200" s="832" t="s">
        <v>1871</v>
      </c>
      <c r="E200" s="832" t="s">
        <v>1872</v>
      </c>
      <c r="F200" s="849"/>
      <c r="G200" s="849"/>
      <c r="H200" s="849"/>
      <c r="I200" s="849"/>
      <c r="J200" s="849">
        <v>4.3</v>
      </c>
      <c r="K200" s="849">
        <v>6613.91</v>
      </c>
      <c r="L200" s="849">
        <v>1</v>
      </c>
      <c r="M200" s="849">
        <v>1538.1186046511627</v>
      </c>
      <c r="N200" s="849"/>
      <c r="O200" s="849"/>
      <c r="P200" s="837"/>
      <c r="Q200" s="850"/>
    </row>
    <row r="201" spans="1:17" ht="14.4" customHeight="1" x14ac:dyDescent="0.3">
      <c r="A201" s="831" t="s">
        <v>2081</v>
      </c>
      <c r="B201" s="832" t="s">
        <v>1842</v>
      </c>
      <c r="C201" s="832" t="s">
        <v>1843</v>
      </c>
      <c r="D201" s="832" t="s">
        <v>1875</v>
      </c>
      <c r="E201" s="832" t="s">
        <v>1876</v>
      </c>
      <c r="F201" s="849">
        <v>1</v>
      </c>
      <c r="G201" s="849">
        <v>2164.08</v>
      </c>
      <c r="H201" s="849"/>
      <c r="I201" s="849">
        <v>2164.08</v>
      </c>
      <c r="J201" s="849"/>
      <c r="K201" s="849"/>
      <c r="L201" s="849"/>
      <c r="M201" s="849"/>
      <c r="N201" s="849">
        <v>1</v>
      </c>
      <c r="O201" s="849">
        <v>1817.79</v>
      </c>
      <c r="P201" s="837"/>
      <c r="Q201" s="850">
        <v>1817.79</v>
      </c>
    </row>
    <row r="202" spans="1:17" ht="14.4" customHeight="1" x14ac:dyDescent="0.3">
      <c r="A202" s="831" t="s">
        <v>2081</v>
      </c>
      <c r="B202" s="832" t="s">
        <v>1842</v>
      </c>
      <c r="C202" s="832" t="s">
        <v>1843</v>
      </c>
      <c r="D202" s="832" t="s">
        <v>1879</v>
      </c>
      <c r="E202" s="832" t="s">
        <v>1880</v>
      </c>
      <c r="F202" s="849"/>
      <c r="G202" s="849"/>
      <c r="H202" s="849"/>
      <c r="I202" s="849"/>
      <c r="J202" s="849">
        <v>158</v>
      </c>
      <c r="K202" s="849">
        <v>592.5</v>
      </c>
      <c r="L202" s="849">
        <v>1</v>
      </c>
      <c r="M202" s="849">
        <v>3.75</v>
      </c>
      <c r="N202" s="849">
        <v>202</v>
      </c>
      <c r="O202" s="849">
        <v>757.5</v>
      </c>
      <c r="P202" s="837">
        <v>1.2784810126582278</v>
      </c>
      <c r="Q202" s="850">
        <v>3.75</v>
      </c>
    </row>
    <row r="203" spans="1:17" ht="14.4" customHeight="1" x14ac:dyDescent="0.3">
      <c r="A203" s="831" t="s">
        <v>2081</v>
      </c>
      <c r="B203" s="832" t="s">
        <v>1842</v>
      </c>
      <c r="C203" s="832" t="s">
        <v>1843</v>
      </c>
      <c r="D203" s="832" t="s">
        <v>2026</v>
      </c>
      <c r="E203" s="832" t="s">
        <v>2027</v>
      </c>
      <c r="F203" s="849"/>
      <c r="G203" s="849"/>
      <c r="H203" s="849"/>
      <c r="I203" s="849"/>
      <c r="J203" s="849">
        <v>321</v>
      </c>
      <c r="K203" s="849">
        <v>10887.95</v>
      </c>
      <c r="L203" s="849">
        <v>1</v>
      </c>
      <c r="M203" s="849">
        <v>33.918847352024926</v>
      </c>
      <c r="N203" s="849">
        <v>275</v>
      </c>
      <c r="O203" s="849">
        <v>9392.1699999999983</v>
      </c>
      <c r="P203" s="837">
        <v>0.86262060351122094</v>
      </c>
      <c r="Q203" s="850">
        <v>34.153345454545445</v>
      </c>
    </row>
    <row r="204" spans="1:17" ht="14.4" customHeight="1" x14ac:dyDescent="0.3">
      <c r="A204" s="831" t="s">
        <v>2081</v>
      </c>
      <c r="B204" s="832" t="s">
        <v>1842</v>
      </c>
      <c r="C204" s="832" t="s">
        <v>904</v>
      </c>
      <c r="D204" s="832" t="s">
        <v>1922</v>
      </c>
      <c r="E204" s="832" t="s">
        <v>1923</v>
      </c>
      <c r="F204" s="849">
        <v>1</v>
      </c>
      <c r="G204" s="849">
        <v>2038</v>
      </c>
      <c r="H204" s="849"/>
      <c r="I204" s="849">
        <v>2038</v>
      </c>
      <c r="J204" s="849"/>
      <c r="K204" s="849"/>
      <c r="L204" s="849"/>
      <c r="M204" s="849"/>
      <c r="N204" s="849"/>
      <c r="O204" s="849"/>
      <c r="P204" s="837"/>
      <c r="Q204" s="850"/>
    </row>
    <row r="205" spans="1:17" ht="14.4" customHeight="1" x14ac:dyDescent="0.3">
      <c r="A205" s="831" t="s">
        <v>2081</v>
      </c>
      <c r="B205" s="832" t="s">
        <v>1842</v>
      </c>
      <c r="C205" s="832" t="s">
        <v>904</v>
      </c>
      <c r="D205" s="832" t="s">
        <v>1931</v>
      </c>
      <c r="E205" s="832" t="s">
        <v>1932</v>
      </c>
      <c r="F205" s="849">
        <v>2</v>
      </c>
      <c r="G205" s="849">
        <v>2696</v>
      </c>
      <c r="H205" s="849">
        <v>0.66617247343711394</v>
      </c>
      <c r="I205" s="849">
        <v>1348</v>
      </c>
      <c r="J205" s="849">
        <v>3</v>
      </c>
      <c r="K205" s="849">
        <v>4047</v>
      </c>
      <c r="L205" s="849">
        <v>1</v>
      </c>
      <c r="M205" s="849">
        <v>1349</v>
      </c>
      <c r="N205" s="849">
        <v>1</v>
      </c>
      <c r="O205" s="849">
        <v>1350</v>
      </c>
      <c r="P205" s="837">
        <v>0.33358042994810971</v>
      </c>
      <c r="Q205" s="850">
        <v>1350</v>
      </c>
    </row>
    <row r="206" spans="1:17" ht="14.4" customHeight="1" x14ac:dyDescent="0.3">
      <c r="A206" s="831" t="s">
        <v>2081</v>
      </c>
      <c r="B206" s="832" t="s">
        <v>1842</v>
      </c>
      <c r="C206" s="832" t="s">
        <v>904</v>
      </c>
      <c r="D206" s="832" t="s">
        <v>1933</v>
      </c>
      <c r="E206" s="832" t="s">
        <v>1934</v>
      </c>
      <c r="F206" s="849">
        <v>5</v>
      </c>
      <c r="G206" s="849">
        <v>7155</v>
      </c>
      <c r="H206" s="849">
        <v>2.5</v>
      </c>
      <c r="I206" s="849">
        <v>1431</v>
      </c>
      <c r="J206" s="849">
        <v>2</v>
      </c>
      <c r="K206" s="849">
        <v>2862</v>
      </c>
      <c r="L206" s="849">
        <v>1</v>
      </c>
      <c r="M206" s="849">
        <v>1431</v>
      </c>
      <c r="N206" s="849">
        <v>2</v>
      </c>
      <c r="O206" s="849">
        <v>2864</v>
      </c>
      <c r="P206" s="837">
        <v>1.0006988120195668</v>
      </c>
      <c r="Q206" s="850">
        <v>1432</v>
      </c>
    </row>
    <row r="207" spans="1:17" ht="14.4" customHeight="1" x14ac:dyDescent="0.3">
      <c r="A207" s="831" t="s">
        <v>2081</v>
      </c>
      <c r="B207" s="832" t="s">
        <v>1842</v>
      </c>
      <c r="C207" s="832" t="s">
        <v>904</v>
      </c>
      <c r="D207" s="832" t="s">
        <v>1933</v>
      </c>
      <c r="E207" s="832" t="s">
        <v>1935</v>
      </c>
      <c r="F207" s="849">
        <v>3</v>
      </c>
      <c r="G207" s="849">
        <v>4293</v>
      </c>
      <c r="H207" s="849">
        <v>1.5</v>
      </c>
      <c r="I207" s="849">
        <v>1431</v>
      </c>
      <c r="J207" s="849">
        <v>2</v>
      </c>
      <c r="K207" s="849">
        <v>2862</v>
      </c>
      <c r="L207" s="849">
        <v>1</v>
      </c>
      <c r="M207" s="849">
        <v>1431</v>
      </c>
      <c r="N207" s="849">
        <v>1</v>
      </c>
      <c r="O207" s="849">
        <v>1432</v>
      </c>
      <c r="P207" s="837">
        <v>0.50034940600978339</v>
      </c>
      <c r="Q207" s="850">
        <v>1432</v>
      </c>
    </row>
    <row r="208" spans="1:17" ht="14.4" customHeight="1" x14ac:dyDescent="0.3">
      <c r="A208" s="831" t="s">
        <v>2081</v>
      </c>
      <c r="B208" s="832" t="s">
        <v>1842</v>
      </c>
      <c r="C208" s="832" t="s">
        <v>904</v>
      </c>
      <c r="D208" s="832" t="s">
        <v>1936</v>
      </c>
      <c r="E208" s="832" t="s">
        <v>1937</v>
      </c>
      <c r="F208" s="849">
        <v>6</v>
      </c>
      <c r="G208" s="849">
        <v>11472</v>
      </c>
      <c r="H208" s="849">
        <v>2</v>
      </c>
      <c r="I208" s="849">
        <v>1912</v>
      </c>
      <c r="J208" s="849">
        <v>3</v>
      </c>
      <c r="K208" s="849">
        <v>5736</v>
      </c>
      <c r="L208" s="849">
        <v>1</v>
      </c>
      <c r="M208" s="849">
        <v>1912</v>
      </c>
      <c r="N208" s="849">
        <v>3</v>
      </c>
      <c r="O208" s="849">
        <v>5743</v>
      </c>
      <c r="P208" s="837">
        <v>1.0012203626220362</v>
      </c>
      <c r="Q208" s="850">
        <v>1914.3333333333333</v>
      </c>
    </row>
    <row r="209" spans="1:17" ht="14.4" customHeight="1" x14ac:dyDescent="0.3">
      <c r="A209" s="831" t="s">
        <v>2081</v>
      </c>
      <c r="B209" s="832" t="s">
        <v>1842</v>
      </c>
      <c r="C209" s="832" t="s">
        <v>904</v>
      </c>
      <c r="D209" s="832" t="s">
        <v>1943</v>
      </c>
      <c r="E209" s="832" t="s">
        <v>1944</v>
      </c>
      <c r="F209" s="849">
        <v>1</v>
      </c>
      <c r="G209" s="849">
        <v>1609</v>
      </c>
      <c r="H209" s="849"/>
      <c r="I209" s="849">
        <v>1609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2081</v>
      </c>
      <c r="B210" s="832" t="s">
        <v>1842</v>
      </c>
      <c r="C210" s="832" t="s">
        <v>904</v>
      </c>
      <c r="D210" s="832" t="s">
        <v>1945</v>
      </c>
      <c r="E210" s="832" t="s">
        <v>1947</v>
      </c>
      <c r="F210" s="849">
        <v>1</v>
      </c>
      <c r="G210" s="849">
        <v>681</v>
      </c>
      <c r="H210" s="849"/>
      <c r="I210" s="849">
        <v>681</v>
      </c>
      <c r="J210" s="849"/>
      <c r="K210" s="849"/>
      <c r="L210" s="849"/>
      <c r="M210" s="849"/>
      <c r="N210" s="849">
        <v>1</v>
      </c>
      <c r="O210" s="849">
        <v>682</v>
      </c>
      <c r="P210" s="837"/>
      <c r="Q210" s="850">
        <v>682</v>
      </c>
    </row>
    <row r="211" spans="1:17" ht="14.4" customHeight="1" x14ac:dyDescent="0.3">
      <c r="A211" s="831" t="s">
        <v>2081</v>
      </c>
      <c r="B211" s="832" t="s">
        <v>1842</v>
      </c>
      <c r="C211" s="832" t="s">
        <v>904</v>
      </c>
      <c r="D211" s="832" t="s">
        <v>1954</v>
      </c>
      <c r="E211" s="832" t="s">
        <v>1955</v>
      </c>
      <c r="F211" s="849">
        <v>1</v>
      </c>
      <c r="G211" s="849">
        <v>1825</v>
      </c>
      <c r="H211" s="849"/>
      <c r="I211" s="849">
        <v>1825</v>
      </c>
      <c r="J211" s="849"/>
      <c r="K211" s="849"/>
      <c r="L211" s="849"/>
      <c r="M211" s="849"/>
      <c r="N211" s="849">
        <v>2</v>
      </c>
      <c r="O211" s="849">
        <v>3652</v>
      </c>
      <c r="P211" s="837"/>
      <c r="Q211" s="850">
        <v>1826</v>
      </c>
    </row>
    <row r="212" spans="1:17" ht="14.4" customHeight="1" x14ac:dyDescent="0.3">
      <c r="A212" s="831" t="s">
        <v>2081</v>
      </c>
      <c r="B212" s="832" t="s">
        <v>1842</v>
      </c>
      <c r="C212" s="832" t="s">
        <v>904</v>
      </c>
      <c r="D212" s="832" t="s">
        <v>1954</v>
      </c>
      <c r="E212" s="832" t="s">
        <v>1956</v>
      </c>
      <c r="F212" s="849">
        <v>2</v>
      </c>
      <c r="G212" s="849">
        <v>3650</v>
      </c>
      <c r="H212" s="849">
        <v>1</v>
      </c>
      <c r="I212" s="849">
        <v>1825</v>
      </c>
      <c r="J212" s="849">
        <v>2</v>
      </c>
      <c r="K212" s="849">
        <v>3650</v>
      </c>
      <c r="L212" s="849">
        <v>1</v>
      </c>
      <c r="M212" s="849">
        <v>1825</v>
      </c>
      <c r="N212" s="849">
        <v>2</v>
      </c>
      <c r="O212" s="849">
        <v>3652</v>
      </c>
      <c r="P212" s="837">
        <v>1.0005479452054795</v>
      </c>
      <c r="Q212" s="850">
        <v>1826</v>
      </c>
    </row>
    <row r="213" spans="1:17" ht="14.4" customHeight="1" x14ac:dyDescent="0.3">
      <c r="A213" s="831" t="s">
        <v>2081</v>
      </c>
      <c r="B213" s="832" t="s">
        <v>1842</v>
      </c>
      <c r="C213" s="832" t="s">
        <v>904</v>
      </c>
      <c r="D213" s="832" t="s">
        <v>1957</v>
      </c>
      <c r="E213" s="832" t="s">
        <v>1958</v>
      </c>
      <c r="F213" s="849">
        <v>1</v>
      </c>
      <c r="G213" s="849">
        <v>429</v>
      </c>
      <c r="H213" s="849"/>
      <c r="I213" s="849">
        <v>429</v>
      </c>
      <c r="J213" s="849"/>
      <c r="K213" s="849"/>
      <c r="L213" s="849"/>
      <c r="M213" s="849"/>
      <c r="N213" s="849">
        <v>1</v>
      </c>
      <c r="O213" s="849">
        <v>430</v>
      </c>
      <c r="P213" s="837"/>
      <c r="Q213" s="850">
        <v>430</v>
      </c>
    </row>
    <row r="214" spans="1:17" ht="14.4" customHeight="1" x14ac:dyDescent="0.3">
      <c r="A214" s="831" t="s">
        <v>2081</v>
      </c>
      <c r="B214" s="832" t="s">
        <v>1842</v>
      </c>
      <c r="C214" s="832" t="s">
        <v>904</v>
      </c>
      <c r="D214" s="832" t="s">
        <v>2037</v>
      </c>
      <c r="E214" s="832" t="s">
        <v>2038</v>
      </c>
      <c r="F214" s="849"/>
      <c r="G214" s="849"/>
      <c r="H214" s="849"/>
      <c r="I214" s="849"/>
      <c r="J214" s="849">
        <v>4</v>
      </c>
      <c r="K214" s="849">
        <v>58028</v>
      </c>
      <c r="L214" s="849">
        <v>1</v>
      </c>
      <c r="M214" s="849">
        <v>14507</v>
      </c>
      <c r="N214" s="849">
        <v>3</v>
      </c>
      <c r="O214" s="849">
        <v>43527</v>
      </c>
      <c r="P214" s="837">
        <v>0.75010339835941264</v>
      </c>
      <c r="Q214" s="850">
        <v>14509</v>
      </c>
    </row>
    <row r="215" spans="1:17" ht="14.4" customHeight="1" x14ac:dyDescent="0.3">
      <c r="A215" s="831" t="s">
        <v>2081</v>
      </c>
      <c r="B215" s="832" t="s">
        <v>1842</v>
      </c>
      <c r="C215" s="832" t="s">
        <v>904</v>
      </c>
      <c r="D215" s="832" t="s">
        <v>1977</v>
      </c>
      <c r="E215" s="832" t="s">
        <v>1979</v>
      </c>
      <c r="F215" s="849"/>
      <c r="G215" s="849"/>
      <c r="H215" s="849"/>
      <c r="I215" s="849"/>
      <c r="J215" s="849">
        <v>1</v>
      </c>
      <c r="K215" s="849">
        <v>1342</v>
      </c>
      <c r="L215" s="849">
        <v>1</v>
      </c>
      <c r="M215" s="849">
        <v>1342</v>
      </c>
      <c r="N215" s="849">
        <v>1</v>
      </c>
      <c r="O215" s="849">
        <v>1343</v>
      </c>
      <c r="P215" s="837">
        <v>1.0007451564828613</v>
      </c>
      <c r="Q215" s="850">
        <v>1343</v>
      </c>
    </row>
    <row r="216" spans="1:17" ht="14.4" customHeight="1" x14ac:dyDescent="0.3">
      <c r="A216" s="831" t="s">
        <v>2081</v>
      </c>
      <c r="B216" s="832" t="s">
        <v>1842</v>
      </c>
      <c r="C216" s="832" t="s">
        <v>904</v>
      </c>
      <c r="D216" s="832" t="s">
        <v>1980</v>
      </c>
      <c r="E216" s="832" t="s">
        <v>1981</v>
      </c>
      <c r="F216" s="849">
        <v>1</v>
      </c>
      <c r="G216" s="849">
        <v>509</v>
      </c>
      <c r="H216" s="849"/>
      <c r="I216" s="849">
        <v>509</v>
      </c>
      <c r="J216" s="849"/>
      <c r="K216" s="849"/>
      <c r="L216" s="849"/>
      <c r="M216" s="849"/>
      <c r="N216" s="849">
        <v>1</v>
      </c>
      <c r="O216" s="849">
        <v>511</v>
      </c>
      <c r="P216" s="837"/>
      <c r="Q216" s="850">
        <v>511</v>
      </c>
    </row>
    <row r="217" spans="1:17" ht="14.4" customHeight="1" x14ac:dyDescent="0.3">
      <c r="A217" s="831" t="s">
        <v>2081</v>
      </c>
      <c r="B217" s="832" t="s">
        <v>1842</v>
      </c>
      <c r="C217" s="832" t="s">
        <v>904</v>
      </c>
      <c r="D217" s="832" t="s">
        <v>1983</v>
      </c>
      <c r="E217" s="832" t="s">
        <v>1984</v>
      </c>
      <c r="F217" s="849"/>
      <c r="G217" s="849"/>
      <c r="H217" s="849"/>
      <c r="I217" s="849"/>
      <c r="J217" s="849"/>
      <c r="K217" s="849"/>
      <c r="L217" s="849"/>
      <c r="M217" s="849"/>
      <c r="N217" s="849">
        <v>1</v>
      </c>
      <c r="O217" s="849">
        <v>2333</v>
      </c>
      <c r="P217" s="837"/>
      <c r="Q217" s="850">
        <v>2333</v>
      </c>
    </row>
    <row r="218" spans="1:17" ht="14.4" customHeight="1" x14ac:dyDescent="0.3">
      <c r="A218" s="831" t="s">
        <v>2081</v>
      </c>
      <c r="B218" s="832" t="s">
        <v>1842</v>
      </c>
      <c r="C218" s="832" t="s">
        <v>904</v>
      </c>
      <c r="D218" s="832" t="s">
        <v>1988</v>
      </c>
      <c r="E218" s="832" t="s">
        <v>1989</v>
      </c>
      <c r="F218" s="849"/>
      <c r="G218" s="849"/>
      <c r="H218" s="849"/>
      <c r="I218" s="849"/>
      <c r="J218" s="849">
        <v>1</v>
      </c>
      <c r="K218" s="849">
        <v>355</v>
      </c>
      <c r="L218" s="849">
        <v>1</v>
      </c>
      <c r="M218" s="849">
        <v>355</v>
      </c>
      <c r="N218" s="849"/>
      <c r="O218" s="849"/>
      <c r="P218" s="837"/>
      <c r="Q218" s="850"/>
    </row>
    <row r="219" spans="1:17" ht="14.4" customHeight="1" x14ac:dyDescent="0.3">
      <c r="A219" s="831" t="s">
        <v>2081</v>
      </c>
      <c r="B219" s="832" t="s">
        <v>1842</v>
      </c>
      <c r="C219" s="832" t="s">
        <v>904</v>
      </c>
      <c r="D219" s="832" t="s">
        <v>1999</v>
      </c>
      <c r="E219" s="832" t="s">
        <v>2000</v>
      </c>
      <c r="F219" s="849"/>
      <c r="G219" s="849"/>
      <c r="H219" s="849"/>
      <c r="I219" s="849"/>
      <c r="J219" s="849">
        <v>1</v>
      </c>
      <c r="K219" s="849">
        <v>142</v>
      </c>
      <c r="L219" s="849">
        <v>1</v>
      </c>
      <c r="M219" s="849">
        <v>142</v>
      </c>
      <c r="N219" s="849"/>
      <c r="O219" s="849"/>
      <c r="P219" s="837"/>
      <c r="Q219" s="850"/>
    </row>
    <row r="220" spans="1:17" ht="14.4" customHeight="1" x14ac:dyDescent="0.3">
      <c r="A220" s="831" t="s">
        <v>2081</v>
      </c>
      <c r="B220" s="832" t="s">
        <v>1842</v>
      </c>
      <c r="C220" s="832" t="s">
        <v>904</v>
      </c>
      <c r="D220" s="832" t="s">
        <v>2006</v>
      </c>
      <c r="E220" s="832" t="s">
        <v>2007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719</v>
      </c>
      <c r="P220" s="837"/>
      <c r="Q220" s="850">
        <v>719</v>
      </c>
    </row>
    <row r="221" spans="1:17" ht="14.4" customHeight="1" x14ac:dyDescent="0.3">
      <c r="A221" s="831" t="s">
        <v>2081</v>
      </c>
      <c r="B221" s="832" t="s">
        <v>1842</v>
      </c>
      <c r="C221" s="832" t="s">
        <v>904</v>
      </c>
      <c r="D221" s="832" t="s">
        <v>2082</v>
      </c>
      <c r="E221" s="832" t="s">
        <v>2083</v>
      </c>
      <c r="F221" s="849">
        <v>1</v>
      </c>
      <c r="G221" s="849">
        <v>1931</v>
      </c>
      <c r="H221" s="849"/>
      <c r="I221" s="849">
        <v>1931</v>
      </c>
      <c r="J221" s="849"/>
      <c r="K221" s="849"/>
      <c r="L221" s="849"/>
      <c r="M221" s="849"/>
      <c r="N221" s="849"/>
      <c r="O221" s="849"/>
      <c r="P221" s="837"/>
      <c r="Q221" s="850"/>
    </row>
    <row r="222" spans="1:17" ht="14.4" customHeight="1" x14ac:dyDescent="0.3">
      <c r="A222" s="831" t="s">
        <v>2084</v>
      </c>
      <c r="B222" s="832" t="s">
        <v>1842</v>
      </c>
      <c r="C222" s="832" t="s">
        <v>2016</v>
      </c>
      <c r="D222" s="832" t="s">
        <v>2023</v>
      </c>
      <c r="E222" s="832" t="s">
        <v>974</v>
      </c>
      <c r="F222" s="849">
        <v>1.05</v>
      </c>
      <c r="G222" s="849">
        <v>1859.3400000000001</v>
      </c>
      <c r="H222" s="849">
        <v>0.92923326036762721</v>
      </c>
      <c r="I222" s="849">
        <v>1770.8</v>
      </c>
      <c r="J222" s="849">
        <v>1.1000000000000001</v>
      </c>
      <c r="K222" s="849">
        <v>2000.94</v>
      </c>
      <c r="L222" s="849">
        <v>1</v>
      </c>
      <c r="M222" s="849">
        <v>1819.0363636363636</v>
      </c>
      <c r="N222" s="849">
        <v>3.1</v>
      </c>
      <c r="O222" s="849">
        <v>3079.2799999999997</v>
      </c>
      <c r="P222" s="837">
        <v>1.5389167091467009</v>
      </c>
      <c r="Q222" s="850">
        <v>993.316129032258</v>
      </c>
    </row>
    <row r="223" spans="1:17" ht="14.4" customHeight="1" x14ac:dyDescent="0.3">
      <c r="A223" s="831" t="s">
        <v>2084</v>
      </c>
      <c r="B223" s="832" t="s">
        <v>1842</v>
      </c>
      <c r="C223" s="832" t="s">
        <v>2016</v>
      </c>
      <c r="D223" s="832" t="s">
        <v>2024</v>
      </c>
      <c r="E223" s="832" t="s">
        <v>2025</v>
      </c>
      <c r="F223" s="849">
        <v>0.1</v>
      </c>
      <c r="G223" s="849">
        <v>90.38</v>
      </c>
      <c r="H223" s="849">
        <v>2</v>
      </c>
      <c r="I223" s="849">
        <v>903.8</v>
      </c>
      <c r="J223" s="849">
        <v>0.05</v>
      </c>
      <c r="K223" s="849">
        <v>45.19</v>
      </c>
      <c r="L223" s="849">
        <v>1</v>
      </c>
      <c r="M223" s="849">
        <v>903.8</v>
      </c>
      <c r="N223" s="849"/>
      <c r="O223" s="849"/>
      <c r="P223" s="837"/>
      <c r="Q223" s="850"/>
    </row>
    <row r="224" spans="1:17" ht="14.4" customHeight="1" x14ac:dyDescent="0.3">
      <c r="A224" s="831" t="s">
        <v>2084</v>
      </c>
      <c r="B224" s="832" t="s">
        <v>1842</v>
      </c>
      <c r="C224" s="832" t="s">
        <v>1843</v>
      </c>
      <c r="D224" s="832" t="s">
        <v>1848</v>
      </c>
      <c r="E224" s="832" t="s">
        <v>1849</v>
      </c>
      <c r="F224" s="849">
        <v>330</v>
      </c>
      <c r="G224" s="849">
        <v>1777.5</v>
      </c>
      <c r="H224" s="849">
        <v>0.68959497206703912</v>
      </c>
      <c r="I224" s="849">
        <v>5.3863636363636367</v>
      </c>
      <c r="J224" s="849">
        <v>360</v>
      </c>
      <c r="K224" s="849">
        <v>2577.6</v>
      </c>
      <c r="L224" s="849">
        <v>1</v>
      </c>
      <c r="M224" s="849">
        <v>7.16</v>
      </c>
      <c r="N224" s="849">
        <v>1630</v>
      </c>
      <c r="O224" s="849">
        <v>11719.700000000003</v>
      </c>
      <c r="P224" s="837">
        <v>4.5467489137181882</v>
      </c>
      <c r="Q224" s="850">
        <v>7.1900000000000013</v>
      </c>
    </row>
    <row r="225" spans="1:17" ht="14.4" customHeight="1" x14ac:dyDescent="0.3">
      <c r="A225" s="831" t="s">
        <v>2084</v>
      </c>
      <c r="B225" s="832" t="s">
        <v>1842</v>
      </c>
      <c r="C225" s="832" t="s">
        <v>1843</v>
      </c>
      <c r="D225" s="832" t="s">
        <v>1869</v>
      </c>
      <c r="E225" s="832" t="s">
        <v>1870</v>
      </c>
      <c r="F225" s="849">
        <v>4205</v>
      </c>
      <c r="G225" s="849">
        <v>85246.900000000009</v>
      </c>
      <c r="H225" s="849">
        <v>2.2194858416388081</v>
      </c>
      <c r="I225" s="849">
        <v>20.272746730083238</v>
      </c>
      <c r="J225" s="849">
        <v>1880</v>
      </c>
      <c r="K225" s="849">
        <v>38408.400000000001</v>
      </c>
      <c r="L225" s="849">
        <v>1</v>
      </c>
      <c r="M225" s="849">
        <v>20.43</v>
      </c>
      <c r="N225" s="849">
        <v>2245</v>
      </c>
      <c r="O225" s="849">
        <v>45012.25</v>
      </c>
      <c r="P225" s="837">
        <v>1.1719376490559357</v>
      </c>
      <c r="Q225" s="850">
        <v>20.05</v>
      </c>
    </row>
    <row r="226" spans="1:17" ht="14.4" customHeight="1" x14ac:dyDescent="0.3">
      <c r="A226" s="831" t="s">
        <v>2084</v>
      </c>
      <c r="B226" s="832" t="s">
        <v>1842</v>
      </c>
      <c r="C226" s="832" t="s">
        <v>1843</v>
      </c>
      <c r="D226" s="832" t="s">
        <v>1875</v>
      </c>
      <c r="E226" s="832" t="s">
        <v>1876</v>
      </c>
      <c r="F226" s="849"/>
      <c r="G226" s="849"/>
      <c r="H226" s="849"/>
      <c r="I226" s="849"/>
      <c r="J226" s="849">
        <v>1</v>
      </c>
      <c r="K226" s="849">
        <v>1986.65</v>
      </c>
      <c r="L226" s="849">
        <v>1</v>
      </c>
      <c r="M226" s="849">
        <v>1986.65</v>
      </c>
      <c r="N226" s="849">
        <v>4</v>
      </c>
      <c r="O226" s="849">
        <v>7901.46</v>
      </c>
      <c r="P226" s="837">
        <v>3.9772783328719199</v>
      </c>
      <c r="Q226" s="850">
        <v>1975.365</v>
      </c>
    </row>
    <row r="227" spans="1:17" ht="14.4" customHeight="1" x14ac:dyDescent="0.3">
      <c r="A227" s="831" t="s">
        <v>2084</v>
      </c>
      <c r="B227" s="832" t="s">
        <v>1842</v>
      </c>
      <c r="C227" s="832" t="s">
        <v>1843</v>
      </c>
      <c r="D227" s="832" t="s">
        <v>1879</v>
      </c>
      <c r="E227" s="832" t="s">
        <v>1880</v>
      </c>
      <c r="F227" s="849"/>
      <c r="G227" s="849"/>
      <c r="H227" s="849"/>
      <c r="I227" s="849"/>
      <c r="J227" s="849"/>
      <c r="K227" s="849"/>
      <c r="L227" s="849"/>
      <c r="M227" s="849"/>
      <c r="N227" s="849">
        <v>1526</v>
      </c>
      <c r="O227" s="849">
        <v>5722.5</v>
      </c>
      <c r="P227" s="837"/>
      <c r="Q227" s="850">
        <v>3.75</v>
      </c>
    </row>
    <row r="228" spans="1:17" ht="14.4" customHeight="1" x14ac:dyDescent="0.3">
      <c r="A228" s="831" t="s">
        <v>2084</v>
      </c>
      <c r="B228" s="832" t="s">
        <v>1842</v>
      </c>
      <c r="C228" s="832" t="s">
        <v>1843</v>
      </c>
      <c r="D228" s="832" t="s">
        <v>2026</v>
      </c>
      <c r="E228" s="832" t="s">
        <v>2027</v>
      </c>
      <c r="F228" s="849">
        <v>558</v>
      </c>
      <c r="G228" s="849">
        <v>18419.579999999998</v>
      </c>
      <c r="H228" s="849">
        <v>0.87340713365140865</v>
      </c>
      <c r="I228" s="849">
        <v>33.01</v>
      </c>
      <c r="J228" s="849">
        <v>620</v>
      </c>
      <c r="K228" s="849">
        <v>21089.34</v>
      </c>
      <c r="L228" s="849">
        <v>1</v>
      </c>
      <c r="M228" s="849">
        <v>34.01506451612903</v>
      </c>
      <c r="N228" s="849">
        <v>2062</v>
      </c>
      <c r="O228" s="849">
        <v>70215.23</v>
      </c>
      <c r="P228" s="837">
        <v>3.3294180851558179</v>
      </c>
      <c r="Q228" s="850">
        <v>34.052002909796315</v>
      </c>
    </row>
    <row r="229" spans="1:17" ht="14.4" customHeight="1" x14ac:dyDescent="0.3">
      <c r="A229" s="831" t="s">
        <v>2084</v>
      </c>
      <c r="B229" s="832" t="s">
        <v>1842</v>
      </c>
      <c r="C229" s="832" t="s">
        <v>1843</v>
      </c>
      <c r="D229" s="832" t="s">
        <v>1897</v>
      </c>
      <c r="E229" s="832" t="s">
        <v>1898</v>
      </c>
      <c r="F229" s="849"/>
      <c r="G229" s="849"/>
      <c r="H229" s="849"/>
      <c r="I229" s="849"/>
      <c r="J229" s="849">
        <v>400</v>
      </c>
      <c r="K229" s="849">
        <v>8132</v>
      </c>
      <c r="L229" s="849">
        <v>1</v>
      </c>
      <c r="M229" s="849">
        <v>20.329999999999998</v>
      </c>
      <c r="N229" s="849"/>
      <c r="O229" s="849"/>
      <c r="P229" s="837"/>
      <c r="Q229" s="850"/>
    </row>
    <row r="230" spans="1:17" ht="14.4" customHeight="1" x14ac:dyDescent="0.3">
      <c r="A230" s="831" t="s">
        <v>2084</v>
      </c>
      <c r="B230" s="832" t="s">
        <v>1842</v>
      </c>
      <c r="C230" s="832" t="s">
        <v>904</v>
      </c>
      <c r="D230" s="832" t="s">
        <v>1940</v>
      </c>
      <c r="E230" s="832" t="s">
        <v>1941</v>
      </c>
      <c r="F230" s="849"/>
      <c r="G230" s="849"/>
      <c r="H230" s="849"/>
      <c r="I230" s="849"/>
      <c r="J230" s="849"/>
      <c r="K230" s="849"/>
      <c r="L230" s="849"/>
      <c r="M230" s="849"/>
      <c r="N230" s="849">
        <v>1</v>
      </c>
      <c r="O230" s="849">
        <v>1214</v>
      </c>
      <c r="P230" s="837"/>
      <c r="Q230" s="850">
        <v>1214</v>
      </c>
    </row>
    <row r="231" spans="1:17" ht="14.4" customHeight="1" x14ac:dyDescent="0.3">
      <c r="A231" s="831" t="s">
        <v>2084</v>
      </c>
      <c r="B231" s="832" t="s">
        <v>1842</v>
      </c>
      <c r="C231" s="832" t="s">
        <v>904</v>
      </c>
      <c r="D231" s="832" t="s">
        <v>1945</v>
      </c>
      <c r="E231" s="832" t="s">
        <v>1946</v>
      </c>
      <c r="F231" s="849"/>
      <c r="G231" s="849"/>
      <c r="H231" s="849"/>
      <c r="I231" s="849"/>
      <c r="J231" s="849">
        <v>1</v>
      </c>
      <c r="K231" s="849">
        <v>682</v>
      </c>
      <c r="L231" s="849">
        <v>1</v>
      </c>
      <c r="M231" s="849">
        <v>682</v>
      </c>
      <c r="N231" s="849">
        <v>3</v>
      </c>
      <c r="O231" s="849">
        <v>2046</v>
      </c>
      <c r="P231" s="837">
        <v>3</v>
      </c>
      <c r="Q231" s="850">
        <v>682</v>
      </c>
    </row>
    <row r="232" spans="1:17" ht="14.4" customHeight="1" x14ac:dyDescent="0.3">
      <c r="A232" s="831" t="s">
        <v>2084</v>
      </c>
      <c r="B232" s="832" t="s">
        <v>1842</v>
      </c>
      <c r="C232" s="832" t="s">
        <v>904</v>
      </c>
      <c r="D232" s="832" t="s">
        <v>1945</v>
      </c>
      <c r="E232" s="832" t="s">
        <v>1947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682</v>
      </c>
      <c r="P232" s="837"/>
      <c r="Q232" s="850">
        <v>682</v>
      </c>
    </row>
    <row r="233" spans="1:17" ht="14.4" customHeight="1" x14ac:dyDescent="0.3">
      <c r="A233" s="831" t="s">
        <v>2084</v>
      </c>
      <c r="B233" s="832" t="s">
        <v>1842</v>
      </c>
      <c r="C233" s="832" t="s">
        <v>904</v>
      </c>
      <c r="D233" s="832" t="s">
        <v>1951</v>
      </c>
      <c r="E233" s="832" t="s">
        <v>1952</v>
      </c>
      <c r="F233" s="849"/>
      <c r="G233" s="849"/>
      <c r="H233" s="849"/>
      <c r="I233" s="849"/>
      <c r="J233" s="849">
        <v>2</v>
      </c>
      <c r="K233" s="849">
        <v>5276</v>
      </c>
      <c r="L233" s="849">
        <v>1</v>
      </c>
      <c r="M233" s="849">
        <v>2638</v>
      </c>
      <c r="N233" s="849"/>
      <c r="O233" s="849"/>
      <c r="P233" s="837"/>
      <c r="Q233" s="850"/>
    </row>
    <row r="234" spans="1:17" ht="14.4" customHeight="1" x14ac:dyDescent="0.3">
      <c r="A234" s="831" t="s">
        <v>2084</v>
      </c>
      <c r="B234" s="832" t="s">
        <v>1842</v>
      </c>
      <c r="C234" s="832" t="s">
        <v>904</v>
      </c>
      <c r="D234" s="832" t="s">
        <v>1951</v>
      </c>
      <c r="E234" s="832" t="s">
        <v>1953</v>
      </c>
      <c r="F234" s="849"/>
      <c r="G234" s="849"/>
      <c r="H234" s="849"/>
      <c r="I234" s="849"/>
      <c r="J234" s="849">
        <v>1</v>
      </c>
      <c r="K234" s="849">
        <v>2638</v>
      </c>
      <c r="L234" s="849">
        <v>1</v>
      </c>
      <c r="M234" s="849">
        <v>2638</v>
      </c>
      <c r="N234" s="849"/>
      <c r="O234" s="849"/>
      <c r="P234" s="837"/>
      <c r="Q234" s="850"/>
    </row>
    <row r="235" spans="1:17" ht="14.4" customHeight="1" x14ac:dyDescent="0.3">
      <c r="A235" s="831" t="s">
        <v>2084</v>
      </c>
      <c r="B235" s="832" t="s">
        <v>1842</v>
      </c>
      <c r="C235" s="832" t="s">
        <v>904</v>
      </c>
      <c r="D235" s="832" t="s">
        <v>1954</v>
      </c>
      <c r="E235" s="832" t="s">
        <v>1955</v>
      </c>
      <c r="F235" s="849">
        <v>4</v>
      </c>
      <c r="G235" s="849">
        <v>7300</v>
      </c>
      <c r="H235" s="849">
        <v>0.44444444444444442</v>
      </c>
      <c r="I235" s="849">
        <v>1825</v>
      </c>
      <c r="J235" s="849">
        <v>9</v>
      </c>
      <c r="K235" s="849">
        <v>16425</v>
      </c>
      <c r="L235" s="849">
        <v>1</v>
      </c>
      <c r="M235" s="849">
        <v>1825</v>
      </c>
      <c r="N235" s="849">
        <v>3</v>
      </c>
      <c r="O235" s="849">
        <v>5478</v>
      </c>
      <c r="P235" s="837">
        <v>0.33351598173515984</v>
      </c>
      <c r="Q235" s="850">
        <v>1826</v>
      </c>
    </row>
    <row r="236" spans="1:17" ht="14.4" customHeight="1" x14ac:dyDescent="0.3">
      <c r="A236" s="831" t="s">
        <v>2084</v>
      </c>
      <c r="B236" s="832" t="s">
        <v>1842</v>
      </c>
      <c r="C236" s="832" t="s">
        <v>904</v>
      </c>
      <c r="D236" s="832" t="s">
        <v>1954</v>
      </c>
      <c r="E236" s="832" t="s">
        <v>1956</v>
      </c>
      <c r="F236" s="849">
        <v>6</v>
      </c>
      <c r="G236" s="849">
        <v>10950</v>
      </c>
      <c r="H236" s="849">
        <v>1.2</v>
      </c>
      <c r="I236" s="849">
        <v>1825</v>
      </c>
      <c r="J236" s="849">
        <v>5</v>
      </c>
      <c r="K236" s="849">
        <v>9125</v>
      </c>
      <c r="L236" s="849">
        <v>1</v>
      </c>
      <c r="M236" s="849">
        <v>1825</v>
      </c>
      <c r="N236" s="849">
        <v>14</v>
      </c>
      <c r="O236" s="849">
        <v>25564</v>
      </c>
      <c r="P236" s="837">
        <v>2.8015342465753426</v>
      </c>
      <c r="Q236" s="850">
        <v>1826</v>
      </c>
    </row>
    <row r="237" spans="1:17" ht="14.4" customHeight="1" x14ac:dyDescent="0.3">
      <c r="A237" s="831" t="s">
        <v>2084</v>
      </c>
      <c r="B237" s="832" t="s">
        <v>1842</v>
      </c>
      <c r="C237" s="832" t="s">
        <v>904</v>
      </c>
      <c r="D237" s="832" t="s">
        <v>1957</v>
      </c>
      <c r="E237" s="832" t="s">
        <v>1958</v>
      </c>
      <c r="F237" s="849"/>
      <c r="G237" s="849"/>
      <c r="H237" s="849"/>
      <c r="I237" s="849"/>
      <c r="J237" s="849">
        <v>4</v>
      </c>
      <c r="K237" s="849">
        <v>1716</v>
      </c>
      <c r="L237" s="849">
        <v>1</v>
      </c>
      <c r="M237" s="849">
        <v>429</v>
      </c>
      <c r="N237" s="849">
        <v>4</v>
      </c>
      <c r="O237" s="849">
        <v>1720</v>
      </c>
      <c r="P237" s="837">
        <v>1.0023310023310024</v>
      </c>
      <c r="Q237" s="850">
        <v>430</v>
      </c>
    </row>
    <row r="238" spans="1:17" ht="14.4" customHeight="1" x14ac:dyDescent="0.3">
      <c r="A238" s="831" t="s">
        <v>2084</v>
      </c>
      <c r="B238" s="832" t="s">
        <v>1842</v>
      </c>
      <c r="C238" s="832" t="s">
        <v>904</v>
      </c>
      <c r="D238" s="832" t="s">
        <v>2037</v>
      </c>
      <c r="E238" s="832" t="s">
        <v>2038</v>
      </c>
      <c r="F238" s="849">
        <v>2</v>
      </c>
      <c r="G238" s="849">
        <v>29012</v>
      </c>
      <c r="H238" s="849">
        <v>0.99993106776039153</v>
      </c>
      <c r="I238" s="849">
        <v>14506</v>
      </c>
      <c r="J238" s="849">
        <v>2</v>
      </c>
      <c r="K238" s="849">
        <v>29014</v>
      </c>
      <c r="L238" s="849">
        <v>1</v>
      </c>
      <c r="M238" s="849">
        <v>14507</v>
      </c>
      <c r="N238" s="849">
        <v>7</v>
      </c>
      <c r="O238" s="849">
        <v>101560</v>
      </c>
      <c r="P238" s="837">
        <v>3.5003791273178466</v>
      </c>
      <c r="Q238" s="850">
        <v>14508.571428571429</v>
      </c>
    </row>
    <row r="239" spans="1:17" ht="14.4" customHeight="1" x14ac:dyDescent="0.3">
      <c r="A239" s="831" t="s">
        <v>2084</v>
      </c>
      <c r="B239" s="832" t="s">
        <v>1842</v>
      </c>
      <c r="C239" s="832" t="s">
        <v>904</v>
      </c>
      <c r="D239" s="832" t="s">
        <v>1977</v>
      </c>
      <c r="E239" s="832" t="s">
        <v>1979</v>
      </c>
      <c r="F239" s="849"/>
      <c r="G239" s="849"/>
      <c r="H239" s="849"/>
      <c r="I239" s="849"/>
      <c r="J239" s="849"/>
      <c r="K239" s="849"/>
      <c r="L239" s="849"/>
      <c r="M239" s="849"/>
      <c r="N239" s="849">
        <v>2</v>
      </c>
      <c r="O239" s="849">
        <v>2686</v>
      </c>
      <c r="P239" s="837"/>
      <c r="Q239" s="850">
        <v>1343</v>
      </c>
    </row>
    <row r="240" spans="1:17" ht="14.4" customHeight="1" x14ac:dyDescent="0.3">
      <c r="A240" s="831" t="s">
        <v>2084</v>
      </c>
      <c r="B240" s="832" t="s">
        <v>1842</v>
      </c>
      <c r="C240" s="832" t="s">
        <v>904</v>
      </c>
      <c r="D240" s="832" t="s">
        <v>1980</v>
      </c>
      <c r="E240" s="832" t="s">
        <v>1981</v>
      </c>
      <c r="F240" s="849">
        <v>2</v>
      </c>
      <c r="G240" s="849">
        <v>1018</v>
      </c>
      <c r="H240" s="849">
        <v>2</v>
      </c>
      <c r="I240" s="849">
        <v>509</v>
      </c>
      <c r="J240" s="849">
        <v>1</v>
      </c>
      <c r="K240" s="849">
        <v>509</v>
      </c>
      <c r="L240" s="849">
        <v>1</v>
      </c>
      <c r="M240" s="849">
        <v>509</v>
      </c>
      <c r="N240" s="849">
        <v>4</v>
      </c>
      <c r="O240" s="849">
        <v>2042</v>
      </c>
      <c r="P240" s="837">
        <v>4.0117878192534384</v>
      </c>
      <c r="Q240" s="850">
        <v>510.5</v>
      </c>
    </row>
    <row r="241" spans="1:17" ht="14.4" customHeight="1" x14ac:dyDescent="0.3">
      <c r="A241" s="831" t="s">
        <v>2084</v>
      </c>
      <c r="B241" s="832" t="s">
        <v>1842</v>
      </c>
      <c r="C241" s="832" t="s">
        <v>904</v>
      </c>
      <c r="D241" s="832" t="s">
        <v>1980</v>
      </c>
      <c r="E241" s="832" t="s">
        <v>1982</v>
      </c>
      <c r="F241" s="849"/>
      <c r="G241" s="849"/>
      <c r="H241" s="849"/>
      <c r="I241" s="849"/>
      <c r="J241" s="849">
        <v>1</v>
      </c>
      <c r="K241" s="849">
        <v>509</v>
      </c>
      <c r="L241" s="849">
        <v>1</v>
      </c>
      <c r="M241" s="849">
        <v>509</v>
      </c>
      <c r="N241" s="849">
        <v>4</v>
      </c>
      <c r="O241" s="849">
        <v>2040</v>
      </c>
      <c r="P241" s="837">
        <v>4.0078585461689586</v>
      </c>
      <c r="Q241" s="850">
        <v>510</v>
      </c>
    </row>
    <row r="242" spans="1:17" ht="14.4" customHeight="1" x14ac:dyDescent="0.3">
      <c r="A242" s="831" t="s">
        <v>2084</v>
      </c>
      <c r="B242" s="832" t="s">
        <v>1842</v>
      </c>
      <c r="C242" s="832" t="s">
        <v>904</v>
      </c>
      <c r="D242" s="832" t="s">
        <v>1983</v>
      </c>
      <c r="E242" s="832" t="s">
        <v>1984</v>
      </c>
      <c r="F242" s="849">
        <v>7</v>
      </c>
      <c r="G242" s="849">
        <v>16303</v>
      </c>
      <c r="H242" s="849">
        <v>2.3323319027181686</v>
      </c>
      <c r="I242" s="849">
        <v>2329</v>
      </c>
      <c r="J242" s="849">
        <v>3</v>
      </c>
      <c r="K242" s="849">
        <v>6990</v>
      </c>
      <c r="L242" s="849">
        <v>1</v>
      </c>
      <c r="M242" s="849">
        <v>2330</v>
      </c>
      <c r="N242" s="849">
        <v>4</v>
      </c>
      <c r="O242" s="849">
        <v>9332</v>
      </c>
      <c r="P242" s="837">
        <v>1.3350500715307583</v>
      </c>
      <c r="Q242" s="850">
        <v>2333</v>
      </c>
    </row>
    <row r="243" spans="1:17" ht="14.4" customHeight="1" x14ac:dyDescent="0.3">
      <c r="A243" s="831" t="s">
        <v>2084</v>
      </c>
      <c r="B243" s="832" t="s">
        <v>1842</v>
      </c>
      <c r="C243" s="832" t="s">
        <v>904</v>
      </c>
      <c r="D243" s="832" t="s">
        <v>2006</v>
      </c>
      <c r="E243" s="832" t="s">
        <v>2007</v>
      </c>
      <c r="F243" s="849">
        <v>3</v>
      </c>
      <c r="G243" s="849">
        <v>2154</v>
      </c>
      <c r="H243" s="849">
        <v>0.74895688456189147</v>
      </c>
      <c r="I243" s="849">
        <v>718</v>
      </c>
      <c r="J243" s="849">
        <v>4</v>
      </c>
      <c r="K243" s="849">
        <v>2876</v>
      </c>
      <c r="L243" s="849">
        <v>1</v>
      </c>
      <c r="M243" s="849">
        <v>719</v>
      </c>
      <c r="N243" s="849"/>
      <c r="O243" s="849"/>
      <c r="P243" s="837"/>
      <c r="Q243" s="850"/>
    </row>
    <row r="244" spans="1:17" ht="14.4" customHeight="1" x14ac:dyDescent="0.3">
      <c r="A244" s="831" t="s">
        <v>2084</v>
      </c>
      <c r="B244" s="832" t="s">
        <v>1842</v>
      </c>
      <c r="C244" s="832" t="s">
        <v>904</v>
      </c>
      <c r="D244" s="832" t="s">
        <v>2006</v>
      </c>
      <c r="E244" s="832" t="s">
        <v>2008</v>
      </c>
      <c r="F244" s="849">
        <v>4</v>
      </c>
      <c r="G244" s="849">
        <v>2872</v>
      </c>
      <c r="H244" s="849">
        <v>1.9972183588317107</v>
      </c>
      <c r="I244" s="849">
        <v>718</v>
      </c>
      <c r="J244" s="849">
        <v>2</v>
      </c>
      <c r="K244" s="849">
        <v>1438</v>
      </c>
      <c r="L244" s="849">
        <v>1</v>
      </c>
      <c r="M244" s="849">
        <v>719</v>
      </c>
      <c r="N244" s="849">
        <v>4</v>
      </c>
      <c r="O244" s="849">
        <v>2876</v>
      </c>
      <c r="P244" s="837">
        <v>2</v>
      </c>
      <c r="Q244" s="850">
        <v>719</v>
      </c>
    </row>
    <row r="245" spans="1:17" ht="14.4" customHeight="1" x14ac:dyDescent="0.3">
      <c r="A245" s="831" t="s">
        <v>2085</v>
      </c>
      <c r="B245" s="832" t="s">
        <v>1842</v>
      </c>
      <c r="C245" s="832" t="s">
        <v>2016</v>
      </c>
      <c r="D245" s="832" t="s">
        <v>2017</v>
      </c>
      <c r="E245" s="832" t="s">
        <v>2018</v>
      </c>
      <c r="F245" s="849">
        <v>0.45</v>
      </c>
      <c r="G245" s="849">
        <v>904.34</v>
      </c>
      <c r="H245" s="849">
        <v>1.5000082933868535</v>
      </c>
      <c r="I245" s="849">
        <v>2009.6444444444444</v>
      </c>
      <c r="J245" s="849">
        <v>0.3</v>
      </c>
      <c r="K245" s="849">
        <v>602.89</v>
      </c>
      <c r="L245" s="849">
        <v>1</v>
      </c>
      <c r="M245" s="849">
        <v>2009.6333333333334</v>
      </c>
      <c r="N245" s="849"/>
      <c r="O245" s="849"/>
      <c r="P245" s="837"/>
      <c r="Q245" s="850"/>
    </row>
    <row r="246" spans="1:17" ht="14.4" customHeight="1" x14ac:dyDescent="0.3">
      <c r="A246" s="831" t="s">
        <v>2085</v>
      </c>
      <c r="B246" s="832" t="s">
        <v>1842</v>
      </c>
      <c r="C246" s="832" t="s">
        <v>2016</v>
      </c>
      <c r="D246" s="832" t="s">
        <v>2023</v>
      </c>
      <c r="E246" s="832" t="s">
        <v>974</v>
      </c>
      <c r="F246" s="849">
        <v>2.25</v>
      </c>
      <c r="G246" s="849">
        <v>4039.7799999999997</v>
      </c>
      <c r="H246" s="849">
        <v>0.83804691243799889</v>
      </c>
      <c r="I246" s="849">
        <v>1795.4577777777777</v>
      </c>
      <c r="J246" s="849">
        <v>2.6500000000000004</v>
      </c>
      <c r="K246" s="849">
        <v>4820.4699999999993</v>
      </c>
      <c r="L246" s="849">
        <v>1</v>
      </c>
      <c r="M246" s="849">
        <v>1819.0452830188674</v>
      </c>
      <c r="N246" s="849">
        <v>0.95</v>
      </c>
      <c r="O246" s="849">
        <v>622.74</v>
      </c>
      <c r="P246" s="837">
        <v>0.12918657309349504</v>
      </c>
      <c r="Q246" s="850">
        <v>655.51578947368421</v>
      </c>
    </row>
    <row r="247" spans="1:17" ht="14.4" customHeight="1" x14ac:dyDescent="0.3">
      <c r="A247" s="831" t="s">
        <v>2085</v>
      </c>
      <c r="B247" s="832" t="s">
        <v>1842</v>
      </c>
      <c r="C247" s="832" t="s">
        <v>2016</v>
      </c>
      <c r="D247" s="832" t="s">
        <v>2024</v>
      </c>
      <c r="E247" s="832" t="s">
        <v>2025</v>
      </c>
      <c r="F247" s="849">
        <v>0.25</v>
      </c>
      <c r="G247" s="849">
        <v>225.95</v>
      </c>
      <c r="H247" s="849">
        <v>1.6666666666666667</v>
      </c>
      <c r="I247" s="849">
        <v>903.8</v>
      </c>
      <c r="J247" s="849">
        <v>0.15000000000000002</v>
      </c>
      <c r="K247" s="849">
        <v>135.57</v>
      </c>
      <c r="L247" s="849">
        <v>1</v>
      </c>
      <c r="M247" s="849">
        <v>903.79999999999984</v>
      </c>
      <c r="N247" s="849"/>
      <c r="O247" s="849"/>
      <c r="P247" s="837"/>
      <c r="Q247" s="850"/>
    </row>
    <row r="248" spans="1:17" ht="14.4" customHeight="1" x14ac:dyDescent="0.3">
      <c r="A248" s="831" t="s">
        <v>2085</v>
      </c>
      <c r="B248" s="832" t="s">
        <v>1842</v>
      </c>
      <c r="C248" s="832" t="s">
        <v>1843</v>
      </c>
      <c r="D248" s="832" t="s">
        <v>1848</v>
      </c>
      <c r="E248" s="832" t="s">
        <v>1849</v>
      </c>
      <c r="F248" s="849">
        <v>330</v>
      </c>
      <c r="G248" s="849">
        <v>1831.5</v>
      </c>
      <c r="H248" s="849">
        <v>1.4151599443671765</v>
      </c>
      <c r="I248" s="849">
        <v>5.55</v>
      </c>
      <c r="J248" s="849">
        <v>180</v>
      </c>
      <c r="K248" s="849">
        <v>1294.2</v>
      </c>
      <c r="L248" s="849">
        <v>1</v>
      </c>
      <c r="M248" s="849">
        <v>7.19</v>
      </c>
      <c r="N248" s="849">
        <v>180</v>
      </c>
      <c r="O248" s="849">
        <v>1323</v>
      </c>
      <c r="P248" s="837">
        <v>1.0222531293463142</v>
      </c>
      <c r="Q248" s="850">
        <v>7.35</v>
      </c>
    </row>
    <row r="249" spans="1:17" ht="14.4" customHeight="1" x14ac:dyDescent="0.3">
      <c r="A249" s="831" t="s">
        <v>2085</v>
      </c>
      <c r="B249" s="832" t="s">
        <v>1842</v>
      </c>
      <c r="C249" s="832" t="s">
        <v>1843</v>
      </c>
      <c r="D249" s="832" t="s">
        <v>1855</v>
      </c>
      <c r="E249" s="832" t="s">
        <v>1856</v>
      </c>
      <c r="F249" s="849">
        <v>664</v>
      </c>
      <c r="G249" s="849">
        <v>4057.04</v>
      </c>
      <c r="H249" s="849"/>
      <c r="I249" s="849">
        <v>6.11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2085</v>
      </c>
      <c r="B250" s="832" t="s">
        <v>1842</v>
      </c>
      <c r="C250" s="832" t="s">
        <v>1843</v>
      </c>
      <c r="D250" s="832" t="s">
        <v>1857</v>
      </c>
      <c r="E250" s="832" t="s">
        <v>1858</v>
      </c>
      <c r="F250" s="849">
        <v>310</v>
      </c>
      <c r="G250" s="849">
        <v>2827.5</v>
      </c>
      <c r="H250" s="849">
        <v>0.30659512961031243</v>
      </c>
      <c r="I250" s="849">
        <v>9.120967741935484</v>
      </c>
      <c r="J250" s="849">
        <v>1009</v>
      </c>
      <c r="K250" s="849">
        <v>9222.26</v>
      </c>
      <c r="L250" s="849">
        <v>1</v>
      </c>
      <c r="M250" s="849">
        <v>9.14</v>
      </c>
      <c r="N250" s="849">
        <v>277</v>
      </c>
      <c r="O250" s="849">
        <v>2531.7799999999997</v>
      </c>
      <c r="P250" s="837">
        <v>0.27452923686818631</v>
      </c>
      <c r="Q250" s="850">
        <v>9.1399999999999988</v>
      </c>
    </row>
    <row r="251" spans="1:17" ht="14.4" customHeight="1" x14ac:dyDescent="0.3">
      <c r="A251" s="831" t="s">
        <v>2085</v>
      </c>
      <c r="B251" s="832" t="s">
        <v>1842</v>
      </c>
      <c r="C251" s="832" t="s">
        <v>1843</v>
      </c>
      <c r="D251" s="832" t="s">
        <v>1861</v>
      </c>
      <c r="E251" s="832" t="s">
        <v>1862</v>
      </c>
      <c r="F251" s="849">
        <v>290</v>
      </c>
      <c r="G251" s="849">
        <v>2969.6</v>
      </c>
      <c r="H251" s="849">
        <v>1.7592938179448443</v>
      </c>
      <c r="I251" s="849">
        <v>10.24</v>
      </c>
      <c r="J251" s="849">
        <v>165</v>
      </c>
      <c r="K251" s="849">
        <v>1687.95</v>
      </c>
      <c r="L251" s="849">
        <v>1</v>
      </c>
      <c r="M251" s="849">
        <v>10.23</v>
      </c>
      <c r="N251" s="849">
        <v>705</v>
      </c>
      <c r="O251" s="849">
        <v>7179.8</v>
      </c>
      <c r="P251" s="837">
        <v>4.2535620130928047</v>
      </c>
      <c r="Q251" s="850">
        <v>10.184113475177305</v>
      </c>
    </row>
    <row r="252" spans="1:17" ht="14.4" customHeight="1" x14ac:dyDescent="0.3">
      <c r="A252" s="831" t="s">
        <v>2085</v>
      </c>
      <c r="B252" s="832" t="s">
        <v>1842</v>
      </c>
      <c r="C252" s="832" t="s">
        <v>1843</v>
      </c>
      <c r="D252" s="832" t="s">
        <v>1869</v>
      </c>
      <c r="E252" s="832" t="s">
        <v>1870</v>
      </c>
      <c r="F252" s="849">
        <v>600</v>
      </c>
      <c r="G252" s="849">
        <v>12228</v>
      </c>
      <c r="H252" s="849"/>
      <c r="I252" s="849">
        <v>20.38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" customHeight="1" x14ac:dyDescent="0.3">
      <c r="A253" s="831" t="s">
        <v>2085</v>
      </c>
      <c r="B253" s="832" t="s">
        <v>1842</v>
      </c>
      <c r="C253" s="832" t="s">
        <v>1843</v>
      </c>
      <c r="D253" s="832" t="s">
        <v>1875</v>
      </c>
      <c r="E253" s="832" t="s">
        <v>1876</v>
      </c>
      <c r="F253" s="849">
        <v>1</v>
      </c>
      <c r="G253" s="849">
        <v>2164.08</v>
      </c>
      <c r="H253" s="849"/>
      <c r="I253" s="849">
        <v>2164.08</v>
      </c>
      <c r="J253" s="849"/>
      <c r="K253" s="849"/>
      <c r="L253" s="849"/>
      <c r="M253" s="849"/>
      <c r="N253" s="849">
        <v>1</v>
      </c>
      <c r="O253" s="849">
        <v>1817.79</v>
      </c>
      <c r="P253" s="837"/>
      <c r="Q253" s="850">
        <v>1817.79</v>
      </c>
    </row>
    <row r="254" spans="1:17" ht="14.4" customHeight="1" x14ac:dyDescent="0.3">
      <c r="A254" s="831" t="s">
        <v>2085</v>
      </c>
      <c r="B254" s="832" t="s">
        <v>1842</v>
      </c>
      <c r="C254" s="832" t="s">
        <v>1843</v>
      </c>
      <c r="D254" s="832" t="s">
        <v>1879</v>
      </c>
      <c r="E254" s="832" t="s">
        <v>1880</v>
      </c>
      <c r="F254" s="849">
        <v>3823</v>
      </c>
      <c r="G254" s="849">
        <v>15266.880000000001</v>
      </c>
      <c r="H254" s="849">
        <v>0.52546622716275948</v>
      </c>
      <c r="I254" s="849">
        <v>3.9934292440491763</v>
      </c>
      <c r="J254" s="849">
        <v>7727</v>
      </c>
      <c r="K254" s="849">
        <v>29053.97</v>
      </c>
      <c r="L254" s="849">
        <v>1</v>
      </c>
      <c r="M254" s="849">
        <v>3.7600582373495537</v>
      </c>
      <c r="N254" s="849">
        <v>2995</v>
      </c>
      <c r="O254" s="849">
        <v>11304.95</v>
      </c>
      <c r="P254" s="837">
        <v>0.38910173033151751</v>
      </c>
      <c r="Q254" s="850">
        <v>3.7746076794657766</v>
      </c>
    </row>
    <row r="255" spans="1:17" ht="14.4" customHeight="1" x14ac:dyDescent="0.3">
      <c r="A255" s="831" t="s">
        <v>2085</v>
      </c>
      <c r="B255" s="832" t="s">
        <v>1842</v>
      </c>
      <c r="C255" s="832" t="s">
        <v>1843</v>
      </c>
      <c r="D255" s="832" t="s">
        <v>2026</v>
      </c>
      <c r="E255" s="832" t="s">
        <v>2027</v>
      </c>
      <c r="F255" s="849">
        <v>1707</v>
      </c>
      <c r="G255" s="849">
        <v>56354.630000000005</v>
      </c>
      <c r="H255" s="849">
        <v>1.0258188401681658</v>
      </c>
      <c r="I255" s="849">
        <v>33.01384299941418</v>
      </c>
      <c r="J255" s="849">
        <v>1618</v>
      </c>
      <c r="K255" s="849">
        <v>54936.240000000005</v>
      </c>
      <c r="L255" s="849">
        <v>1</v>
      </c>
      <c r="M255" s="849">
        <v>33.953176761433873</v>
      </c>
      <c r="N255" s="849">
        <v>922</v>
      </c>
      <c r="O255" s="849">
        <v>31389.83</v>
      </c>
      <c r="P255" s="837">
        <v>0.57138657469095078</v>
      </c>
      <c r="Q255" s="850">
        <v>34.045368763557484</v>
      </c>
    </row>
    <row r="256" spans="1:17" ht="14.4" customHeight="1" x14ac:dyDescent="0.3">
      <c r="A256" s="831" t="s">
        <v>2085</v>
      </c>
      <c r="B256" s="832" t="s">
        <v>1842</v>
      </c>
      <c r="C256" s="832" t="s">
        <v>1843</v>
      </c>
      <c r="D256" s="832" t="s">
        <v>1887</v>
      </c>
      <c r="E256" s="832" t="s">
        <v>1888</v>
      </c>
      <c r="F256" s="849"/>
      <c r="G256" s="849"/>
      <c r="H256" s="849"/>
      <c r="I256" s="849"/>
      <c r="J256" s="849">
        <v>102</v>
      </c>
      <c r="K256" s="849">
        <v>2088.44</v>
      </c>
      <c r="L256" s="849">
        <v>1</v>
      </c>
      <c r="M256" s="849">
        <v>20.474901960784315</v>
      </c>
      <c r="N256" s="849">
        <v>103</v>
      </c>
      <c r="O256" s="849">
        <v>2136.2200000000003</v>
      </c>
      <c r="P256" s="837">
        <v>1.0228783206603973</v>
      </c>
      <c r="Q256" s="850">
        <v>20.740000000000002</v>
      </c>
    </row>
    <row r="257" spans="1:17" ht="14.4" customHeight="1" x14ac:dyDescent="0.3">
      <c r="A257" s="831" t="s">
        <v>2085</v>
      </c>
      <c r="B257" s="832" t="s">
        <v>1842</v>
      </c>
      <c r="C257" s="832" t="s">
        <v>904</v>
      </c>
      <c r="D257" s="832" t="s">
        <v>1933</v>
      </c>
      <c r="E257" s="832" t="s">
        <v>1934</v>
      </c>
      <c r="F257" s="849"/>
      <c r="G257" s="849"/>
      <c r="H257" s="849"/>
      <c r="I257" s="849"/>
      <c r="J257" s="849">
        <v>2</v>
      </c>
      <c r="K257" s="849">
        <v>2862</v>
      </c>
      <c r="L257" s="849">
        <v>1</v>
      </c>
      <c r="M257" s="849">
        <v>1431</v>
      </c>
      <c r="N257" s="849"/>
      <c r="O257" s="849"/>
      <c r="P257" s="837"/>
      <c r="Q257" s="850"/>
    </row>
    <row r="258" spans="1:17" ht="14.4" customHeight="1" x14ac:dyDescent="0.3">
      <c r="A258" s="831" t="s">
        <v>2085</v>
      </c>
      <c r="B258" s="832" t="s">
        <v>1842</v>
      </c>
      <c r="C258" s="832" t="s">
        <v>904</v>
      </c>
      <c r="D258" s="832" t="s">
        <v>1933</v>
      </c>
      <c r="E258" s="832" t="s">
        <v>1935</v>
      </c>
      <c r="F258" s="849"/>
      <c r="G258" s="849"/>
      <c r="H258" s="849"/>
      <c r="I258" s="849"/>
      <c r="J258" s="849">
        <v>6</v>
      </c>
      <c r="K258" s="849">
        <v>8586</v>
      </c>
      <c r="L258" s="849">
        <v>1</v>
      </c>
      <c r="M258" s="849">
        <v>1431</v>
      </c>
      <c r="N258" s="849">
        <v>2</v>
      </c>
      <c r="O258" s="849">
        <v>2864</v>
      </c>
      <c r="P258" s="837">
        <v>0.33356627067318889</v>
      </c>
      <c r="Q258" s="850">
        <v>1432</v>
      </c>
    </row>
    <row r="259" spans="1:17" ht="14.4" customHeight="1" x14ac:dyDescent="0.3">
      <c r="A259" s="831" t="s">
        <v>2085</v>
      </c>
      <c r="B259" s="832" t="s">
        <v>1842</v>
      </c>
      <c r="C259" s="832" t="s">
        <v>904</v>
      </c>
      <c r="D259" s="832" t="s">
        <v>1936</v>
      </c>
      <c r="E259" s="832" t="s">
        <v>1937</v>
      </c>
      <c r="F259" s="849">
        <v>2</v>
      </c>
      <c r="G259" s="849">
        <v>3824</v>
      </c>
      <c r="H259" s="849">
        <v>2</v>
      </c>
      <c r="I259" s="849">
        <v>1912</v>
      </c>
      <c r="J259" s="849">
        <v>1</v>
      </c>
      <c r="K259" s="849">
        <v>1912</v>
      </c>
      <c r="L259" s="849">
        <v>1</v>
      </c>
      <c r="M259" s="849">
        <v>1912</v>
      </c>
      <c r="N259" s="849">
        <v>5</v>
      </c>
      <c r="O259" s="849">
        <v>9572</v>
      </c>
      <c r="P259" s="837">
        <v>5.006276150627615</v>
      </c>
      <c r="Q259" s="850">
        <v>1914.4</v>
      </c>
    </row>
    <row r="260" spans="1:17" ht="14.4" customHeight="1" x14ac:dyDescent="0.3">
      <c r="A260" s="831" t="s">
        <v>2085</v>
      </c>
      <c r="B260" s="832" t="s">
        <v>1842</v>
      </c>
      <c r="C260" s="832" t="s">
        <v>904</v>
      </c>
      <c r="D260" s="832" t="s">
        <v>1945</v>
      </c>
      <c r="E260" s="832" t="s">
        <v>1947</v>
      </c>
      <c r="F260" s="849">
        <v>1</v>
      </c>
      <c r="G260" s="849">
        <v>681</v>
      </c>
      <c r="H260" s="849"/>
      <c r="I260" s="849">
        <v>681</v>
      </c>
      <c r="J260" s="849"/>
      <c r="K260" s="849"/>
      <c r="L260" s="849"/>
      <c r="M260" s="849"/>
      <c r="N260" s="849">
        <v>1</v>
      </c>
      <c r="O260" s="849">
        <v>682</v>
      </c>
      <c r="P260" s="837"/>
      <c r="Q260" s="850">
        <v>682</v>
      </c>
    </row>
    <row r="261" spans="1:17" ht="14.4" customHeight="1" x14ac:dyDescent="0.3">
      <c r="A261" s="831" t="s">
        <v>2085</v>
      </c>
      <c r="B261" s="832" t="s">
        <v>1842</v>
      </c>
      <c r="C261" s="832" t="s">
        <v>904</v>
      </c>
      <c r="D261" s="832" t="s">
        <v>1948</v>
      </c>
      <c r="E261" s="832" t="s">
        <v>1950</v>
      </c>
      <c r="F261" s="849"/>
      <c r="G261" s="849"/>
      <c r="H261" s="849"/>
      <c r="I261" s="849"/>
      <c r="J261" s="849">
        <v>1</v>
      </c>
      <c r="K261" s="849">
        <v>717</v>
      </c>
      <c r="L261" s="849">
        <v>1</v>
      </c>
      <c r="M261" s="849">
        <v>717</v>
      </c>
      <c r="N261" s="849"/>
      <c r="O261" s="849"/>
      <c r="P261" s="837"/>
      <c r="Q261" s="850"/>
    </row>
    <row r="262" spans="1:17" ht="14.4" customHeight="1" x14ac:dyDescent="0.3">
      <c r="A262" s="831" t="s">
        <v>2085</v>
      </c>
      <c r="B262" s="832" t="s">
        <v>1842</v>
      </c>
      <c r="C262" s="832" t="s">
        <v>904</v>
      </c>
      <c r="D262" s="832" t="s">
        <v>1954</v>
      </c>
      <c r="E262" s="832" t="s">
        <v>1955</v>
      </c>
      <c r="F262" s="849">
        <v>6</v>
      </c>
      <c r="G262" s="849">
        <v>10950</v>
      </c>
      <c r="H262" s="849">
        <v>0.6</v>
      </c>
      <c r="I262" s="849">
        <v>1825</v>
      </c>
      <c r="J262" s="849">
        <v>10</v>
      </c>
      <c r="K262" s="849">
        <v>18250</v>
      </c>
      <c r="L262" s="849">
        <v>1</v>
      </c>
      <c r="M262" s="849">
        <v>1825</v>
      </c>
      <c r="N262" s="849">
        <v>4</v>
      </c>
      <c r="O262" s="849">
        <v>7304</v>
      </c>
      <c r="P262" s="837">
        <v>0.40021917808219176</v>
      </c>
      <c r="Q262" s="850">
        <v>1826</v>
      </c>
    </row>
    <row r="263" spans="1:17" ht="14.4" customHeight="1" x14ac:dyDescent="0.3">
      <c r="A263" s="831" t="s">
        <v>2085</v>
      </c>
      <c r="B263" s="832" t="s">
        <v>1842</v>
      </c>
      <c r="C263" s="832" t="s">
        <v>904</v>
      </c>
      <c r="D263" s="832" t="s">
        <v>1954</v>
      </c>
      <c r="E263" s="832" t="s">
        <v>1956</v>
      </c>
      <c r="F263" s="849">
        <v>5</v>
      </c>
      <c r="G263" s="849">
        <v>9125</v>
      </c>
      <c r="H263" s="849">
        <v>0.41666666666666669</v>
      </c>
      <c r="I263" s="849">
        <v>1825</v>
      </c>
      <c r="J263" s="849">
        <v>12</v>
      </c>
      <c r="K263" s="849">
        <v>21900</v>
      </c>
      <c r="L263" s="849">
        <v>1</v>
      </c>
      <c r="M263" s="849">
        <v>1825</v>
      </c>
      <c r="N263" s="849">
        <v>7</v>
      </c>
      <c r="O263" s="849">
        <v>12782</v>
      </c>
      <c r="P263" s="837">
        <v>0.58365296803652966</v>
      </c>
      <c r="Q263" s="850">
        <v>1826</v>
      </c>
    </row>
    <row r="264" spans="1:17" ht="14.4" customHeight="1" x14ac:dyDescent="0.3">
      <c r="A264" s="831" t="s">
        <v>2085</v>
      </c>
      <c r="B264" s="832" t="s">
        <v>1842</v>
      </c>
      <c r="C264" s="832" t="s">
        <v>904</v>
      </c>
      <c r="D264" s="832" t="s">
        <v>1957</v>
      </c>
      <c r="E264" s="832" t="s">
        <v>1958</v>
      </c>
      <c r="F264" s="849">
        <v>2</v>
      </c>
      <c r="G264" s="849">
        <v>858</v>
      </c>
      <c r="H264" s="849"/>
      <c r="I264" s="849">
        <v>429</v>
      </c>
      <c r="J264" s="849"/>
      <c r="K264" s="849"/>
      <c r="L264" s="849"/>
      <c r="M264" s="849"/>
      <c r="N264" s="849"/>
      <c r="O264" s="849"/>
      <c r="P264" s="837"/>
      <c r="Q264" s="850"/>
    </row>
    <row r="265" spans="1:17" ht="14.4" customHeight="1" x14ac:dyDescent="0.3">
      <c r="A265" s="831" t="s">
        <v>2085</v>
      </c>
      <c r="B265" s="832" t="s">
        <v>1842</v>
      </c>
      <c r="C265" s="832" t="s">
        <v>904</v>
      </c>
      <c r="D265" s="832" t="s">
        <v>1959</v>
      </c>
      <c r="E265" s="832" t="s">
        <v>1961</v>
      </c>
      <c r="F265" s="849"/>
      <c r="G265" s="849"/>
      <c r="H265" s="849"/>
      <c r="I265" s="849"/>
      <c r="J265" s="849">
        <v>1</v>
      </c>
      <c r="K265" s="849">
        <v>3520</v>
      </c>
      <c r="L265" s="849">
        <v>1</v>
      </c>
      <c r="M265" s="849">
        <v>3520</v>
      </c>
      <c r="N265" s="849">
        <v>2</v>
      </c>
      <c r="O265" s="849">
        <v>7044</v>
      </c>
      <c r="P265" s="837">
        <v>2.0011363636363635</v>
      </c>
      <c r="Q265" s="850">
        <v>3522</v>
      </c>
    </row>
    <row r="266" spans="1:17" ht="14.4" customHeight="1" x14ac:dyDescent="0.3">
      <c r="A266" s="831" t="s">
        <v>2085</v>
      </c>
      <c r="B266" s="832" t="s">
        <v>1842</v>
      </c>
      <c r="C266" s="832" t="s">
        <v>904</v>
      </c>
      <c r="D266" s="832" t="s">
        <v>2037</v>
      </c>
      <c r="E266" s="832" t="s">
        <v>2038</v>
      </c>
      <c r="F266" s="849">
        <v>5</v>
      </c>
      <c r="G266" s="849">
        <v>72530</v>
      </c>
      <c r="H266" s="849">
        <v>0.71423647697170822</v>
      </c>
      <c r="I266" s="849">
        <v>14506</v>
      </c>
      <c r="J266" s="849">
        <v>7</v>
      </c>
      <c r="K266" s="849">
        <v>101549</v>
      </c>
      <c r="L266" s="849">
        <v>1</v>
      </c>
      <c r="M266" s="849">
        <v>14507</v>
      </c>
      <c r="N266" s="849">
        <v>3</v>
      </c>
      <c r="O266" s="849">
        <v>43525</v>
      </c>
      <c r="P266" s="837">
        <v>0.42861081842263343</v>
      </c>
      <c r="Q266" s="850">
        <v>14508.333333333334</v>
      </c>
    </row>
    <row r="267" spans="1:17" ht="14.4" customHeight="1" x14ac:dyDescent="0.3">
      <c r="A267" s="831" t="s">
        <v>2085</v>
      </c>
      <c r="B267" s="832" t="s">
        <v>1842</v>
      </c>
      <c r="C267" s="832" t="s">
        <v>904</v>
      </c>
      <c r="D267" s="832" t="s">
        <v>1969</v>
      </c>
      <c r="E267" s="832" t="s">
        <v>1971</v>
      </c>
      <c r="F267" s="849">
        <v>1</v>
      </c>
      <c r="G267" s="849">
        <v>609</v>
      </c>
      <c r="H267" s="849"/>
      <c r="I267" s="849">
        <v>609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" customHeight="1" x14ac:dyDescent="0.3">
      <c r="A268" s="831" t="s">
        <v>2085</v>
      </c>
      <c r="B268" s="832" t="s">
        <v>1842</v>
      </c>
      <c r="C268" s="832" t="s">
        <v>904</v>
      </c>
      <c r="D268" s="832" t="s">
        <v>1977</v>
      </c>
      <c r="E268" s="832" t="s">
        <v>1978</v>
      </c>
      <c r="F268" s="849">
        <v>4</v>
      </c>
      <c r="G268" s="849">
        <v>5368</v>
      </c>
      <c r="H268" s="849">
        <v>0.8</v>
      </c>
      <c r="I268" s="849">
        <v>1342</v>
      </c>
      <c r="J268" s="849">
        <v>5</v>
      </c>
      <c r="K268" s="849">
        <v>6710</v>
      </c>
      <c r="L268" s="849">
        <v>1</v>
      </c>
      <c r="M268" s="849">
        <v>1342</v>
      </c>
      <c r="N268" s="849">
        <v>2</v>
      </c>
      <c r="O268" s="849">
        <v>2686</v>
      </c>
      <c r="P268" s="837">
        <v>0.40029806259314454</v>
      </c>
      <c r="Q268" s="850">
        <v>1343</v>
      </c>
    </row>
    <row r="269" spans="1:17" ht="14.4" customHeight="1" x14ac:dyDescent="0.3">
      <c r="A269" s="831" t="s">
        <v>2085</v>
      </c>
      <c r="B269" s="832" t="s">
        <v>1842</v>
      </c>
      <c r="C269" s="832" t="s">
        <v>904</v>
      </c>
      <c r="D269" s="832" t="s">
        <v>1977</v>
      </c>
      <c r="E269" s="832" t="s">
        <v>1979</v>
      </c>
      <c r="F269" s="849">
        <v>1</v>
      </c>
      <c r="G269" s="849">
        <v>1342</v>
      </c>
      <c r="H269" s="849">
        <v>0.2</v>
      </c>
      <c r="I269" s="849">
        <v>1342</v>
      </c>
      <c r="J269" s="849">
        <v>5</v>
      </c>
      <c r="K269" s="849">
        <v>6710</v>
      </c>
      <c r="L269" s="849">
        <v>1</v>
      </c>
      <c r="M269" s="849">
        <v>1342</v>
      </c>
      <c r="N269" s="849">
        <v>2</v>
      </c>
      <c r="O269" s="849">
        <v>2685</v>
      </c>
      <c r="P269" s="837">
        <v>0.40014903129657226</v>
      </c>
      <c r="Q269" s="850">
        <v>1342.5</v>
      </c>
    </row>
    <row r="270" spans="1:17" ht="14.4" customHeight="1" x14ac:dyDescent="0.3">
      <c r="A270" s="831" t="s">
        <v>2085</v>
      </c>
      <c r="B270" s="832" t="s">
        <v>1842</v>
      </c>
      <c r="C270" s="832" t="s">
        <v>904</v>
      </c>
      <c r="D270" s="832" t="s">
        <v>1980</v>
      </c>
      <c r="E270" s="832" t="s">
        <v>1981</v>
      </c>
      <c r="F270" s="849">
        <v>2</v>
      </c>
      <c r="G270" s="849">
        <v>1018</v>
      </c>
      <c r="H270" s="849">
        <v>2</v>
      </c>
      <c r="I270" s="849">
        <v>509</v>
      </c>
      <c r="J270" s="849">
        <v>1</v>
      </c>
      <c r="K270" s="849">
        <v>509</v>
      </c>
      <c r="L270" s="849">
        <v>1</v>
      </c>
      <c r="M270" s="849">
        <v>509</v>
      </c>
      <c r="N270" s="849">
        <v>1</v>
      </c>
      <c r="O270" s="849">
        <v>511</v>
      </c>
      <c r="P270" s="837">
        <v>1.0039292730844793</v>
      </c>
      <c r="Q270" s="850">
        <v>511</v>
      </c>
    </row>
    <row r="271" spans="1:17" ht="14.4" customHeight="1" x14ac:dyDescent="0.3">
      <c r="A271" s="831" t="s">
        <v>2085</v>
      </c>
      <c r="B271" s="832" t="s">
        <v>1842</v>
      </c>
      <c r="C271" s="832" t="s">
        <v>904</v>
      </c>
      <c r="D271" s="832" t="s">
        <v>1983</v>
      </c>
      <c r="E271" s="832" t="s">
        <v>1984</v>
      </c>
      <c r="F271" s="849">
        <v>1</v>
      </c>
      <c r="G271" s="849">
        <v>2329</v>
      </c>
      <c r="H271" s="849"/>
      <c r="I271" s="849">
        <v>2329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2085</v>
      </c>
      <c r="B272" s="832" t="s">
        <v>1842</v>
      </c>
      <c r="C272" s="832" t="s">
        <v>904</v>
      </c>
      <c r="D272" s="832" t="s">
        <v>1996</v>
      </c>
      <c r="E272" s="832" t="s">
        <v>1997</v>
      </c>
      <c r="F272" s="849">
        <v>1</v>
      </c>
      <c r="G272" s="849">
        <v>525</v>
      </c>
      <c r="H272" s="849"/>
      <c r="I272" s="849">
        <v>525</v>
      </c>
      <c r="J272" s="849"/>
      <c r="K272" s="849"/>
      <c r="L272" s="849"/>
      <c r="M272" s="849"/>
      <c r="N272" s="849"/>
      <c r="O272" s="849"/>
      <c r="P272" s="837"/>
      <c r="Q272" s="850"/>
    </row>
    <row r="273" spans="1:17" ht="14.4" customHeight="1" x14ac:dyDescent="0.3">
      <c r="A273" s="831" t="s">
        <v>2085</v>
      </c>
      <c r="B273" s="832" t="s">
        <v>1842</v>
      </c>
      <c r="C273" s="832" t="s">
        <v>904</v>
      </c>
      <c r="D273" s="832" t="s">
        <v>1996</v>
      </c>
      <c r="E273" s="832" t="s">
        <v>1998</v>
      </c>
      <c r="F273" s="849">
        <v>1</v>
      </c>
      <c r="G273" s="849">
        <v>525</v>
      </c>
      <c r="H273" s="849"/>
      <c r="I273" s="849">
        <v>525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" customHeight="1" x14ac:dyDescent="0.3">
      <c r="A274" s="831" t="s">
        <v>2085</v>
      </c>
      <c r="B274" s="832" t="s">
        <v>1842</v>
      </c>
      <c r="C274" s="832" t="s">
        <v>904</v>
      </c>
      <c r="D274" s="832" t="s">
        <v>2006</v>
      </c>
      <c r="E274" s="832" t="s">
        <v>2007</v>
      </c>
      <c r="F274" s="849">
        <v>1</v>
      </c>
      <c r="G274" s="849">
        <v>718</v>
      </c>
      <c r="H274" s="849"/>
      <c r="I274" s="849">
        <v>718</v>
      </c>
      <c r="J274" s="849"/>
      <c r="K274" s="849"/>
      <c r="L274" s="849"/>
      <c r="M274" s="849"/>
      <c r="N274" s="849"/>
      <c r="O274" s="849"/>
      <c r="P274" s="837"/>
      <c r="Q274" s="850"/>
    </row>
    <row r="275" spans="1:17" ht="14.4" customHeight="1" x14ac:dyDescent="0.3">
      <c r="A275" s="831" t="s">
        <v>2086</v>
      </c>
      <c r="B275" s="832" t="s">
        <v>1842</v>
      </c>
      <c r="C275" s="832" t="s">
        <v>2016</v>
      </c>
      <c r="D275" s="832" t="s">
        <v>2023</v>
      </c>
      <c r="E275" s="832" t="s">
        <v>974</v>
      </c>
      <c r="F275" s="849">
        <v>3.8</v>
      </c>
      <c r="G275" s="849">
        <v>6912.3600000000006</v>
      </c>
      <c r="H275" s="849">
        <v>2.0000057867523879</v>
      </c>
      <c r="I275" s="849">
        <v>1819.0421052631582</v>
      </c>
      <c r="J275" s="849">
        <v>1.9</v>
      </c>
      <c r="K275" s="849">
        <v>3456.1699999999996</v>
      </c>
      <c r="L275" s="849">
        <v>1</v>
      </c>
      <c r="M275" s="849">
        <v>1819.0368421052631</v>
      </c>
      <c r="N275" s="849">
        <v>0.9</v>
      </c>
      <c r="O275" s="849">
        <v>1113.5500000000002</v>
      </c>
      <c r="P275" s="837">
        <v>0.32219190606943532</v>
      </c>
      <c r="Q275" s="850">
        <v>1237.2777777777781</v>
      </c>
    </row>
    <row r="276" spans="1:17" ht="14.4" customHeight="1" x14ac:dyDescent="0.3">
      <c r="A276" s="831" t="s">
        <v>2086</v>
      </c>
      <c r="B276" s="832" t="s">
        <v>1842</v>
      </c>
      <c r="C276" s="832" t="s">
        <v>2016</v>
      </c>
      <c r="D276" s="832" t="s">
        <v>2024</v>
      </c>
      <c r="E276" s="832" t="s">
        <v>2025</v>
      </c>
      <c r="F276" s="849">
        <v>0.28000000000000003</v>
      </c>
      <c r="G276" s="849">
        <v>248.54</v>
      </c>
      <c r="H276" s="849">
        <v>3.6668633815284744</v>
      </c>
      <c r="I276" s="849">
        <v>887.642857142857</v>
      </c>
      <c r="J276" s="849">
        <v>0.08</v>
      </c>
      <c r="K276" s="849">
        <v>67.78</v>
      </c>
      <c r="L276" s="849">
        <v>1</v>
      </c>
      <c r="M276" s="849">
        <v>847.25</v>
      </c>
      <c r="N276" s="849"/>
      <c r="O276" s="849"/>
      <c r="P276" s="837"/>
      <c r="Q276" s="850"/>
    </row>
    <row r="277" spans="1:17" ht="14.4" customHeight="1" x14ac:dyDescent="0.3">
      <c r="A277" s="831" t="s">
        <v>2086</v>
      </c>
      <c r="B277" s="832" t="s">
        <v>1842</v>
      </c>
      <c r="C277" s="832" t="s">
        <v>1843</v>
      </c>
      <c r="D277" s="832" t="s">
        <v>1846</v>
      </c>
      <c r="E277" s="832" t="s">
        <v>1847</v>
      </c>
      <c r="F277" s="849">
        <v>150</v>
      </c>
      <c r="G277" s="849">
        <v>400.5</v>
      </c>
      <c r="H277" s="849"/>
      <c r="I277" s="849">
        <v>2.67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" customHeight="1" x14ac:dyDescent="0.3">
      <c r="A278" s="831" t="s">
        <v>2086</v>
      </c>
      <c r="B278" s="832" t="s">
        <v>1842</v>
      </c>
      <c r="C278" s="832" t="s">
        <v>1843</v>
      </c>
      <c r="D278" s="832" t="s">
        <v>1848</v>
      </c>
      <c r="E278" s="832" t="s">
        <v>1849</v>
      </c>
      <c r="F278" s="849"/>
      <c r="G278" s="849"/>
      <c r="H278" s="849"/>
      <c r="I278" s="849"/>
      <c r="J278" s="849">
        <v>180</v>
      </c>
      <c r="K278" s="849">
        <v>1288.8</v>
      </c>
      <c r="L278" s="849">
        <v>1</v>
      </c>
      <c r="M278" s="849">
        <v>7.16</v>
      </c>
      <c r="N278" s="849"/>
      <c r="O278" s="849"/>
      <c r="P278" s="837"/>
      <c r="Q278" s="850"/>
    </row>
    <row r="279" spans="1:17" ht="14.4" customHeight="1" x14ac:dyDescent="0.3">
      <c r="A279" s="831" t="s">
        <v>2086</v>
      </c>
      <c r="B279" s="832" t="s">
        <v>1842</v>
      </c>
      <c r="C279" s="832" t="s">
        <v>1843</v>
      </c>
      <c r="D279" s="832" t="s">
        <v>1869</v>
      </c>
      <c r="E279" s="832" t="s">
        <v>1870</v>
      </c>
      <c r="F279" s="849"/>
      <c r="G279" s="849"/>
      <c r="H279" s="849"/>
      <c r="I279" s="849"/>
      <c r="J279" s="849"/>
      <c r="K279" s="849"/>
      <c r="L279" s="849"/>
      <c r="M279" s="849"/>
      <c r="N279" s="849">
        <v>1070</v>
      </c>
      <c r="O279" s="849">
        <v>21453.5</v>
      </c>
      <c r="P279" s="837"/>
      <c r="Q279" s="850">
        <v>20.05</v>
      </c>
    </row>
    <row r="280" spans="1:17" ht="14.4" customHeight="1" x14ac:dyDescent="0.3">
      <c r="A280" s="831" t="s">
        <v>2086</v>
      </c>
      <c r="B280" s="832" t="s">
        <v>1842</v>
      </c>
      <c r="C280" s="832" t="s">
        <v>1843</v>
      </c>
      <c r="D280" s="832" t="s">
        <v>1875</v>
      </c>
      <c r="E280" s="832" t="s">
        <v>1876</v>
      </c>
      <c r="F280" s="849"/>
      <c r="G280" s="849"/>
      <c r="H280" s="849"/>
      <c r="I280" s="849"/>
      <c r="J280" s="849">
        <v>1</v>
      </c>
      <c r="K280" s="849">
        <v>1986.65</v>
      </c>
      <c r="L280" s="849">
        <v>1</v>
      </c>
      <c r="M280" s="849">
        <v>1986.65</v>
      </c>
      <c r="N280" s="849"/>
      <c r="O280" s="849"/>
      <c r="P280" s="837"/>
      <c r="Q280" s="850"/>
    </row>
    <row r="281" spans="1:17" ht="14.4" customHeight="1" x14ac:dyDescent="0.3">
      <c r="A281" s="831" t="s">
        <v>2086</v>
      </c>
      <c r="B281" s="832" t="s">
        <v>1842</v>
      </c>
      <c r="C281" s="832" t="s">
        <v>1843</v>
      </c>
      <c r="D281" s="832" t="s">
        <v>2026</v>
      </c>
      <c r="E281" s="832" t="s">
        <v>2027</v>
      </c>
      <c r="F281" s="849">
        <v>2022</v>
      </c>
      <c r="G281" s="849">
        <v>66766.44</v>
      </c>
      <c r="H281" s="849">
        <v>2.0630887045664457</v>
      </c>
      <c r="I281" s="849">
        <v>33.020000000000003</v>
      </c>
      <c r="J281" s="849">
        <v>960</v>
      </c>
      <c r="K281" s="849">
        <v>32362.37</v>
      </c>
      <c r="L281" s="849">
        <v>1</v>
      </c>
      <c r="M281" s="849">
        <v>33.710802083333334</v>
      </c>
      <c r="N281" s="849">
        <v>426</v>
      </c>
      <c r="O281" s="849">
        <v>14516.64</v>
      </c>
      <c r="P281" s="837">
        <v>0.44856541718050935</v>
      </c>
      <c r="Q281" s="850">
        <v>34.076619718309857</v>
      </c>
    </row>
    <row r="282" spans="1:17" ht="14.4" customHeight="1" x14ac:dyDescent="0.3">
      <c r="A282" s="831" t="s">
        <v>2086</v>
      </c>
      <c r="B282" s="832" t="s">
        <v>1842</v>
      </c>
      <c r="C282" s="832" t="s">
        <v>1843</v>
      </c>
      <c r="D282" s="832" t="s">
        <v>1887</v>
      </c>
      <c r="E282" s="832" t="s">
        <v>1888</v>
      </c>
      <c r="F282" s="849"/>
      <c r="G282" s="849"/>
      <c r="H282" s="849"/>
      <c r="I282" s="849"/>
      <c r="J282" s="849"/>
      <c r="K282" s="849"/>
      <c r="L282" s="849"/>
      <c r="M282" s="849"/>
      <c r="N282" s="849">
        <v>106</v>
      </c>
      <c r="O282" s="849">
        <v>2176.9899999999998</v>
      </c>
      <c r="P282" s="837"/>
      <c r="Q282" s="850">
        <v>20.537641509433961</v>
      </c>
    </row>
    <row r="283" spans="1:17" ht="14.4" customHeight="1" x14ac:dyDescent="0.3">
      <c r="A283" s="831" t="s">
        <v>2086</v>
      </c>
      <c r="B283" s="832" t="s">
        <v>1842</v>
      </c>
      <c r="C283" s="832" t="s">
        <v>904</v>
      </c>
      <c r="D283" s="832" t="s">
        <v>1905</v>
      </c>
      <c r="E283" s="832" t="s">
        <v>1906</v>
      </c>
      <c r="F283" s="849">
        <v>1</v>
      </c>
      <c r="G283" s="849">
        <v>37</v>
      </c>
      <c r="H283" s="849"/>
      <c r="I283" s="849">
        <v>37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2086</v>
      </c>
      <c r="B284" s="832" t="s">
        <v>1842</v>
      </c>
      <c r="C284" s="832" t="s">
        <v>904</v>
      </c>
      <c r="D284" s="832" t="s">
        <v>1945</v>
      </c>
      <c r="E284" s="832" t="s">
        <v>1946</v>
      </c>
      <c r="F284" s="849"/>
      <c r="G284" s="849"/>
      <c r="H284" s="849"/>
      <c r="I284" s="849"/>
      <c r="J284" s="849">
        <v>1</v>
      </c>
      <c r="K284" s="849">
        <v>682</v>
      </c>
      <c r="L284" s="849">
        <v>1</v>
      </c>
      <c r="M284" s="849">
        <v>682</v>
      </c>
      <c r="N284" s="849"/>
      <c r="O284" s="849"/>
      <c r="P284" s="837"/>
      <c r="Q284" s="850"/>
    </row>
    <row r="285" spans="1:17" ht="14.4" customHeight="1" x14ac:dyDescent="0.3">
      <c r="A285" s="831" t="s">
        <v>2086</v>
      </c>
      <c r="B285" s="832" t="s">
        <v>1842</v>
      </c>
      <c r="C285" s="832" t="s">
        <v>904</v>
      </c>
      <c r="D285" s="832" t="s">
        <v>1954</v>
      </c>
      <c r="E285" s="832" t="s">
        <v>1955</v>
      </c>
      <c r="F285" s="849"/>
      <c r="G285" s="849"/>
      <c r="H285" s="849"/>
      <c r="I285" s="849"/>
      <c r="J285" s="849">
        <v>1</v>
      </c>
      <c r="K285" s="849">
        <v>1825</v>
      </c>
      <c r="L285" s="849">
        <v>1</v>
      </c>
      <c r="M285" s="849">
        <v>1825</v>
      </c>
      <c r="N285" s="849"/>
      <c r="O285" s="849"/>
      <c r="P285" s="837"/>
      <c r="Q285" s="850"/>
    </row>
    <row r="286" spans="1:17" ht="14.4" customHeight="1" x14ac:dyDescent="0.3">
      <c r="A286" s="831" t="s">
        <v>2086</v>
      </c>
      <c r="B286" s="832" t="s">
        <v>1842</v>
      </c>
      <c r="C286" s="832" t="s">
        <v>904</v>
      </c>
      <c r="D286" s="832" t="s">
        <v>1954</v>
      </c>
      <c r="E286" s="832" t="s">
        <v>1956</v>
      </c>
      <c r="F286" s="849"/>
      <c r="G286" s="849"/>
      <c r="H286" s="849"/>
      <c r="I286" s="849"/>
      <c r="J286" s="849"/>
      <c r="K286" s="849"/>
      <c r="L286" s="849"/>
      <c r="M286" s="849"/>
      <c r="N286" s="849">
        <v>5</v>
      </c>
      <c r="O286" s="849">
        <v>9130</v>
      </c>
      <c r="P286" s="837"/>
      <c r="Q286" s="850">
        <v>1826</v>
      </c>
    </row>
    <row r="287" spans="1:17" ht="14.4" customHeight="1" x14ac:dyDescent="0.3">
      <c r="A287" s="831" t="s">
        <v>2086</v>
      </c>
      <c r="B287" s="832" t="s">
        <v>1842</v>
      </c>
      <c r="C287" s="832" t="s">
        <v>904</v>
      </c>
      <c r="D287" s="832" t="s">
        <v>1957</v>
      </c>
      <c r="E287" s="832" t="s">
        <v>1958</v>
      </c>
      <c r="F287" s="849"/>
      <c r="G287" s="849"/>
      <c r="H287" s="849"/>
      <c r="I287" s="849"/>
      <c r="J287" s="849"/>
      <c r="K287" s="849"/>
      <c r="L287" s="849"/>
      <c r="M287" s="849"/>
      <c r="N287" s="849">
        <v>2</v>
      </c>
      <c r="O287" s="849">
        <v>860</v>
      </c>
      <c r="P287" s="837"/>
      <c r="Q287" s="850">
        <v>430</v>
      </c>
    </row>
    <row r="288" spans="1:17" ht="14.4" customHeight="1" x14ac:dyDescent="0.3">
      <c r="A288" s="831" t="s">
        <v>2086</v>
      </c>
      <c r="B288" s="832" t="s">
        <v>1842</v>
      </c>
      <c r="C288" s="832" t="s">
        <v>904</v>
      </c>
      <c r="D288" s="832" t="s">
        <v>1959</v>
      </c>
      <c r="E288" s="832" t="s">
        <v>1961</v>
      </c>
      <c r="F288" s="849"/>
      <c r="G288" s="849"/>
      <c r="H288" s="849"/>
      <c r="I288" s="849"/>
      <c r="J288" s="849"/>
      <c r="K288" s="849"/>
      <c r="L288" s="849"/>
      <c r="M288" s="849"/>
      <c r="N288" s="849">
        <v>2</v>
      </c>
      <c r="O288" s="849">
        <v>7044</v>
      </c>
      <c r="P288" s="837"/>
      <c r="Q288" s="850">
        <v>3522</v>
      </c>
    </row>
    <row r="289" spans="1:17" ht="14.4" customHeight="1" x14ac:dyDescent="0.3">
      <c r="A289" s="831" t="s">
        <v>2086</v>
      </c>
      <c r="B289" s="832" t="s">
        <v>1842</v>
      </c>
      <c r="C289" s="832" t="s">
        <v>904</v>
      </c>
      <c r="D289" s="832" t="s">
        <v>2037</v>
      </c>
      <c r="E289" s="832" t="s">
        <v>2038</v>
      </c>
      <c r="F289" s="849">
        <v>8</v>
      </c>
      <c r="G289" s="849">
        <v>116048</v>
      </c>
      <c r="H289" s="849">
        <v>1.5998897084166264</v>
      </c>
      <c r="I289" s="849">
        <v>14506</v>
      </c>
      <c r="J289" s="849">
        <v>5</v>
      </c>
      <c r="K289" s="849">
        <v>72535</v>
      </c>
      <c r="L289" s="849">
        <v>1</v>
      </c>
      <c r="M289" s="849">
        <v>14507</v>
      </c>
      <c r="N289" s="849">
        <v>2</v>
      </c>
      <c r="O289" s="849">
        <v>29017</v>
      </c>
      <c r="P289" s="837">
        <v>0.40004135934376506</v>
      </c>
      <c r="Q289" s="850">
        <v>14508.5</v>
      </c>
    </row>
    <row r="290" spans="1:17" ht="14.4" customHeight="1" x14ac:dyDescent="0.3">
      <c r="A290" s="831" t="s">
        <v>2086</v>
      </c>
      <c r="B290" s="832" t="s">
        <v>1842</v>
      </c>
      <c r="C290" s="832" t="s">
        <v>904</v>
      </c>
      <c r="D290" s="832" t="s">
        <v>1964</v>
      </c>
      <c r="E290" s="832" t="s">
        <v>1966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33.33</v>
      </c>
      <c r="P290" s="837"/>
      <c r="Q290" s="850">
        <v>33.33</v>
      </c>
    </row>
    <row r="291" spans="1:17" ht="14.4" customHeight="1" x14ac:dyDescent="0.3">
      <c r="A291" s="831" t="s">
        <v>2086</v>
      </c>
      <c r="B291" s="832" t="s">
        <v>1842</v>
      </c>
      <c r="C291" s="832" t="s">
        <v>904</v>
      </c>
      <c r="D291" s="832" t="s">
        <v>1980</v>
      </c>
      <c r="E291" s="832" t="s">
        <v>1982</v>
      </c>
      <c r="F291" s="849"/>
      <c r="G291" s="849"/>
      <c r="H291" s="849"/>
      <c r="I291" s="849"/>
      <c r="J291" s="849">
        <v>1</v>
      </c>
      <c r="K291" s="849">
        <v>509</v>
      </c>
      <c r="L291" s="849">
        <v>1</v>
      </c>
      <c r="M291" s="849">
        <v>509</v>
      </c>
      <c r="N291" s="849"/>
      <c r="O291" s="849"/>
      <c r="P291" s="837"/>
      <c r="Q291" s="850"/>
    </row>
    <row r="292" spans="1:17" ht="14.4" customHeight="1" x14ac:dyDescent="0.3">
      <c r="A292" s="831" t="s">
        <v>2086</v>
      </c>
      <c r="B292" s="832" t="s">
        <v>1842</v>
      </c>
      <c r="C292" s="832" t="s">
        <v>904</v>
      </c>
      <c r="D292" s="832" t="s">
        <v>1983</v>
      </c>
      <c r="E292" s="832" t="s">
        <v>1984</v>
      </c>
      <c r="F292" s="849"/>
      <c r="G292" s="849"/>
      <c r="H292" s="849"/>
      <c r="I292" s="849"/>
      <c r="J292" s="849"/>
      <c r="K292" s="849"/>
      <c r="L292" s="849"/>
      <c r="M292" s="849"/>
      <c r="N292" s="849">
        <v>2</v>
      </c>
      <c r="O292" s="849">
        <v>4666</v>
      </c>
      <c r="P292" s="837"/>
      <c r="Q292" s="850">
        <v>2333</v>
      </c>
    </row>
    <row r="293" spans="1:17" ht="14.4" customHeight="1" x14ac:dyDescent="0.3">
      <c r="A293" s="831" t="s">
        <v>2086</v>
      </c>
      <c r="B293" s="832" t="s">
        <v>1842</v>
      </c>
      <c r="C293" s="832" t="s">
        <v>904</v>
      </c>
      <c r="D293" s="832" t="s">
        <v>1988</v>
      </c>
      <c r="E293" s="832" t="s">
        <v>1989</v>
      </c>
      <c r="F293" s="849"/>
      <c r="G293" s="849"/>
      <c r="H293" s="849"/>
      <c r="I293" s="849"/>
      <c r="J293" s="849">
        <v>1</v>
      </c>
      <c r="K293" s="849">
        <v>355</v>
      </c>
      <c r="L293" s="849">
        <v>1</v>
      </c>
      <c r="M293" s="849">
        <v>355</v>
      </c>
      <c r="N293" s="849"/>
      <c r="O293" s="849"/>
      <c r="P293" s="837"/>
      <c r="Q293" s="850"/>
    </row>
    <row r="294" spans="1:17" ht="14.4" customHeight="1" x14ac:dyDescent="0.3">
      <c r="A294" s="831" t="s">
        <v>2086</v>
      </c>
      <c r="B294" s="832" t="s">
        <v>1842</v>
      </c>
      <c r="C294" s="832" t="s">
        <v>904</v>
      </c>
      <c r="D294" s="832" t="s">
        <v>1990</v>
      </c>
      <c r="E294" s="832" t="s">
        <v>1991</v>
      </c>
      <c r="F294" s="849"/>
      <c r="G294" s="849"/>
      <c r="H294" s="849"/>
      <c r="I294" s="849"/>
      <c r="J294" s="849"/>
      <c r="K294" s="849"/>
      <c r="L294" s="849"/>
      <c r="M294" s="849"/>
      <c r="N294" s="849">
        <v>2</v>
      </c>
      <c r="O294" s="849">
        <v>1404</v>
      </c>
      <c r="P294" s="837"/>
      <c r="Q294" s="850">
        <v>702</v>
      </c>
    </row>
    <row r="295" spans="1:17" ht="14.4" customHeight="1" x14ac:dyDescent="0.3">
      <c r="A295" s="831" t="s">
        <v>2086</v>
      </c>
      <c r="B295" s="832" t="s">
        <v>1842</v>
      </c>
      <c r="C295" s="832" t="s">
        <v>904</v>
      </c>
      <c r="D295" s="832" t="s">
        <v>2006</v>
      </c>
      <c r="E295" s="832" t="s">
        <v>2008</v>
      </c>
      <c r="F295" s="849">
        <v>1</v>
      </c>
      <c r="G295" s="849">
        <v>718</v>
      </c>
      <c r="H295" s="849"/>
      <c r="I295" s="849">
        <v>718</v>
      </c>
      <c r="J295" s="849"/>
      <c r="K295" s="849"/>
      <c r="L295" s="849"/>
      <c r="M295" s="849"/>
      <c r="N295" s="849">
        <v>2</v>
      </c>
      <c r="O295" s="849">
        <v>1438</v>
      </c>
      <c r="P295" s="837"/>
      <c r="Q295" s="850">
        <v>719</v>
      </c>
    </row>
    <row r="296" spans="1:17" ht="14.4" customHeight="1" x14ac:dyDescent="0.3">
      <c r="A296" s="831" t="s">
        <v>2087</v>
      </c>
      <c r="B296" s="832" t="s">
        <v>1842</v>
      </c>
      <c r="C296" s="832" t="s">
        <v>904</v>
      </c>
      <c r="D296" s="832" t="s">
        <v>1910</v>
      </c>
      <c r="E296" s="832" t="s">
        <v>1911</v>
      </c>
      <c r="F296" s="849"/>
      <c r="G296" s="849"/>
      <c r="H296" s="849"/>
      <c r="I296" s="849"/>
      <c r="J296" s="849"/>
      <c r="K296" s="849"/>
      <c r="L296" s="849"/>
      <c r="M296" s="849"/>
      <c r="N296" s="849">
        <v>1</v>
      </c>
      <c r="O296" s="849">
        <v>178</v>
      </c>
      <c r="P296" s="837"/>
      <c r="Q296" s="850">
        <v>178</v>
      </c>
    </row>
    <row r="297" spans="1:17" ht="14.4" customHeight="1" x14ac:dyDescent="0.3">
      <c r="A297" s="831" t="s">
        <v>2087</v>
      </c>
      <c r="B297" s="832" t="s">
        <v>1842</v>
      </c>
      <c r="C297" s="832" t="s">
        <v>904</v>
      </c>
      <c r="D297" s="832" t="s">
        <v>1964</v>
      </c>
      <c r="E297" s="832" t="s">
        <v>1965</v>
      </c>
      <c r="F297" s="849"/>
      <c r="G297" s="849"/>
      <c r="H297" s="849"/>
      <c r="I297" s="849"/>
      <c r="J297" s="849"/>
      <c r="K297" s="849"/>
      <c r="L297" s="849"/>
      <c r="M297" s="849"/>
      <c r="N297" s="849">
        <v>1</v>
      </c>
      <c r="O297" s="849">
        <v>33.33</v>
      </c>
      <c r="P297" s="837"/>
      <c r="Q297" s="850">
        <v>33.33</v>
      </c>
    </row>
    <row r="298" spans="1:17" ht="14.4" customHeight="1" x14ac:dyDescent="0.3">
      <c r="A298" s="831" t="s">
        <v>2088</v>
      </c>
      <c r="B298" s="832" t="s">
        <v>1842</v>
      </c>
      <c r="C298" s="832" t="s">
        <v>2016</v>
      </c>
      <c r="D298" s="832" t="s">
        <v>2017</v>
      </c>
      <c r="E298" s="832" t="s">
        <v>2018</v>
      </c>
      <c r="F298" s="849">
        <v>0.85000000000000009</v>
      </c>
      <c r="G298" s="849">
        <v>1708.2</v>
      </c>
      <c r="H298" s="849"/>
      <c r="I298" s="849">
        <v>2009.6470588235293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" customHeight="1" x14ac:dyDescent="0.3">
      <c r="A299" s="831" t="s">
        <v>2088</v>
      </c>
      <c r="B299" s="832" t="s">
        <v>1842</v>
      </c>
      <c r="C299" s="832" t="s">
        <v>2016</v>
      </c>
      <c r="D299" s="832" t="s">
        <v>2022</v>
      </c>
      <c r="E299" s="832" t="s">
        <v>974</v>
      </c>
      <c r="F299" s="849">
        <v>0.02</v>
      </c>
      <c r="G299" s="849">
        <v>177.08</v>
      </c>
      <c r="H299" s="849"/>
      <c r="I299" s="849">
        <v>8854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" customHeight="1" x14ac:dyDescent="0.3">
      <c r="A300" s="831" t="s">
        <v>2088</v>
      </c>
      <c r="B300" s="832" t="s">
        <v>1842</v>
      </c>
      <c r="C300" s="832" t="s">
        <v>2016</v>
      </c>
      <c r="D300" s="832" t="s">
        <v>2023</v>
      </c>
      <c r="E300" s="832" t="s">
        <v>974</v>
      </c>
      <c r="F300" s="849">
        <v>13.78</v>
      </c>
      <c r="G300" s="849">
        <v>24667.759999999998</v>
      </c>
      <c r="H300" s="849">
        <v>1.4052692984295103</v>
      </c>
      <c r="I300" s="849">
        <v>1790.1132075471698</v>
      </c>
      <c r="J300" s="849">
        <v>9.65</v>
      </c>
      <c r="K300" s="849">
        <v>17553.759999999998</v>
      </c>
      <c r="L300" s="849">
        <v>1</v>
      </c>
      <c r="M300" s="849">
        <v>1819.042487046632</v>
      </c>
      <c r="N300" s="849">
        <v>7.6999999999999984</v>
      </c>
      <c r="O300" s="849">
        <v>9410.7300000000014</v>
      </c>
      <c r="P300" s="837">
        <v>0.53610907292796539</v>
      </c>
      <c r="Q300" s="850">
        <v>1222.1727272727278</v>
      </c>
    </row>
    <row r="301" spans="1:17" ht="14.4" customHeight="1" x14ac:dyDescent="0.3">
      <c r="A301" s="831" t="s">
        <v>2088</v>
      </c>
      <c r="B301" s="832" t="s">
        <v>1842</v>
      </c>
      <c r="C301" s="832" t="s">
        <v>2016</v>
      </c>
      <c r="D301" s="832" t="s">
        <v>2024</v>
      </c>
      <c r="E301" s="832" t="s">
        <v>2025</v>
      </c>
      <c r="F301" s="849">
        <v>1.1000000000000003</v>
      </c>
      <c r="G301" s="849">
        <v>994.18000000000006</v>
      </c>
      <c r="H301" s="849">
        <v>2.7500000000000004</v>
      </c>
      <c r="I301" s="849">
        <v>903.79999999999984</v>
      </c>
      <c r="J301" s="849">
        <v>0.39999999999999997</v>
      </c>
      <c r="K301" s="849">
        <v>361.52</v>
      </c>
      <c r="L301" s="849">
        <v>1</v>
      </c>
      <c r="M301" s="849">
        <v>903.80000000000007</v>
      </c>
      <c r="N301" s="849"/>
      <c r="O301" s="849"/>
      <c r="P301" s="837"/>
      <c r="Q301" s="850"/>
    </row>
    <row r="302" spans="1:17" ht="14.4" customHeight="1" x14ac:dyDescent="0.3">
      <c r="A302" s="831" t="s">
        <v>2088</v>
      </c>
      <c r="B302" s="832" t="s">
        <v>1842</v>
      </c>
      <c r="C302" s="832" t="s">
        <v>1843</v>
      </c>
      <c r="D302" s="832" t="s">
        <v>1846</v>
      </c>
      <c r="E302" s="832" t="s">
        <v>1847</v>
      </c>
      <c r="F302" s="849">
        <v>280</v>
      </c>
      <c r="G302" s="849">
        <v>725.2</v>
      </c>
      <c r="H302" s="849"/>
      <c r="I302" s="849">
        <v>2.5900000000000003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2088</v>
      </c>
      <c r="B303" s="832" t="s">
        <v>1842</v>
      </c>
      <c r="C303" s="832" t="s">
        <v>1843</v>
      </c>
      <c r="D303" s="832" t="s">
        <v>1848</v>
      </c>
      <c r="E303" s="832" t="s">
        <v>1849</v>
      </c>
      <c r="F303" s="849">
        <v>8774</v>
      </c>
      <c r="G303" s="849">
        <v>47071.5</v>
      </c>
      <c r="H303" s="849">
        <v>0.494671443328979</v>
      </c>
      <c r="I303" s="849">
        <v>5.364884887166629</v>
      </c>
      <c r="J303" s="849">
        <v>13610</v>
      </c>
      <c r="K303" s="849">
        <v>95157.10000000002</v>
      </c>
      <c r="L303" s="849">
        <v>1</v>
      </c>
      <c r="M303" s="849">
        <v>6.9917046289493037</v>
      </c>
      <c r="N303" s="849">
        <v>7654</v>
      </c>
      <c r="O303" s="849">
        <v>55294.499999999993</v>
      </c>
      <c r="P303" s="837">
        <v>0.58108643495861034</v>
      </c>
      <c r="Q303" s="850">
        <v>7.2242618238829364</v>
      </c>
    </row>
    <row r="304" spans="1:17" ht="14.4" customHeight="1" x14ac:dyDescent="0.3">
      <c r="A304" s="831" t="s">
        <v>2088</v>
      </c>
      <c r="B304" s="832" t="s">
        <v>1842</v>
      </c>
      <c r="C304" s="832" t="s">
        <v>1843</v>
      </c>
      <c r="D304" s="832" t="s">
        <v>1855</v>
      </c>
      <c r="E304" s="832" t="s">
        <v>1856</v>
      </c>
      <c r="F304" s="849">
        <v>4653</v>
      </c>
      <c r="G304" s="849">
        <v>28250.87</v>
      </c>
      <c r="H304" s="849">
        <v>4.0673489044411202</v>
      </c>
      <c r="I304" s="849">
        <v>6.0715387921770896</v>
      </c>
      <c r="J304" s="849">
        <v>1313</v>
      </c>
      <c r="K304" s="849">
        <v>6945.77</v>
      </c>
      <c r="L304" s="849">
        <v>1</v>
      </c>
      <c r="M304" s="849">
        <v>5.29</v>
      </c>
      <c r="N304" s="849">
        <v>2416</v>
      </c>
      <c r="O304" s="849">
        <v>12893.920000000002</v>
      </c>
      <c r="P304" s="837">
        <v>1.8563701360684275</v>
      </c>
      <c r="Q304" s="850">
        <v>5.3368874172185441</v>
      </c>
    </row>
    <row r="305" spans="1:17" ht="14.4" customHeight="1" x14ac:dyDescent="0.3">
      <c r="A305" s="831" t="s">
        <v>2088</v>
      </c>
      <c r="B305" s="832" t="s">
        <v>1842</v>
      </c>
      <c r="C305" s="832" t="s">
        <v>1843</v>
      </c>
      <c r="D305" s="832" t="s">
        <v>1859</v>
      </c>
      <c r="E305" s="832" t="s">
        <v>1860</v>
      </c>
      <c r="F305" s="849">
        <v>560</v>
      </c>
      <c r="G305" s="849">
        <v>5105.1000000000004</v>
      </c>
      <c r="H305" s="849">
        <v>0.5645798082346305</v>
      </c>
      <c r="I305" s="849">
        <v>9.1162500000000009</v>
      </c>
      <c r="J305" s="849">
        <v>985</v>
      </c>
      <c r="K305" s="849">
        <v>9042.3000000000011</v>
      </c>
      <c r="L305" s="849">
        <v>1</v>
      </c>
      <c r="M305" s="849">
        <v>9.1800000000000015</v>
      </c>
      <c r="N305" s="849"/>
      <c r="O305" s="849"/>
      <c r="P305" s="837"/>
      <c r="Q305" s="850"/>
    </row>
    <row r="306" spans="1:17" ht="14.4" customHeight="1" x14ac:dyDescent="0.3">
      <c r="A306" s="831" t="s">
        <v>2088</v>
      </c>
      <c r="B306" s="832" t="s">
        <v>1842</v>
      </c>
      <c r="C306" s="832" t="s">
        <v>1843</v>
      </c>
      <c r="D306" s="832" t="s">
        <v>1869</v>
      </c>
      <c r="E306" s="832" t="s">
        <v>1870</v>
      </c>
      <c r="F306" s="849"/>
      <c r="G306" s="849"/>
      <c r="H306" s="849"/>
      <c r="I306" s="849"/>
      <c r="J306" s="849"/>
      <c r="K306" s="849"/>
      <c r="L306" s="849"/>
      <c r="M306" s="849"/>
      <c r="N306" s="849">
        <v>520</v>
      </c>
      <c r="O306" s="849">
        <v>10868</v>
      </c>
      <c r="P306" s="837"/>
      <c r="Q306" s="850">
        <v>20.9</v>
      </c>
    </row>
    <row r="307" spans="1:17" ht="14.4" customHeight="1" x14ac:dyDescent="0.3">
      <c r="A307" s="831" t="s">
        <v>2088</v>
      </c>
      <c r="B307" s="832" t="s">
        <v>1842</v>
      </c>
      <c r="C307" s="832" t="s">
        <v>1843</v>
      </c>
      <c r="D307" s="832" t="s">
        <v>1875</v>
      </c>
      <c r="E307" s="832" t="s">
        <v>1876</v>
      </c>
      <c r="F307" s="849">
        <v>30</v>
      </c>
      <c r="G307" s="849">
        <v>64915.939999999988</v>
      </c>
      <c r="H307" s="849">
        <v>0.61532484064961979</v>
      </c>
      <c r="I307" s="849">
        <v>2163.8646666666664</v>
      </c>
      <c r="J307" s="849">
        <v>53</v>
      </c>
      <c r="K307" s="849">
        <v>105498.64999999997</v>
      </c>
      <c r="L307" s="849">
        <v>1</v>
      </c>
      <c r="M307" s="849">
        <v>1990.5405660377353</v>
      </c>
      <c r="N307" s="849">
        <v>34</v>
      </c>
      <c r="O307" s="849">
        <v>66006.86</v>
      </c>
      <c r="P307" s="837">
        <v>0.6256654469038232</v>
      </c>
      <c r="Q307" s="850">
        <v>1941.3782352941178</v>
      </c>
    </row>
    <row r="308" spans="1:17" ht="14.4" customHeight="1" x14ac:dyDescent="0.3">
      <c r="A308" s="831" t="s">
        <v>2088</v>
      </c>
      <c r="B308" s="832" t="s">
        <v>1842</v>
      </c>
      <c r="C308" s="832" t="s">
        <v>1843</v>
      </c>
      <c r="D308" s="832" t="s">
        <v>1879</v>
      </c>
      <c r="E308" s="832" t="s">
        <v>1880</v>
      </c>
      <c r="F308" s="849">
        <v>12220</v>
      </c>
      <c r="G308" s="849">
        <v>50029.79</v>
      </c>
      <c r="H308" s="849">
        <v>2.1791885962142157</v>
      </c>
      <c r="I308" s="849">
        <v>4.0940908346972176</v>
      </c>
      <c r="J308" s="849">
        <v>6101</v>
      </c>
      <c r="K308" s="849">
        <v>22957.99</v>
      </c>
      <c r="L308" s="849">
        <v>1</v>
      </c>
      <c r="M308" s="849">
        <v>3.7629880347484024</v>
      </c>
      <c r="N308" s="849">
        <v>10626</v>
      </c>
      <c r="O308" s="849">
        <v>39924.28</v>
      </c>
      <c r="P308" s="837">
        <v>1.7390146088573084</v>
      </c>
      <c r="Q308" s="850">
        <v>3.7572256728778468</v>
      </c>
    </row>
    <row r="309" spans="1:17" ht="14.4" customHeight="1" x14ac:dyDescent="0.3">
      <c r="A309" s="831" t="s">
        <v>2088</v>
      </c>
      <c r="B309" s="832" t="s">
        <v>1842</v>
      </c>
      <c r="C309" s="832" t="s">
        <v>1843</v>
      </c>
      <c r="D309" s="832" t="s">
        <v>2026</v>
      </c>
      <c r="E309" s="832" t="s">
        <v>2027</v>
      </c>
      <c r="F309" s="849">
        <v>7831</v>
      </c>
      <c r="G309" s="849">
        <v>258533.55</v>
      </c>
      <c r="H309" s="849">
        <v>1.5152461158321848</v>
      </c>
      <c r="I309" s="849">
        <v>33.014116971012641</v>
      </c>
      <c r="J309" s="849">
        <v>5040</v>
      </c>
      <c r="K309" s="849">
        <v>170621.49000000002</v>
      </c>
      <c r="L309" s="849">
        <v>1</v>
      </c>
      <c r="M309" s="849">
        <v>33.853470238095241</v>
      </c>
      <c r="N309" s="849">
        <v>4875</v>
      </c>
      <c r="O309" s="849">
        <v>166385.82000000007</v>
      </c>
      <c r="P309" s="837">
        <v>0.9751750497548699</v>
      </c>
      <c r="Q309" s="850">
        <v>34.130424615384626</v>
      </c>
    </row>
    <row r="310" spans="1:17" ht="14.4" customHeight="1" x14ac:dyDescent="0.3">
      <c r="A310" s="831" t="s">
        <v>2088</v>
      </c>
      <c r="B310" s="832" t="s">
        <v>1842</v>
      </c>
      <c r="C310" s="832" t="s">
        <v>1843</v>
      </c>
      <c r="D310" s="832" t="s">
        <v>2030</v>
      </c>
      <c r="E310" s="832" t="s">
        <v>2031</v>
      </c>
      <c r="F310" s="849">
        <v>350</v>
      </c>
      <c r="G310" s="849">
        <v>20143.32</v>
      </c>
      <c r="H310" s="849"/>
      <c r="I310" s="849">
        <v>57.552342857142854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" customHeight="1" x14ac:dyDescent="0.3">
      <c r="A311" s="831" t="s">
        <v>2088</v>
      </c>
      <c r="B311" s="832" t="s">
        <v>1842</v>
      </c>
      <c r="C311" s="832" t="s">
        <v>1843</v>
      </c>
      <c r="D311" s="832" t="s">
        <v>1895</v>
      </c>
      <c r="E311" s="832" t="s">
        <v>1896</v>
      </c>
      <c r="F311" s="849"/>
      <c r="G311" s="849"/>
      <c r="H311" s="849"/>
      <c r="I311" s="849"/>
      <c r="J311" s="849">
        <v>830</v>
      </c>
      <c r="K311" s="849">
        <v>16467.2</v>
      </c>
      <c r="L311" s="849">
        <v>1</v>
      </c>
      <c r="M311" s="849">
        <v>19.84</v>
      </c>
      <c r="N311" s="849"/>
      <c r="O311" s="849"/>
      <c r="P311" s="837"/>
      <c r="Q311" s="850"/>
    </row>
    <row r="312" spans="1:17" ht="14.4" customHeight="1" x14ac:dyDescent="0.3">
      <c r="A312" s="831" t="s">
        <v>2088</v>
      </c>
      <c r="B312" s="832" t="s">
        <v>1842</v>
      </c>
      <c r="C312" s="832" t="s">
        <v>904</v>
      </c>
      <c r="D312" s="832" t="s">
        <v>1910</v>
      </c>
      <c r="E312" s="832" t="s">
        <v>1911</v>
      </c>
      <c r="F312" s="849"/>
      <c r="G312" s="849"/>
      <c r="H312" s="849"/>
      <c r="I312" s="849"/>
      <c r="J312" s="849">
        <v>2</v>
      </c>
      <c r="K312" s="849">
        <v>354</v>
      </c>
      <c r="L312" s="849">
        <v>1</v>
      </c>
      <c r="M312" s="849">
        <v>177</v>
      </c>
      <c r="N312" s="849"/>
      <c r="O312" s="849"/>
      <c r="P312" s="837"/>
      <c r="Q312" s="850"/>
    </row>
    <row r="313" spans="1:17" ht="14.4" customHeight="1" x14ac:dyDescent="0.3">
      <c r="A313" s="831" t="s">
        <v>2088</v>
      </c>
      <c r="B313" s="832" t="s">
        <v>1842</v>
      </c>
      <c r="C313" s="832" t="s">
        <v>904</v>
      </c>
      <c r="D313" s="832" t="s">
        <v>1922</v>
      </c>
      <c r="E313" s="832" t="s">
        <v>1923</v>
      </c>
      <c r="F313" s="849">
        <v>1</v>
      </c>
      <c r="G313" s="849">
        <v>2038</v>
      </c>
      <c r="H313" s="849"/>
      <c r="I313" s="849">
        <v>2038</v>
      </c>
      <c r="J313" s="849"/>
      <c r="K313" s="849"/>
      <c r="L313" s="849"/>
      <c r="M313" s="849"/>
      <c r="N313" s="849"/>
      <c r="O313" s="849"/>
      <c r="P313" s="837"/>
      <c r="Q313" s="850"/>
    </row>
    <row r="314" spans="1:17" ht="14.4" customHeight="1" x14ac:dyDescent="0.3">
      <c r="A314" s="831" t="s">
        <v>2088</v>
      </c>
      <c r="B314" s="832" t="s">
        <v>1842</v>
      </c>
      <c r="C314" s="832" t="s">
        <v>904</v>
      </c>
      <c r="D314" s="832" t="s">
        <v>1936</v>
      </c>
      <c r="E314" s="832" t="s">
        <v>1937</v>
      </c>
      <c r="F314" s="849">
        <v>4</v>
      </c>
      <c r="G314" s="849">
        <v>7648</v>
      </c>
      <c r="H314" s="849">
        <v>0.8</v>
      </c>
      <c r="I314" s="849">
        <v>1912</v>
      </c>
      <c r="J314" s="849">
        <v>5</v>
      </c>
      <c r="K314" s="849">
        <v>9560</v>
      </c>
      <c r="L314" s="849">
        <v>1</v>
      </c>
      <c r="M314" s="849">
        <v>1912</v>
      </c>
      <c r="N314" s="849"/>
      <c r="O314" s="849"/>
      <c r="P314" s="837"/>
      <c r="Q314" s="850"/>
    </row>
    <row r="315" spans="1:17" ht="14.4" customHeight="1" x14ac:dyDescent="0.3">
      <c r="A315" s="831" t="s">
        <v>2088</v>
      </c>
      <c r="B315" s="832" t="s">
        <v>1842</v>
      </c>
      <c r="C315" s="832" t="s">
        <v>904</v>
      </c>
      <c r="D315" s="832" t="s">
        <v>1940</v>
      </c>
      <c r="E315" s="832" t="s">
        <v>1942</v>
      </c>
      <c r="F315" s="849">
        <v>1</v>
      </c>
      <c r="G315" s="849">
        <v>1213</v>
      </c>
      <c r="H315" s="849"/>
      <c r="I315" s="849">
        <v>1213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" customHeight="1" x14ac:dyDescent="0.3">
      <c r="A316" s="831" t="s">
        <v>2088</v>
      </c>
      <c r="B316" s="832" t="s">
        <v>1842</v>
      </c>
      <c r="C316" s="832" t="s">
        <v>904</v>
      </c>
      <c r="D316" s="832" t="s">
        <v>1945</v>
      </c>
      <c r="E316" s="832" t="s">
        <v>1946</v>
      </c>
      <c r="F316" s="849">
        <v>20</v>
      </c>
      <c r="G316" s="849">
        <v>13620</v>
      </c>
      <c r="H316" s="849">
        <v>0.64421530602591992</v>
      </c>
      <c r="I316" s="849">
        <v>681</v>
      </c>
      <c r="J316" s="849">
        <v>31</v>
      </c>
      <c r="K316" s="849">
        <v>21142</v>
      </c>
      <c r="L316" s="849">
        <v>1</v>
      </c>
      <c r="M316" s="849">
        <v>682</v>
      </c>
      <c r="N316" s="849">
        <v>13</v>
      </c>
      <c r="O316" s="849">
        <v>8866</v>
      </c>
      <c r="P316" s="837">
        <v>0.41935483870967744</v>
      </c>
      <c r="Q316" s="850">
        <v>682</v>
      </c>
    </row>
    <row r="317" spans="1:17" ht="14.4" customHeight="1" x14ac:dyDescent="0.3">
      <c r="A317" s="831" t="s">
        <v>2088</v>
      </c>
      <c r="B317" s="832" t="s">
        <v>1842</v>
      </c>
      <c r="C317" s="832" t="s">
        <v>904</v>
      </c>
      <c r="D317" s="832" t="s">
        <v>1945</v>
      </c>
      <c r="E317" s="832" t="s">
        <v>1947</v>
      </c>
      <c r="F317" s="849">
        <v>9</v>
      </c>
      <c r="G317" s="849">
        <v>6129</v>
      </c>
      <c r="H317" s="849">
        <v>0.40849106904825377</v>
      </c>
      <c r="I317" s="849">
        <v>681</v>
      </c>
      <c r="J317" s="849">
        <v>22</v>
      </c>
      <c r="K317" s="849">
        <v>15004</v>
      </c>
      <c r="L317" s="849">
        <v>1</v>
      </c>
      <c r="M317" s="849">
        <v>682</v>
      </c>
      <c r="N317" s="849">
        <v>20</v>
      </c>
      <c r="O317" s="849">
        <v>13640</v>
      </c>
      <c r="P317" s="837">
        <v>0.90909090909090906</v>
      </c>
      <c r="Q317" s="850">
        <v>682</v>
      </c>
    </row>
    <row r="318" spans="1:17" ht="14.4" customHeight="1" x14ac:dyDescent="0.3">
      <c r="A318" s="831" t="s">
        <v>2088</v>
      </c>
      <c r="B318" s="832" t="s">
        <v>1842</v>
      </c>
      <c r="C318" s="832" t="s">
        <v>904</v>
      </c>
      <c r="D318" s="832" t="s">
        <v>1954</v>
      </c>
      <c r="E318" s="832" t="s">
        <v>1955</v>
      </c>
      <c r="F318" s="849">
        <v>53</v>
      </c>
      <c r="G318" s="849">
        <v>96725</v>
      </c>
      <c r="H318" s="849">
        <v>0.77941176470588236</v>
      </c>
      <c r="I318" s="849">
        <v>1825</v>
      </c>
      <c r="J318" s="849">
        <v>68</v>
      </c>
      <c r="K318" s="849">
        <v>124100</v>
      </c>
      <c r="L318" s="849">
        <v>1</v>
      </c>
      <c r="M318" s="849">
        <v>1825</v>
      </c>
      <c r="N318" s="849">
        <v>28</v>
      </c>
      <c r="O318" s="849">
        <v>51128</v>
      </c>
      <c r="P318" s="837">
        <v>0.41199033037872684</v>
      </c>
      <c r="Q318" s="850">
        <v>1826</v>
      </c>
    </row>
    <row r="319" spans="1:17" ht="14.4" customHeight="1" x14ac:dyDescent="0.3">
      <c r="A319" s="831" t="s">
        <v>2088</v>
      </c>
      <c r="B319" s="832" t="s">
        <v>1842</v>
      </c>
      <c r="C319" s="832" t="s">
        <v>904</v>
      </c>
      <c r="D319" s="832" t="s">
        <v>1954</v>
      </c>
      <c r="E319" s="832" t="s">
        <v>1956</v>
      </c>
      <c r="F319" s="849">
        <v>19</v>
      </c>
      <c r="G319" s="849">
        <v>34675</v>
      </c>
      <c r="H319" s="849">
        <v>0.6785714285714286</v>
      </c>
      <c r="I319" s="849">
        <v>1825</v>
      </c>
      <c r="J319" s="849">
        <v>28</v>
      </c>
      <c r="K319" s="849">
        <v>51100</v>
      </c>
      <c r="L319" s="849">
        <v>1</v>
      </c>
      <c r="M319" s="849">
        <v>1825</v>
      </c>
      <c r="N319" s="849">
        <v>40</v>
      </c>
      <c r="O319" s="849">
        <v>73040</v>
      </c>
      <c r="P319" s="837">
        <v>1.4293542074363992</v>
      </c>
      <c r="Q319" s="850">
        <v>1826</v>
      </c>
    </row>
    <row r="320" spans="1:17" ht="14.4" customHeight="1" x14ac:dyDescent="0.3">
      <c r="A320" s="831" t="s">
        <v>2088</v>
      </c>
      <c r="B320" s="832" t="s">
        <v>1842</v>
      </c>
      <c r="C320" s="832" t="s">
        <v>904</v>
      </c>
      <c r="D320" s="832" t="s">
        <v>1957</v>
      </c>
      <c r="E320" s="832" t="s">
        <v>1958</v>
      </c>
      <c r="F320" s="849">
        <v>7</v>
      </c>
      <c r="G320" s="849">
        <v>3003</v>
      </c>
      <c r="H320" s="849">
        <v>1.75</v>
      </c>
      <c r="I320" s="849">
        <v>429</v>
      </c>
      <c r="J320" s="849">
        <v>4</v>
      </c>
      <c r="K320" s="849">
        <v>1716</v>
      </c>
      <c r="L320" s="849">
        <v>1</v>
      </c>
      <c r="M320" s="849">
        <v>429</v>
      </c>
      <c r="N320" s="849">
        <v>5</v>
      </c>
      <c r="O320" s="849">
        <v>2150</v>
      </c>
      <c r="P320" s="837">
        <v>1.2529137529137528</v>
      </c>
      <c r="Q320" s="850">
        <v>430</v>
      </c>
    </row>
    <row r="321" spans="1:17" ht="14.4" customHeight="1" x14ac:dyDescent="0.3">
      <c r="A321" s="831" t="s">
        <v>2088</v>
      </c>
      <c r="B321" s="832" t="s">
        <v>1842</v>
      </c>
      <c r="C321" s="832" t="s">
        <v>904</v>
      </c>
      <c r="D321" s="832" t="s">
        <v>2037</v>
      </c>
      <c r="E321" s="832" t="s">
        <v>2038</v>
      </c>
      <c r="F321" s="849">
        <v>33</v>
      </c>
      <c r="G321" s="849">
        <v>478698</v>
      </c>
      <c r="H321" s="849">
        <v>1.571320249337758</v>
      </c>
      <c r="I321" s="849">
        <v>14506</v>
      </c>
      <c r="J321" s="849">
        <v>21</v>
      </c>
      <c r="K321" s="849">
        <v>304647</v>
      </c>
      <c r="L321" s="849">
        <v>1</v>
      </c>
      <c r="M321" s="849">
        <v>14507</v>
      </c>
      <c r="N321" s="849">
        <v>18</v>
      </c>
      <c r="O321" s="849">
        <v>261158</v>
      </c>
      <c r="P321" s="837">
        <v>0.85724789674607005</v>
      </c>
      <c r="Q321" s="850">
        <v>14508.777777777777</v>
      </c>
    </row>
    <row r="322" spans="1:17" ht="14.4" customHeight="1" x14ac:dyDescent="0.3">
      <c r="A322" s="831" t="s">
        <v>2088</v>
      </c>
      <c r="B322" s="832" t="s">
        <v>1842</v>
      </c>
      <c r="C322" s="832" t="s">
        <v>904</v>
      </c>
      <c r="D322" s="832" t="s">
        <v>1964</v>
      </c>
      <c r="E322" s="832" t="s">
        <v>1965</v>
      </c>
      <c r="F322" s="849"/>
      <c r="G322" s="849"/>
      <c r="H322" s="849"/>
      <c r="I322" s="849"/>
      <c r="J322" s="849">
        <v>1</v>
      </c>
      <c r="K322" s="849">
        <v>33.33</v>
      </c>
      <c r="L322" s="849">
        <v>1</v>
      </c>
      <c r="M322" s="849">
        <v>33.33</v>
      </c>
      <c r="N322" s="849"/>
      <c r="O322" s="849"/>
      <c r="P322" s="837"/>
      <c r="Q322" s="850"/>
    </row>
    <row r="323" spans="1:17" ht="14.4" customHeight="1" x14ac:dyDescent="0.3">
      <c r="A323" s="831" t="s">
        <v>2088</v>
      </c>
      <c r="B323" s="832" t="s">
        <v>1842</v>
      </c>
      <c r="C323" s="832" t="s">
        <v>904</v>
      </c>
      <c r="D323" s="832" t="s">
        <v>1969</v>
      </c>
      <c r="E323" s="832" t="s">
        <v>1971</v>
      </c>
      <c r="F323" s="849">
        <v>2</v>
      </c>
      <c r="G323" s="849">
        <v>1218</v>
      </c>
      <c r="H323" s="849">
        <v>1.9967213114754099</v>
      </c>
      <c r="I323" s="849">
        <v>609</v>
      </c>
      <c r="J323" s="849">
        <v>1</v>
      </c>
      <c r="K323" s="849">
        <v>610</v>
      </c>
      <c r="L323" s="849">
        <v>1</v>
      </c>
      <c r="M323" s="849">
        <v>610</v>
      </c>
      <c r="N323" s="849">
        <v>1</v>
      </c>
      <c r="O323" s="849">
        <v>611</v>
      </c>
      <c r="P323" s="837">
        <v>1.0016393442622951</v>
      </c>
      <c r="Q323" s="850">
        <v>611</v>
      </c>
    </row>
    <row r="324" spans="1:17" ht="14.4" customHeight="1" x14ac:dyDescent="0.3">
      <c r="A324" s="831" t="s">
        <v>2088</v>
      </c>
      <c r="B324" s="832" t="s">
        <v>1842</v>
      </c>
      <c r="C324" s="832" t="s">
        <v>904</v>
      </c>
      <c r="D324" s="832" t="s">
        <v>1974</v>
      </c>
      <c r="E324" s="832" t="s">
        <v>1976</v>
      </c>
      <c r="F324" s="849">
        <v>1</v>
      </c>
      <c r="G324" s="849">
        <v>437</v>
      </c>
      <c r="H324" s="849"/>
      <c r="I324" s="849">
        <v>437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2088</v>
      </c>
      <c r="B325" s="832" t="s">
        <v>1842</v>
      </c>
      <c r="C325" s="832" t="s">
        <v>904</v>
      </c>
      <c r="D325" s="832" t="s">
        <v>1977</v>
      </c>
      <c r="E325" s="832" t="s">
        <v>1978</v>
      </c>
      <c r="F325" s="849">
        <v>11</v>
      </c>
      <c r="G325" s="849">
        <v>14762</v>
      </c>
      <c r="H325" s="849">
        <v>1.5714285714285714</v>
      </c>
      <c r="I325" s="849">
        <v>1342</v>
      </c>
      <c r="J325" s="849">
        <v>7</v>
      </c>
      <c r="K325" s="849">
        <v>9394</v>
      </c>
      <c r="L325" s="849">
        <v>1</v>
      </c>
      <c r="M325" s="849">
        <v>1342</v>
      </c>
      <c r="N325" s="849">
        <v>6</v>
      </c>
      <c r="O325" s="849">
        <v>8058</v>
      </c>
      <c r="P325" s="837">
        <v>0.85778156269959549</v>
      </c>
      <c r="Q325" s="850">
        <v>1343</v>
      </c>
    </row>
    <row r="326" spans="1:17" ht="14.4" customHeight="1" x14ac:dyDescent="0.3">
      <c r="A326" s="831" t="s">
        <v>2088</v>
      </c>
      <c r="B326" s="832" t="s">
        <v>1842</v>
      </c>
      <c r="C326" s="832" t="s">
        <v>904</v>
      </c>
      <c r="D326" s="832" t="s">
        <v>1977</v>
      </c>
      <c r="E326" s="832" t="s">
        <v>1979</v>
      </c>
      <c r="F326" s="849">
        <v>6</v>
      </c>
      <c r="G326" s="849">
        <v>8052</v>
      </c>
      <c r="H326" s="849">
        <v>3</v>
      </c>
      <c r="I326" s="849">
        <v>1342</v>
      </c>
      <c r="J326" s="849">
        <v>2</v>
      </c>
      <c r="K326" s="849">
        <v>2684</v>
      </c>
      <c r="L326" s="849">
        <v>1</v>
      </c>
      <c r="M326" s="849">
        <v>1342</v>
      </c>
      <c r="N326" s="849">
        <v>9</v>
      </c>
      <c r="O326" s="849">
        <v>12085</v>
      </c>
      <c r="P326" s="837">
        <v>4.502608047690015</v>
      </c>
      <c r="Q326" s="850">
        <v>1342.7777777777778</v>
      </c>
    </row>
    <row r="327" spans="1:17" ht="14.4" customHeight="1" x14ac:dyDescent="0.3">
      <c r="A327" s="831" t="s">
        <v>2088</v>
      </c>
      <c r="B327" s="832" t="s">
        <v>1842</v>
      </c>
      <c r="C327" s="832" t="s">
        <v>904</v>
      </c>
      <c r="D327" s="832" t="s">
        <v>1980</v>
      </c>
      <c r="E327" s="832" t="s">
        <v>1981</v>
      </c>
      <c r="F327" s="849">
        <v>9</v>
      </c>
      <c r="G327" s="849">
        <v>4581</v>
      </c>
      <c r="H327" s="849">
        <v>0.31034482758620691</v>
      </c>
      <c r="I327" s="849">
        <v>509</v>
      </c>
      <c r="J327" s="849">
        <v>29</v>
      </c>
      <c r="K327" s="849">
        <v>14761</v>
      </c>
      <c r="L327" s="849">
        <v>1</v>
      </c>
      <c r="M327" s="849">
        <v>509</v>
      </c>
      <c r="N327" s="849">
        <v>26</v>
      </c>
      <c r="O327" s="849">
        <v>13279</v>
      </c>
      <c r="P327" s="837">
        <v>0.89960029808278574</v>
      </c>
      <c r="Q327" s="850">
        <v>510.73076923076923</v>
      </c>
    </row>
    <row r="328" spans="1:17" ht="14.4" customHeight="1" x14ac:dyDescent="0.3">
      <c r="A328" s="831" t="s">
        <v>2088</v>
      </c>
      <c r="B328" s="832" t="s">
        <v>1842</v>
      </c>
      <c r="C328" s="832" t="s">
        <v>904</v>
      </c>
      <c r="D328" s="832" t="s">
        <v>1980</v>
      </c>
      <c r="E328" s="832" t="s">
        <v>1982</v>
      </c>
      <c r="F328" s="849">
        <v>42</v>
      </c>
      <c r="G328" s="849">
        <v>21378</v>
      </c>
      <c r="H328" s="849">
        <v>0.91304347826086951</v>
      </c>
      <c r="I328" s="849">
        <v>509</v>
      </c>
      <c r="J328" s="849">
        <v>46</v>
      </c>
      <c r="K328" s="849">
        <v>23414</v>
      </c>
      <c r="L328" s="849">
        <v>1</v>
      </c>
      <c r="M328" s="849">
        <v>509</v>
      </c>
      <c r="N328" s="849">
        <v>16</v>
      </c>
      <c r="O328" s="849">
        <v>8160</v>
      </c>
      <c r="P328" s="837">
        <v>0.34850943879730079</v>
      </c>
      <c r="Q328" s="850">
        <v>510</v>
      </c>
    </row>
    <row r="329" spans="1:17" ht="14.4" customHeight="1" x14ac:dyDescent="0.3">
      <c r="A329" s="831" t="s">
        <v>2088</v>
      </c>
      <c r="B329" s="832" t="s">
        <v>1842</v>
      </c>
      <c r="C329" s="832" t="s">
        <v>904</v>
      </c>
      <c r="D329" s="832" t="s">
        <v>1983</v>
      </c>
      <c r="E329" s="832" t="s">
        <v>1984</v>
      </c>
      <c r="F329" s="849"/>
      <c r="G329" s="849"/>
      <c r="H329" s="849"/>
      <c r="I329" s="849"/>
      <c r="J329" s="849"/>
      <c r="K329" s="849"/>
      <c r="L329" s="849"/>
      <c r="M329" s="849"/>
      <c r="N329" s="849">
        <v>1</v>
      </c>
      <c r="O329" s="849">
        <v>2333</v>
      </c>
      <c r="P329" s="837"/>
      <c r="Q329" s="850">
        <v>2333</v>
      </c>
    </row>
    <row r="330" spans="1:17" ht="14.4" customHeight="1" x14ac:dyDescent="0.3">
      <c r="A330" s="831" t="s">
        <v>2088</v>
      </c>
      <c r="B330" s="832" t="s">
        <v>1842</v>
      </c>
      <c r="C330" s="832" t="s">
        <v>904</v>
      </c>
      <c r="D330" s="832" t="s">
        <v>1985</v>
      </c>
      <c r="E330" s="832" t="s">
        <v>1986</v>
      </c>
      <c r="F330" s="849">
        <v>1</v>
      </c>
      <c r="G330" s="849">
        <v>2645</v>
      </c>
      <c r="H330" s="849">
        <v>0.99962207105064249</v>
      </c>
      <c r="I330" s="849">
        <v>2645</v>
      </c>
      <c r="J330" s="849">
        <v>1</v>
      </c>
      <c r="K330" s="849">
        <v>2646</v>
      </c>
      <c r="L330" s="849">
        <v>1</v>
      </c>
      <c r="M330" s="849">
        <v>2646</v>
      </c>
      <c r="N330" s="849"/>
      <c r="O330" s="849"/>
      <c r="P330" s="837"/>
      <c r="Q330" s="850"/>
    </row>
    <row r="331" spans="1:17" ht="14.4" customHeight="1" x14ac:dyDescent="0.3">
      <c r="A331" s="831" t="s">
        <v>2088</v>
      </c>
      <c r="B331" s="832" t="s">
        <v>1842</v>
      </c>
      <c r="C331" s="832" t="s">
        <v>904</v>
      </c>
      <c r="D331" s="832" t="s">
        <v>2006</v>
      </c>
      <c r="E331" s="832" t="s">
        <v>2007</v>
      </c>
      <c r="F331" s="849"/>
      <c r="G331" s="849"/>
      <c r="H331" s="849"/>
      <c r="I331" s="849"/>
      <c r="J331" s="849"/>
      <c r="K331" s="849"/>
      <c r="L331" s="849"/>
      <c r="M331" s="849"/>
      <c r="N331" s="849">
        <v>1</v>
      </c>
      <c r="O331" s="849">
        <v>719</v>
      </c>
      <c r="P331" s="837"/>
      <c r="Q331" s="850">
        <v>719</v>
      </c>
    </row>
    <row r="332" spans="1:17" ht="14.4" customHeight="1" x14ac:dyDescent="0.3">
      <c r="A332" s="831" t="s">
        <v>2089</v>
      </c>
      <c r="B332" s="832" t="s">
        <v>1842</v>
      </c>
      <c r="C332" s="832" t="s">
        <v>2016</v>
      </c>
      <c r="D332" s="832" t="s">
        <v>2017</v>
      </c>
      <c r="E332" s="832" t="s">
        <v>2018</v>
      </c>
      <c r="F332" s="849">
        <v>0.85000000000000009</v>
      </c>
      <c r="G332" s="849">
        <v>1708.2</v>
      </c>
      <c r="H332" s="849"/>
      <c r="I332" s="849">
        <v>2009.6470588235293</v>
      </c>
      <c r="J332" s="849"/>
      <c r="K332" s="849"/>
      <c r="L332" s="849"/>
      <c r="M332" s="849"/>
      <c r="N332" s="849"/>
      <c r="O332" s="849"/>
      <c r="P332" s="837"/>
      <c r="Q332" s="850"/>
    </row>
    <row r="333" spans="1:17" ht="14.4" customHeight="1" x14ac:dyDescent="0.3">
      <c r="A333" s="831" t="s">
        <v>2089</v>
      </c>
      <c r="B333" s="832" t="s">
        <v>1842</v>
      </c>
      <c r="C333" s="832" t="s">
        <v>2016</v>
      </c>
      <c r="D333" s="832" t="s">
        <v>2022</v>
      </c>
      <c r="E333" s="832" t="s">
        <v>974</v>
      </c>
      <c r="F333" s="849">
        <v>0.02</v>
      </c>
      <c r="G333" s="849">
        <v>177.08</v>
      </c>
      <c r="H333" s="849"/>
      <c r="I333" s="849">
        <v>8854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2089</v>
      </c>
      <c r="B334" s="832" t="s">
        <v>1842</v>
      </c>
      <c r="C334" s="832" t="s">
        <v>2016</v>
      </c>
      <c r="D334" s="832" t="s">
        <v>2023</v>
      </c>
      <c r="E334" s="832" t="s">
        <v>974</v>
      </c>
      <c r="F334" s="849">
        <v>8.8500000000000014</v>
      </c>
      <c r="G334" s="849">
        <v>15852.490000000002</v>
      </c>
      <c r="H334" s="849">
        <v>0.9370701090259077</v>
      </c>
      <c r="I334" s="849">
        <v>1791.2418079096044</v>
      </c>
      <c r="J334" s="849">
        <v>9.3000000000000007</v>
      </c>
      <c r="K334" s="849">
        <v>16917.079999999998</v>
      </c>
      <c r="L334" s="849">
        <v>1</v>
      </c>
      <c r="M334" s="849">
        <v>1819.0408602150535</v>
      </c>
      <c r="N334" s="849">
        <v>7.9499999999999993</v>
      </c>
      <c r="O334" s="849">
        <v>9749.130000000001</v>
      </c>
      <c r="P334" s="837">
        <v>0.57628917047149997</v>
      </c>
      <c r="Q334" s="850">
        <v>1226.3056603773587</v>
      </c>
    </row>
    <row r="335" spans="1:17" ht="14.4" customHeight="1" x14ac:dyDescent="0.3">
      <c r="A335" s="831" t="s">
        <v>2089</v>
      </c>
      <c r="B335" s="832" t="s">
        <v>1842</v>
      </c>
      <c r="C335" s="832" t="s">
        <v>2016</v>
      </c>
      <c r="D335" s="832" t="s">
        <v>2024</v>
      </c>
      <c r="E335" s="832" t="s">
        <v>2025</v>
      </c>
      <c r="F335" s="849">
        <v>0.15000000000000002</v>
      </c>
      <c r="G335" s="849">
        <v>135.57</v>
      </c>
      <c r="H335" s="849">
        <v>3</v>
      </c>
      <c r="I335" s="849">
        <v>903.79999999999984</v>
      </c>
      <c r="J335" s="849">
        <v>0.05</v>
      </c>
      <c r="K335" s="849">
        <v>45.19</v>
      </c>
      <c r="L335" s="849">
        <v>1</v>
      </c>
      <c r="M335" s="849">
        <v>903.8</v>
      </c>
      <c r="N335" s="849"/>
      <c r="O335" s="849"/>
      <c r="P335" s="837"/>
      <c r="Q335" s="850"/>
    </row>
    <row r="336" spans="1:17" ht="14.4" customHeight="1" x14ac:dyDescent="0.3">
      <c r="A336" s="831" t="s">
        <v>2089</v>
      </c>
      <c r="B336" s="832" t="s">
        <v>1842</v>
      </c>
      <c r="C336" s="832" t="s">
        <v>1843</v>
      </c>
      <c r="D336" s="832" t="s">
        <v>1848</v>
      </c>
      <c r="E336" s="832" t="s">
        <v>1849</v>
      </c>
      <c r="F336" s="849">
        <v>1590</v>
      </c>
      <c r="G336" s="849">
        <v>8725.5</v>
      </c>
      <c r="H336" s="849">
        <v>0.36462294506523141</v>
      </c>
      <c r="I336" s="849">
        <v>5.4877358490566035</v>
      </c>
      <c r="J336" s="849">
        <v>3380</v>
      </c>
      <c r="K336" s="849">
        <v>23930.199999999997</v>
      </c>
      <c r="L336" s="849">
        <v>1</v>
      </c>
      <c r="M336" s="849">
        <v>7.0799408284023659</v>
      </c>
      <c r="N336" s="849">
        <v>3310</v>
      </c>
      <c r="O336" s="849">
        <v>23842.100000000006</v>
      </c>
      <c r="P336" s="837">
        <v>0.99631845951977038</v>
      </c>
      <c r="Q336" s="850">
        <v>7.2030513595166177</v>
      </c>
    </row>
    <row r="337" spans="1:17" ht="14.4" customHeight="1" x14ac:dyDescent="0.3">
      <c r="A337" s="831" t="s">
        <v>2089</v>
      </c>
      <c r="B337" s="832" t="s">
        <v>1842</v>
      </c>
      <c r="C337" s="832" t="s">
        <v>1843</v>
      </c>
      <c r="D337" s="832" t="s">
        <v>1855</v>
      </c>
      <c r="E337" s="832" t="s">
        <v>1856</v>
      </c>
      <c r="F337" s="849">
        <v>2374</v>
      </c>
      <c r="G337" s="849">
        <v>14289.14</v>
      </c>
      <c r="H337" s="849">
        <v>2.5150471885747678</v>
      </c>
      <c r="I337" s="849">
        <v>6.0190143218197134</v>
      </c>
      <c r="J337" s="849">
        <v>1074</v>
      </c>
      <c r="K337" s="849">
        <v>5681.46</v>
      </c>
      <c r="L337" s="849">
        <v>1</v>
      </c>
      <c r="M337" s="849">
        <v>5.29</v>
      </c>
      <c r="N337" s="849">
        <v>2386</v>
      </c>
      <c r="O337" s="849">
        <v>12745.38</v>
      </c>
      <c r="P337" s="837">
        <v>2.2433282994159951</v>
      </c>
      <c r="Q337" s="850">
        <v>5.3417351215423299</v>
      </c>
    </row>
    <row r="338" spans="1:17" ht="14.4" customHeight="1" x14ac:dyDescent="0.3">
      <c r="A338" s="831" t="s">
        <v>2089</v>
      </c>
      <c r="B338" s="832" t="s">
        <v>1842</v>
      </c>
      <c r="C338" s="832" t="s">
        <v>1843</v>
      </c>
      <c r="D338" s="832" t="s">
        <v>1869</v>
      </c>
      <c r="E338" s="832" t="s">
        <v>1870</v>
      </c>
      <c r="F338" s="849">
        <v>1800</v>
      </c>
      <c r="G338" s="849">
        <v>36554.1</v>
      </c>
      <c r="H338" s="849"/>
      <c r="I338" s="849">
        <v>20.307833333333331</v>
      </c>
      <c r="J338" s="849"/>
      <c r="K338" s="849"/>
      <c r="L338" s="849"/>
      <c r="M338" s="849"/>
      <c r="N338" s="849">
        <v>935</v>
      </c>
      <c r="O338" s="849">
        <v>19541.5</v>
      </c>
      <c r="P338" s="837"/>
      <c r="Q338" s="850">
        <v>20.9</v>
      </c>
    </row>
    <row r="339" spans="1:17" ht="14.4" customHeight="1" x14ac:dyDescent="0.3">
      <c r="A339" s="831" t="s">
        <v>2089</v>
      </c>
      <c r="B339" s="832" t="s">
        <v>1842</v>
      </c>
      <c r="C339" s="832" t="s">
        <v>1843</v>
      </c>
      <c r="D339" s="832" t="s">
        <v>1875</v>
      </c>
      <c r="E339" s="832" t="s">
        <v>1876</v>
      </c>
      <c r="F339" s="849">
        <v>2</v>
      </c>
      <c r="G339" s="849">
        <v>4328.16</v>
      </c>
      <c r="H339" s="849">
        <v>0.54465557596959702</v>
      </c>
      <c r="I339" s="849">
        <v>2164.08</v>
      </c>
      <c r="J339" s="849">
        <v>4</v>
      </c>
      <c r="K339" s="849">
        <v>7946.6</v>
      </c>
      <c r="L339" s="849">
        <v>1</v>
      </c>
      <c r="M339" s="849">
        <v>1986.65</v>
      </c>
      <c r="N339" s="849">
        <v>6</v>
      </c>
      <c r="O339" s="849">
        <v>11537.04</v>
      </c>
      <c r="P339" s="837">
        <v>1.4518209045377899</v>
      </c>
      <c r="Q339" s="850">
        <v>1922.8400000000001</v>
      </c>
    </row>
    <row r="340" spans="1:17" ht="14.4" customHeight="1" x14ac:dyDescent="0.3">
      <c r="A340" s="831" t="s">
        <v>2089</v>
      </c>
      <c r="B340" s="832" t="s">
        <v>1842</v>
      </c>
      <c r="C340" s="832" t="s">
        <v>1843</v>
      </c>
      <c r="D340" s="832" t="s">
        <v>1879</v>
      </c>
      <c r="E340" s="832" t="s">
        <v>1880</v>
      </c>
      <c r="F340" s="849">
        <v>9127</v>
      </c>
      <c r="G340" s="849">
        <v>36697.490000000005</v>
      </c>
      <c r="H340" s="849">
        <v>2.2863938423887786</v>
      </c>
      <c r="I340" s="849">
        <v>4.0207614769365625</v>
      </c>
      <c r="J340" s="849">
        <v>4276</v>
      </c>
      <c r="K340" s="849">
        <v>16050.380000000001</v>
      </c>
      <c r="L340" s="849">
        <v>1</v>
      </c>
      <c r="M340" s="849">
        <v>3.753596819457437</v>
      </c>
      <c r="N340" s="849">
        <v>5771</v>
      </c>
      <c r="O340" s="849">
        <v>21877.309999999998</v>
      </c>
      <c r="P340" s="837">
        <v>1.3630400027912108</v>
      </c>
      <c r="Q340" s="850">
        <v>3.7909045226130651</v>
      </c>
    </row>
    <row r="341" spans="1:17" ht="14.4" customHeight="1" x14ac:dyDescent="0.3">
      <c r="A341" s="831" t="s">
        <v>2089</v>
      </c>
      <c r="B341" s="832" t="s">
        <v>1842</v>
      </c>
      <c r="C341" s="832" t="s">
        <v>1843</v>
      </c>
      <c r="D341" s="832" t="s">
        <v>2026</v>
      </c>
      <c r="E341" s="832" t="s">
        <v>2027</v>
      </c>
      <c r="F341" s="849">
        <v>5421</v>
      </c>
      <c r="G341" s="849">
        <v>178968.3</v>
      </c>
      <c r="H341" s="849">
        <v>0.94147511619282087</v>
      </c>
      <c r="I341" s="849">
        <v>33.013890426120639</v>
      </c>
      <c r="J341" s="849">
        <v>5621</v>
      </c>
      <c r="K341" s="849">
        <v>190093.5</v>
      </c>
      <c r="L341" s="849">
        <v>1</v>
      </c>
      <c r="M341" s="849">
        <v>33.818448674613059</v>
      </c>
      <c r="N341" s="849">
        <v>4424</v>
      </c>
      <c r="O341" s="849">
        <v>150989.01999999999</v>
      </c>
      <c r="P341" s="837">
        <v>0.79428817923811168</v>
      </c>
      <c r="Q341" s="850">
        <v>34.129525316455691</v>
      </c>
    </row>
    <row r="342" spans="1:17" ht="14.4" customHeight="1" x14ac:dyDescent="0.3">
      <c r="A342" s="831" t="s">
        <v>2089</v>
      </c>
      <c r="B342" s="832" t="s">
        <v>1842</v>
      </c>
      <c r="C342" s="832" t="s">
        <v>1843</v>
      </c>
      <c r="D342" s="832" t="s">
        <v>1885</v>
      </c>
      <c r="E342" s="832" t="s">
        <v>1886</v>
      </c>
      <c r="F342" s="849"/>
      <c r="G342" s="849"/>
      <c r="H342" s="849"/>
      <c r="I342" s="849"/>
      <c r="J342" s="849">
        <v>281</v>
      </c>
      <c r="K342" s="849">
        <v>44661.729999999996</v>
      </c>
      <c r="L342" s="849">
        <v>1</v>
      </c>
      <c r="M342" s="849">
        <v>158.93854092526689</v>
      </c>
      <c r="N342" s="849">
        <v>320</v>
      </c>
      <c r="O342" s="849">
        <v>49390.400000000001</v>
      </c>
      <c r="P342" s="837">
        <v>1.1058774480970621</v>
      </c>
      <c r="Q342" s="850">
        <v>154.345</v>
      </c>
    </row>
    <row r="343" spans="1:17" ht="14.4" customHeight="1" x14ac:dyDescent="0.3">
      <c r="A343" s="831" t="s">
        <v>2089</v>
      </c>
      <c r="B343" s="832" t="s">
        <v>1842</v>
      </c>
      <c r="C343" s="832" t="s">
        <v>1843</v>
      </c>
      <c r="D343" s="832" t="s">
        <v>2090</v>
      </c>
      <c r="E343" s="832" t="s">
        <v>2091</v>
      </c>
      <c r="F343" s="849"/>
      <c r="G343" s="849"/>
      <c r="H343" s="849"/>
      <c r="I343" s="849"/>
      <c r="J343" s="849"/>
      <c r="K343" s="849"/>
      <c r="L343" s="849"/>
      <c r="M343" s="849"/>
      <c r="N343" s="849">
        <v>1</v>
      </c>
      <c r="O343" s="849">
        <v>43570.94</v>
      </c>
      <c r="P343" s="837"/>
      <c r="Q343" s="850">
        <v>43570.94</v>
      </c>
    </row>
    <row r="344" spans="1:17" ht="14.4" customHeight="1" x14ac:dyDescent="0.3">
      <c r="A344" s="831" t="s">
        <v>2089</v>
      </c>
      <c r="B344" s="832" t="s">
        <v>1842</v>
      </c>
      <c r="C344" s="832" t="s">
        <v>904</v>
      </c>
      <c r="D344" s="832" t="s">
        <v>1905</v>
      </c>
      <c r="E344" s="832" t="s">
        <v>1907</v>
      </c>
      <c r="F344" s="849"/>
      <c r="G344" s="849"/>
      <c r="H344" s="849"/>
      <c r="I344" s="849"/>
      <c r="J344" s="849">
        <v>1</v>
      </c>
      <c r="K344" s="849">
        <v>37</v>
      </c>
      <c r="L344" s="849">
        <v>1</v>
      </c>
      <c r="M344" s="849">
        <v>37</v>
      </c>
      <c r="N344" s="849"/>
      <c r="O344" s="849"/>
      <c r="P344" s="837"/>
      <c r="Q344" s="850"/>
    </row>
    <row r="345" spans="1:17" ht="14.4" customHeight="1" x14ac:dyDescent="0.3">
      <c r="A345" s="831" t="s">
        <v>2089</v>
      </c>
      <c r="B345" s="832" t="s">
        <v>1842</v>
      </c>
      <c r="C345" s="832" t="s">
        <v>904</v>
      </c>
      <c r="D345" s="832" t="s">
        <v>1908</v>
      </c>
      <c r="E345" s="832" t="s">
        <v>1909</v>
      </c>
      <c r="F345" s="849"/>
      <c r="G345" s="849"/>
      <c r="H345" s="849"/>
      <c r="I345" s="849"/>
      <c r="J345" s="849"/>
      <c r="K345" s="849"/>
      <c r="L345" s="849"/>
      <c r="M345" s="849"/>
      <c r="N345" s="849">
        <v>1</v>
      </c>
      <c r="O345" s="849">
        <v>444</v>
      </c>
      <c r="P345" s="837"/>
      <c r="Q345" s="850">
        <v>444</v>
      </c>
    </row>
    <row r="346" spans="1:17" ht="14.4" customHeight="1" x14ac:dyDescent="0.3">
      <c r="A346" s="831" t="s">
        <v>2089</v>
      </c>
      <c r="B346" s="832" t="s">
        <v>1842</v>
      </c>
      <c r="C346" s="832" t="s">
        <v>904</v>
      </c>
      <c r="D346" s="832" t="s">
        <v>1940</v>
      </c>
      <c r="E346" s="832" t="s">
        <v>1941</v>
      </c>
      <c r="F346" s="849"/>
      <c r="G346" s="849"/>
      <c r="H346" s="849"/>
      <c r="I346" s="849"/>
      <c r="J346" s="849">
        <v>1</v>
      </c>
      <c r="K346" s="849">
        <v>1213</v>
      </c>
      <c r="L346" s="849">
        <v>1</v>
      </c>
      <c r="M346" s="849">
        <v>1213</v>
      </c>
      <c r="N346" s="849"/>
      <c r="O346" s="849"/>
      <c r="P346" s="837"/>
      <c r="Q346" s="850"/>
    </row>
    <row r="347" spans="1:17" ht="14.4" customHeight="1" x14ac:dyDescent="0.3">
      <c r="A347" s="831" t="s">
        <v>2089</v>
      </c>
      <c r="B347" s="832" t="s">
        <v>1842</v>
      </c>
      <c r="C347" s="832" t="s">
        <v>904</v>
      </c>
      <c r="D347" s="832" t="s">
        <v>1940</v>
      </c>
      <c r="E347" s="832" t="s">
        <v>1942</v>
      </c>
      <c r="F347" s="849">
        <v>2</v>
      </c>
      <c r="G347" s="849">
        <v>2426</v>
      </c>
      <c r="H347" s="849"/>
      <c r="I347" s="849">
        <v>1213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2089</v>
      </c>
      <c r="B348" s="832" t="s">
        <v>1842</v>
      </c>
      <c r="C348" s="832" t="s">
        <v>904</v>
      </c>
      <c r="D348" s="832" t="s">
        <v>1945</v>
      </c>
      <c r="E348" s="832" t="s">
        <v>1946</v>
      </c>
      <c r="F348" s="849"/>
      <c r="G348" s="849"/>
      <c r="H348" s="849"/>
      <c r="I348" s="849"/>
      <c r="J348" s="849">
        <v>1</v>
      </c>
      <c r="K348" s="849">
        <v>682</v>
      </c>
      <c r="L348" s="849">
        <v>1</v>
      </c>
      <c r="M348" s="849">
        <v>682</v>
      </c>
      <c r="N348" s="849">
        <v>2</v>
      </c>
      <c r="O348" s="849">
        <v>1364</v>
      </c>
      <c r="P348" s="837">
        <v>2</v>
      </c>
      <c r="Q348" s="850">
        <v>682</v>
      </c>
    </row>
    <row r="349" spans="1:17" ht="14.4" customHeight="1" x14ac:dyDescent="0.3">
      <c r="A349" s="831" t="s">
        <v>2089</v>
      </c>
      <c r="B349" s="832" t="s">
        <v>1842</v>
      </c>
      <c r="C349" s="832" t="s">
        <v>904</v>
      </c>
      <c r="D349" s="832" t="s">
        <v>1945</v>
      </c>
      <c r="E349" s="832" t="s">
        <v>1947</v>
      </c>
      <c r="F349" s="849">
        <v>2</v>
      </c>
      <c r="G349" s="849">
        <v>1362</v>
      </c>
      <c r="H349" s="849">
        <v>0.66568914956011727</v>
      </c>
      <c r="I349" s="849">
        <v>681</v>
      </c>
      <c r="J349" s="849">
        <v>3</v>
      </c>
      <c r="K349" s="849">
        <v>2046</v>
      </c>
      <c r="L349" s="849">
        <v>1</v>
      </c>
      <c r="M349" s="849">
        <v>682</v>
      </c>
      <c r="N349" s="849">
        <v>4</v>
      </c>
      <c r="O349" s="849">
        <v>2728</v>
      </c>
      <c r="P349" s="837">
        <v>1.3333333333333333</v>
      </c>
      <c r="Q349" s="850">
        <v>682</v>
      </c>
    </row>
    <row r="350" spans="1:17" ht="14.4" customHeight="1" x14ac:dyDescent="0.3">
      <c r="A350" s="831" t="s">
        <v>2089</v>
      </c>
      <c r="B350" s="832" t="s">
        <v>1842</v>
      </c>
      <c r="C350" s="832" t="s">
        <v>904</v>
      </c>
      <c r="D350" s="832" t="s">
        <v>1951</v>
      </c>
      <c r="E350" s="832" t="s">
        <v>1953</v>
      </c>
      <c r="F350" s="849"/>
      <c r="G350" s="849"/>
      <c r="H350" s="849"/>
      <c r="I350" s="849"/>
      <c r="J350" s="849">
        <v>1</v>
      </c>
      <c r="K350" s="849">
        <v>2638</v>
      </c>
      <c r="L350" s="849">
        <v>1</v>
      </c>
      <c r="M350" s="849">
        <v>2638</v>
      </c>
      <c r="N350" s="849"/>
      <c r="O350" s="849"/>
      <c r="P350" s="837"/>
      <c r="Q350" s="850"/>
    </row>
    <row r="351" spans="1:17" ht="14.4" customHeight="1" x14ac:dyDescent="0.3">
      <c r="A351" s="831" t="s">
        <v>2089</v>
      </c>
      <c r="B351" s="832" t="s">
        <v>1842</v>
      </c>
      <c r="C351" s="832" t="s">
        <v>904</v>
      </c>
      <c r="D351" s="832" t="s">
        <v>1954</v>
      </c>
      <c r="E351" s="832" t="s">
        <v>1955</v>
      </c>
      <c r="F351" s="849">
        <v>22</v>
      </c>
      <c r="G351" s="849">
        <v>40150</v>
      </c>
      <c r="H351" s="849">
        <v>1.5714285714285714</v>
      </c>
      <c r="I351" s="849">
        <v>1825</v>
      </c>
      <c r="J351" s="849">
        <v>14</v>
      </c>
      <c r="K351" s="849">
        <v>25550</v>
      </c>
      <c r="L351" s="849">
        <v>1</v>
      </c>
      <c r="M351" s="849">
        <v>1825</v>
      </c>
      <c r="N351" s="849">
        <v>18</v>
      </c>
      <c r="O351" s="849">
        <v>32868</v>
      </c>
      <c r="P351" s="837">
        <v>1.2864187866927592</v>
      </c>
      <c r="Q351" s="850">
        <v>1826</v>
      </c>
    </row>
    <row r="352" spans="1:17" ht="14.4" customHeight="1" x14ac:dyDescent="0.3">
      <c r="A352" s="831" t="s">
        <v>2089</v>
      </c>
      <c r="B352" s="832" t="s">
        <v>1842</v>
      </c>
      <c r="C352" s="832" t="s">
        <v>904</v>
      </c>
      <c r="D352" s="832" t="s">
        <v>1954</v>
      </c>
      <c r="E352" s="832" t="s">
        <v>1956</v>
      </c>
      <c r="F352" s="849">
        <v>16</v>
      </c>
      <c r="G352" s="849">
        <v>29200</v>
      </c>
      <c r="H352" s="849">
        <v>0.8</v>
      </c>
      <c r="I352" s="849">
        <v>1825</v>
      </c>
      <c r="J352" s="849">
        <v>20</v>
      </c>
      <c r="K352" s="849">
        <v>36500</v>
      </c>
      <c r="L352" s="849">
        <v>1</v>
      </c>
      <c r="M352" s="849">
        <v>1825</v>
      </c>
      <c r="N352" s="849">
        <v>16</v>
      </c>
      <c r="O352" s="849">
        <v>29216</v>
      </c>
      <c r="P352" s="837">
        <v>0.80043835616438352</v>
      </c>
      <c r="Q352" s="850">
        <v>1826</v>
      </c>
    </row>
    <row r="353" spans="1:17" ht="14.4" customHeight="1" x14ac:dyDescent="0.3">
      <c r="A353" s="831" t="s">
        <v>2089</v>
      </c>
      <c r="B353" s="832" t="s">
        <v>1842</v>
      </c>
      <c r="C353" s="832" t="s">
        <v>904</v>
      </c>
      <c r="D353" s="832" t="s">
        <v>1957</v>
      </c>
      <c r="E353" s="832" t="s">
        <v>1958</v>
      </c>
      <c r="F353" s="849">
        <v>4</v>
      </c>
      <c r="G353" s="849">
        <v>1716</v>
      </c>
      <c r="H353" s="849">
        <v>0.66666666666666663</v>
      </c>
      <c r="I353" s="849">
        <v>429</v>
      </c>
      <c r="J353" s="849">
        <v>6</v>
      </c>
      <c r="K353" s="849">
        <v>2574</v>
      </c>
      <c r="L353" s="849">
        <v>1</v>
      </c>
      <c r="M353" s="849">
        <v>429</v>
      </c>
      <c r="N353" s="849">
        <v>8</v>
      </c>
      <c r="O353" s="849">
        <v>3440</v>
      </c>
      <c r="P353" s="837">
        <v>1.3364413364413363</v>
      </c>
      <c r="Q353" s="850">
        <v>430</v>
      </c>
    </row>
    <row r="354" spans="1:17" ht="14.4" customHeight="1" x14ac:dyDescent="0.3">
      <c r="A354" s="831" t="s">
        <v>2089</v>
      </c>
      <c r="B354" s="832" t="s">
        <v>1842</v>
      </c>
      <c r="C354" s="832" t="s">
        <v>904</v>
      </c>
      <c r="D354" s="832" t="s">
        <v>2037</v>
      </c>
      <c r="E354" s="832" t="s">
        <v>2038</v>
      </c>
      <c r="F354" s="849">
        <v>21</v>
      </c>
      <c r="G354" s="849">
        <v>304626</v>
      </c>
      <c r="H354" s="849">
        <v>0.95447965558946468</v>
      </c>
      <c r="I354" s="849">
        <v>14506</v>
      </c>
      <c r="J354" s="849">
        <v>22</v>
      </c>
      <c r="K354" s="849">
        <v>319154</v>
      </c>
      <c r="L354" s="849">
        <v>1</v>
      </c>
      <c r="M354" s="849">
        <v>14507</v>
      </c>
      <c r="N354" s="849">
        <v>19</v>
      </c>
      <c r="O354" s="849">
        <v>275666</v>
      </c>
      <c r="P354" s="837">
        <v>0.86373976199577629</v>
      </c>
      <c r="Q354" s="850">
        <v>14508.736842105263</v>
      </c>
    </row>
    <row r="355" spans="1:17" ht="14.4" customHeight="1" x14ac:dyDescent="0.3">
      <c r="A355" s="831" t="s">
        <v>2089</v>
      </c>
      <c r="B355" s="832" t="s">
        <v>1842</v>
      </c>
      <c r="C355" s="832" t="s">
        <v>904</v>
      </c>
      <c r="D355" s="832" t="s">
        <v>1969</v>
      </c>
      <c r="E355" s="832" t="s">
        <v>1970</v>
      </c>
      <c r="F355" s="849">
        <v>1</v>
      </c>
      <c r="G355" s="849">
        <v>609</v>
      </c>
      <c r="H355" s="849"/>
      <c r="I355" s="849">
        <v>609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2089</v>
      </c>
      <c r="B356" s="832" t="s">
        <v>1842</v>
      </c>
      <c r="C356" s="832" t="s">
        <v>904</v>
      </c>
      <c r="D356" s="832" t="s">
        <v>1969</v>
      </c>
      <c r="E356" s="832" t="s">
        <v>1971</v>
      </c>
      <c r="F356" s="849"/>
      <c r="G356" s="849"/>
      <c r="H356" s="849"/>
      <c r="I356" s="849"/>
      <c r="J356" s="849">
        <v>1</v>
      </c>
      <c r="K356" s="849">
        <v>610</v>
      </c>
      <c r="L356" s="849">
        <v>1</v>
      </c>
      <c r="M356" s="849">
        <v>610</v>
      </c>
      <c r="N356" s="849"/>
      <c r="O356" s="849"/>
      <c r="P356" s="837"/>
      <c r="Q356" s="850"/>
    </row>
    <row r="357" spans="1:17" ht="14.4" customHeight="1" x14ac:dyDescent="0.3">
      <c r="A357" s="831" t="s">
        <v>2089</v>
      </c>
      <c r="B357" s="832" t="s">
        <v>1842</v>
      </c>
      <c r="C357" s="832" t="s">
        <v>904</v>
      </c>
      <c r="D357" s="832" t="s">
        <v>1977</v>
      </c>
      <c r="E357" s="832" t="s">
        <v>1978</v>
      </c>
      <c r="F357" s="849">
        <v>8</v>
      </c>
      <c r="G357" s="849">
        <v>10736</v>
      </c>
      <c r="H357" s="849">
        <v>8</v>
      </c>
      <c r="I357" s="849">
        <v>1342</v>
      </c>
      <c r="J357" s="849">
        <v>1</v>
      </c>
      <c r="K357" s="849">
        <v>1342</v>
      </c>
      <c r="L357" s="849">
        <v>1</v>
      </c>
      <c r="M357" s="849">
        <v>1342</v>
      </c>
      <c r="N357" s="849">
        <v>2</v>
      </c>
      <c r="O357" s="849">
        <v>2686</v>
      </c>
      <c r="P357" s="837">
        <v>2.0014903129657227</v>
      </c>
      <c r="Q357" s="850">
        <v>1343</v>
      </c>
    </row>
    <row r="358" spans="1:17" ht="14.4" customHeight="1" x14ac:dyDescent="0.3">
      <c r="A358" s="831" t="s">
        <v>2089</v>
      </c>
      <c r="B358" s="832" t="s">
        <v>1842</v>
      </c>
      <c r="C358" s="832" t="s">
        <v>904</v>
      </c>
      <c r="D358" s="832" t="s">
        <v>1977</v>
      </c>
      <c r="E358" s="832" t="s">
        <v>1979</v>
      </c>
      <c r="F358" s="849">
        <v>5</v>
      </c>
      <c r="G358" s="849">
        <v>6710</v>
      </c>
      <c r="H358" s="849">
        <v>1</v>
      </c>
      <c r="I358" s="849">
        <v>1342</v>
      </c>
      <c r="J358" s="849">
        <v>5</v>
      </c>
      <c r="K358" s="849">
        <v>6710</v>
      </c>
      <c r="L358" s="849">
        <v>1</v>
      </c>
      <c r="M358" s="849">
        <v>1342</v>
      </c>
      <c r="N358" s="849">
        <v>6</v>
      </c>
      <c r="O358" s="849">
        <v>8055</v>
      </c>
      <c r="P358" s="837">
        <v>1.2004470938897169</v>
      </c>
      <c r="Q358" s="850">
        <v>1342.5</v>
      </c>
    </row>
    <row r="359" spans="1:17" ht="14.4" customHeight="1" x14ac:dyDescent="0.3">
      <c r="A359" s="831" t="s">
        <v>2089</v>
      </c>
      <c r="B359" s="832" t="s">
        <v>1842</v>
      </c>
      <c r="C359" s="832" t="s">
        <v>904</v>
      </c>
      <c r="D359" s="832" t="s">
        <v>1980</v>
      </c>
      <c r="E359" s="832" t="s">
        <v>1981</v>
      </c>
      <c r="F359" s="849">
        <v>6</v>
      </c>
      <c r="G359" s="849">
        <v>3054</v>
      </c>
      <c r="H359" s="849">
        <v>0.54545454545454541</v>
      </c>
      <c r="I359" s="849">
        <v>509</v>
      </c>
      <c r="J359" s="849">
        <v>11</v>
      </c>
      <c r="K359" s="849">
        <v>5599</v>
      </c>
      <c r="L359" s="849">
        <v>1</v>
      </c>
      <c r="M359" s="849">
        <v>509</v>
      </c>
      <c r="N359" s="849">
        <v>8</v>
      </c>
      <c r="O359" s="849">
        <v>4081</v>
      </c>
      <c r="P359" s="837">
        <v>0.72888015717092336</v>
      </c>
      <c r="Q359" s="850">
        <v>510.125</v>
      </c>
    </row>
    <row r="360" spans="1:17" ht="14.4" customHeight="1" x14ac:dyDescent="0.3">
      <c r="A360" s="831" t="s">
        <v>2089</v>
      </c>
      <c r="B360" s="832" t="s">
        <v>1842</v>
      </c>
      <c r="C360" s="832" t="s">
        <v>904</v>
      </c>
      <c r="D360" s="832" t="s">
        <v>1980</v>
      </c>
      <c r="E360" s="832" t="s">
        <v>1982</v>
      </c>
      <c r="F360" s="849">
        <v>2</v>
      </c>
      <c r="G360" s="849">
        <v>1018</v>
      </c>
      <c r="H360" s="849">
        <v>0.2857142857142857</v>
      </c>
      <c r="I360" s="849">
        <v>509</v>
      </c>
      <c r="J360" s="849">
        <v>7</v>
      </c>
      <c r="K360" s="849">
        <v>3563</v>
      </c>
      <c r="L360" s="849">
        <v>1</v>
      </c>
      <c r="M360" s="849">
        <v>509</v>
      </c>
      <c r="N360" s="849">
        <v>11</v>
      </c>
      <c r="O360" s="849">
        <v>5611</v>
      </c>
      <c r="P360" s="837">
        <v>1.5747965197866967</v>
      </c>
      <c r="Q360" s="850">
        <v>510.09090909090907</v>
      </c>
    </row>
    <row r="361" spans="1:17" ht="14.4" customHeight="1" x14ac:dyDescent="0.3">
      <c r="A361" s="831" t="s">
        <v>2089</v>
      </c>
      <c r="B361" s="832" t="s">
        <v>1842</v>
      </c>
      <c r="C361" s="832" t="s">
        <v>904</v>
      </c>
      <c r="D361" s="832" t="s">
        <v>1983</v>
      </c>
      <c r="E361" s="832" t="s">
        <v>1984</v>
      </c>
      <c r="F361" s="849">
        <v>3</v>
      </c>
      <c r="G361" s="849">
        <v>6987</v>
      </c>
      <c r="H361" s="849"/>
      <c r="I361" s="849">
        <v>2329</v>
      </c>
      <c r="J361" s="849"/>
      <c r="K361" s="849"/>
      <c r="L361" s="849"/>
      <c r="M361" s="849"/>
      <c r="N361" s="849">
        <v>2</v>
      </c>
      <c r="O361" s="849">
        <v>4666</v>
      </c>
      <c r="P361" s="837"/>
      <c r="Q361" s="850">
        <v>2333</v>
      </c>
    </row>
    <row r="362" spans="1:17" ht="14.4" customHeight="1" x14ac:dyDescent="0.3">
      <c r="A362" s="831" t="s">
        <v>2089</v>
      </c>
      <c r="B362" s="832" t="s">
        <v>1842</v>
      </c>
      <c r="C362" s="832" t="s">
        <v>904</v>
      </c>
      <c r="D362" s="832" t="s">
        <v>1985</v>
      </c>
      <c r="E362" s="832" t="s">
        <v>1987</v>
      </c>
      <c r="F362" s="849">
        <v>1</v>
      </c>
      <c r="G362" s="849">
        <v>2645</v>
      </c>
      <c r="H362" s="849"/>
      <c r="I362" s="849">
        <v>2645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2089</v>
      </c>
      <c r="B363" s="832" t="s">
        <v>1842</v>
      </c>
      <c r="C363" s="832" t="s">
        <v>904</v>
      </c>
      <c r="D363" s="832" t="s">
        <v>2006</v>
      </c>
      <c r="E363" s="832" t="s">
        <v>2007</v>
      </c>
      <c r="F363" s="849"/>
      <c r="G363" s="849"/>
      <c r="H363" s="849"/>
      <c r="I363" s="849"/>
      <c r="J363" s="849">
        <v>1</v>
      </c>
      <c r="K363" s="849">
        <v>719</v>
      </c>
      <c r="L363" s="849">
        <v>1</v>
      </c>
      <c r="M363" s="849">
        <v>719</v>
      </c>
      <c r="N363" s="849">
        <v>2</v>
      </c>
      <c r="O363" s="849">
        <v>1438</v>
      </c>
      <c r="P363" s="837">
        <v>2</v>
      </c>
      <c r="Q363" s="850">
        <v>719</v>
      </c>
    </row>
    <row r="364" spans="1:17" ht="14.4" customHeight="1" x14ac:dyDescent="0.3">
      <c r="A364" s="831" t="s">
        <v>2089</v>
      </c>
      <c r="B364" s="832" t="s">
        <v>1842</v>
      </c>
      <c r="C364" s="832" t="s">
        <v>904</v>
      </c>
      <c r="D364" s="832" t="s">
        <v>2006</v>
      </c>
      <c r="E364" s="832" t="s">
        <v>2008</v>
      </c>
      <c r="F364" s="849">
        <v>1</v>
      </c>
      <c r="G364" s="849">
        <v>718</v>
      </c>
      <c r="H364" s="849"/>
      <c r="I364" s="849">
        <v>718</v>
      </c>
      <c r="J364" s="849"/>
      <c r="K364" s="849"/>
      <c r="L364" s="849"/>
      <c r="M364" s="849"/>
      <c r="N364" s="849"/>
      <c r="O364" s="849"/>
      <c r="P364" s="837"/>
      <c r="Q364" s="850"/>
    </row>
    <row r="365" spans="1:17" ht="14.4" customHeight="1" x14ac:dyDescent="0.3">
      <c r="A365" s="831" t="s">
        <v>2092</v>
      </c>
      <c r="B365" s="832" t="s">
        <v>1842</v>
      </c>
      <c r="C365" s="832" t="s">
        <v>2016</v>
      </c>
      <c r="D365" s="832" t="s">
        <v>2023</v>
      </c>
      <c r="E365" s="832" t="s">
        <v>974</v>
      </c>
      <c r="F365" s="849"/>
      <c r="G365" s="849"/>
      <c r="H365" s="849"/>
      <c r="I365" s="849"/>
      <c r="J365" s="849"/>
      <c r="K365" s="849"/>
      <c r="L365" s="849"/>
      <c r="M365" s="849"/>
      <c r="N365" s="849">
        <v>0.4</v>
      </c>
      <c r="O365" s="849">
        <v>262.20999999999998</v>
      </c>
      <c r="P365" s="837"/>
      <c r="Q365" s="850">
        <v>655.52499999999986</v>
      </c>
    </row>
    <row r="366" spans="1:17" ht="14.4" customHeight="1" x14ac:dyDescent="0.3">
      <c r="A366" s="831" t="s">
        <v>2092</v>
      </c>
      <c r="B366" s="832" t="s">
        <v>1842</v>
      </c>
      <c r="C366" s="832" t="s">
        <v>1843</v>
      </c>
      <c r="D366" s="832" t="s">
        <v>1848</v>
      </c>
      <c r="E366" s="832" t="s">
        <v>1849</v>
      </c>
      <c r="F366" s="849"/>
      <c r="G366" s="849"/>
      <c r="H366" s="849"/>
      <c r="I366" s="849"/>
      <c r="J366" s="849"/>
      <c r="K366" s="849"/>
      <c r="L366" s="849"/>
      <c r="M366" s="849"/>
      <c r="N366" s="849">
        <v>370</v>
      </c>
      <c r="O366" s="849">
        <v>2660.3</v>
      </c>
      <c r="P366" s="837"/>
      <c r="Q366" s="850">
        <v>7.19</v>
      </c>
    </row>
    <row r="367" spans="1:17" ht="14.4" customHeight="1" x14ac:dyDescent="0.3">
      <c r="A367" s="831" t="s">
        <v>2092</v>
      </c>
      <c r="B367" s="832" t="s">
        <v>1842</v>
      </c>
      <c r="C367" s="832" t="s">
        <v>1843</v>
      </c>
      <c r="D367" s="832" t="s">
        <v>1875</v>
      </c>
      <c r="E367" s="832" t="s">
        <v>1876</v>
      </c>
      <c r="F367" s="849"/>
      <c r="G367" s="849"/>
      <c r="H367" s="849"/>
      <c r="I367" s="849"/>
      <c r="J367" s="849"/>
      <c r="K367" s="849"/>
      <c r="L367" s="849"/>
      <c r="M367" s="849"/>
      <c r="N367" s="849">
        <v>1</v>
      </c>
      <c r="O367" s="849">
        <v>2027.89</v>
      </c>
      <c r="P367" s="837"/>
      <c r="Q367" s="850">
        <v>2027.89</v>
      </c>
    </row>
    <row r="368" spans="1:17" ht="14.4" customHeight="1" x14ac:dyDescent="0.3">
      <c r="A368" s="831" t="s">
        <v>2092</v>
      </c>
      <c r="B368" s="832" t="s">
        <v>1842</v>
      </c>
      <c r="C368" s="832" t="s">
        <v>1843</v>
      </c>
      <c r="D368" s="832" t="s">
        <v>1879</v>
      </c>
      <c r="E368" s="832" t="s">
        <v>1880</v>
      </c>
      <c r="F368" s="849">
        <v>533</v>
      </c>
      <c r="G368" s="849">
        <v>2211.9499999999998</v>
      </c>
      <c r="H368" s="849"/>
      <c r="I368" s="849">
        <v>4.1499999999999995</v>
      </c>
      <c r="J368" s="849"/>
      <c r="K368" s="849"/>
      <c r="L368" s="849"/>
      <c r="M368" s="849"/>
      <c r="N368" s="849"/>
      <c r="O368" s="849"/>
      <c r="P368" s="837"/>
      <c r="Q368" s="850"/>
    </row>
    <row r="369" spans="1:17" ht="14.4" customHeight="1" x14ac:dyDescent="0.3">
      <c r="A369" s="831" t="s">
        <v>2092</v>
      </c>
      <c r="B369" s="832" t="s">
        <v>1842</v>
      </c>
      <c r="C369" s="832" t="s">
        <v>1843</v>
      </c>
      <c r="D369" s="832" t="s">
        <v>2026</v>
      </c>
      <c r="E369" s="832" t="s">
        <v>2027</v>
      </c>
      <c r="F369" s="849"/>
      <c r="G369" s="849"/>
      <c r="H369" s="849"/>
      <c r="I369" s="849"/>
      <c r="J369" s="849"/>
      <c r="K369" s="849"/>
      <c r="L369" s="849"/>
      <c r="M369" s="849"/>
      <c r="N369" s="849">
        <v>139</v>
      </c>
      <c r="O369" s="849">
        <v>4723.22</v>
      </c>
      <c r="P369" s="837"/>
      <c r="Q369" s="850">
        <v>33.980000000000004</v>
      </c>
    </row>
    <row r="370" spans="1:17" ht="14.4" customHeight="1" x14ac:dyDescent="0.3">
      <c r="A370" s="831" t="s">
        <v>2092</v>
      </c>
      <c r="B370" s="832" t="s">
        <v>1842</v>
      </c>
      <c r="C370" s="832" t="s">
        <v>904</v>
      </c>
      <c r="D370" s="832" t="s">
        <v>1945</v>
      </c>
      <c r="E370" s="832" t="s">
        <v>1946</v>
      </c>
      <c r="F370" s="849"/>
      <c r="G370" s="849"/>
      <c r="H370" s="849"/>
      <c r="I370" s="849"/>
      <c r="J370" s="849"/>
      <c r="K370" s="849"/>
      <c r="L370" s="849"/>
      <c r="M370" s="849"/>
      <c r="N370" s="849">
        <v>1</v>
      </c>
      <c r="O370" s="849">
        <v>682</v>
      </c>
      <c r="P370" s="837"/>
      <c r="Q370" s="850">
        <v>682</v>
      </c>
    </row>
    <row r="371" spans="1:17" ht="14.4" customHeight="1" x14ac:dyDescent="0.3">
      <c r="A371" s="831" t="s">
        <v>2092</v>
      </c>
      <c r="B371" s="832" t="s">
        <v>1842</v>
      </c>
      <c r="C371" s="832" t="s">
        <v>904</v>
      </c>
      <c r="D371" s="832" t="s">
        <v>1954</v>
      </c>
      <c r="E371" s="832" t="s">
        <v>1955</v>
      </c>
      <c r="F371" s="849">
        <v>2</v>
      </c>
      <c r="G371" s="849">
        <v>3650</v>
      </c>
      <c r="H371" s="849"/>
      <c r="I371" s="849">
        <v>1825</v>
      </c>
      <c r="J371" s="849"/>
      <c r="K371" s="849"/>
      <c r="L371" s="849"/>
      <c r="M371" s="849"/>
      <c r="N371" s="849">
        <v>2</v>
      </c>
      <c r="O371" s="849">
        <v>3652</v>
      </c>
      <c r="P371" s="837"/>
      <c r="Q371" s="850">
        <v>1826</v>
      </c>
    </row>
    <row r="372" spans="1:17" ht="14.4" customHeight="1" x14ac:dyDescent="0.3">
      <c r="A372" s="831" t="s">
        <v>2092</v>
      </c>
      <c r="B372" s="832" t="s">
        <v>1842</v>
      </c>
      <c r="C372" s="832" t="s">
        <v>904</v>
      </c>
      <c r="D372" s="832" t="s">
        <v>2037</v>
      </c>
      <c r="E372" s="832" t="s">
        <v>2038</v>
      </c>
      <c r="F372" s="849"/>
      <c r="G372" s="849"/>
      <c r="H372" s="849"/>
      <c r="I372" s="849"/>
      <c r="J372" s="849"/>
      <c r="K372" s="849"/>
      <c r="L372" s="849"/>
      <c r="M372" s="849"/>
      <c r="N372" s="849">
        <v>1</v>
      </c>
      <c r="O372" s="849">
        <v>14508</v>
      </c>
      <c r="P372" s="837"/>
      <c r="Q372" s="850">
        <v>14508</v>
      </c>
    </row>
    <row r="373" spans="1:17" ht="14.4" customHeight="1" x14ac:dyDescent="0.3">
      <c r="A373" s="831" t="s">
        <v>2092</v>
      </c>
      <c r="B373" s="832" t="s">
        <v>1842</v>
      </c>
      <c r="C373" s="832" t="s">
        <v>904</v>
      </c>
      <c r="D373" s="832" t="s">
        <v>1977</v>
      </c>
      <c r="E373" s="832" t="s">
        <v>1978</v>
      </c>
      <c r="F373" s="849">
        <v>1</v>
      </c>
      <c r="G373" s="849">
        <v>1342</v>
      </c>
      <c r="H373" s="849"/>
      <c r="I373" s="849">
        <v>1342</v>
      </c>
      <c r="J373" s="849"/>
      <c r="K373" s="849"/>
      <c r="L373" s="849"/>
      <c r="M373" s="849"/>
      <c r="N373" s="849"/>
      <c r="O373" s="849"/>
      <c r="P373" s="837"/>
      <c r="Q373" s="850"/>
    </row>
    <row r="374" spans="1:17" ht="14.4" customHeight="1" x14ac:dyDescent="0.3">
      <c r="A374" s="831" t="s">
        <v>2092</v>
      </c>
      <c r="B374" s="832" t="s">
        <v>1842</v>
      </c>
      <c r="C374" s="832" t="s">
        <v>904</v>
      </c>
      <c r="D374" s="832" t="s">
        <v>1980</v>
      </c>
      <c r="E374" s="832" t="s">
        <v>1982</v>
      </c>
      <c r="F374" s="849"/>
      <c r="G374" s="849"/>
      <c r="H374" s="849"/>
      <c r="I374" s="849"/>
      <c r="J374" s="849"/>
      <c r="K374" s="849"/>
      <c r="L374" s="849"/>
      <c r="M374" s="849"/>
      <c r="N374" s="849">
        <v>2</v>
      </c>
      <c r="O374" s="849">
        <v>1020</v>
      </c>
      <c r="P374" s="837"/>
      <c r="Q374" s="850">
        <v>510</v>
      </c>
    </row>
    <row r="375" spans="1:17" ht="14.4" customHeight="1" x14ac:dyDescent="0.3">
      <c r="A375" s="831" t="s">
        <v>2093</v>
      </c>
      <c r="B375" s="832" t="s">
        <v>1842</v>
      </c>
      <c r="C375" s="832" t="s">
        <v>2016</v>
      </c>
      <c r="D375" s="832" t="s">
        <v>2023</v>
      </c>
      <c r="E375" s="832" t="s">
        <v>974</v>
      </c>
      <c r="F375" s="849"/>
      <c r="G375" s="849"/>
      <c r="H375" s="849"/>
      <c r="I375" s="849"/>
      <c r="J375" s="849">
        <v>0.5</v>
      </c>
      <c r="K375" s="849">
        <v>909.52</v>
      </c>
      <c r="L375" s="849">
        <v>1</v>
      </c>
      <c r="M375" s="849">
        <v>1819.04</v>
      </c>
      <c r="N375" s="849"/>
      <c r="O375" s="849"/>
      <c r="P375" s="837"/>
      <c r="Q375" s="850"/>
    </row>
    <row r="376" spans="1:17" ht="14.4" customHeight="1" x14ac:dyDescent="0.3">
      <c r="A376" s="831" t="s">
        <v>2093</v>
      </c>
      <c r="B376" s="832" t="s">
        <v>1842</v>
      </c>
      <c r="C376" s="832" t="s">
        <v>1843</v>
      </c>
      <c r="D376" s="832" t="s">
        <v>1848</v>
      </c>
      <c r="E376" s="832" t="s">
        <v>1849</v>
      </c>
      <c r="F376" s="849">
        <v>180</v>
      </c>
      <c r="G376" s="849">
        <v>945</v>
      </c>
      <c r="H376" s="849">
        <v>0.73324022346368722</v>
      </c>
      <c r="I376" s="849">
        <v>5.25</v>
      </c>
      <c r="J376" s="849">
        <v>180</v>
      </c>
      <c r="K376" s="849">
        <v>1288.8</v>
      </c>
      <c r="L376" s="849">
        <v>1</v>
      </c>
      <c r="M376" s="849">
        <v>7.16</v>
      </c>
      <c r="N376" s="849">
        <v>719</v>
      </c>
      <c r="O376" s="849">
        <v>5198.25</v>
      </c>
      <c r="P376" s="837">
        <v>4.0334031657355682</v>
      </c>
      <c r="Q376" s="850">
        <v>7.2298331015299029</v>
      </c>
    </row>
    <row r="377" spans="1:17" ht="14.4" customHeight="1" x14ac:dyDescent="0.3">
      <c r="A377" s="831" t="s">
        <v>2093</v>
      </c>
      <c r="B377" s="832" t="s">
        <v>1842</v>
      </c>
      <c r="C377" s="832" t="s">
        <v>1843</v>
      </c>
      <c r="D377" s="832" t="s">
        <v>1859</v>
      </c>
      <c r="E377" s="832" t="s">
        <v>1860</v>
      </c>
      <c r="F377" s="849">
        <v>120</v>
      </c>
      <c r="G377" s="849">
        <v>1096.8</v>
      </c>
      <c r="H377" s="849"/>
      <c r="I377" s="849">
        <v>9.1399999999999988</v>
      </c>
      <c r="J377" s="849"/>
      <c r="K377" s="849"/>
      <c r="L377" s="849"/>
      <c r="M377" s="849"/>
      <c r="N377" s="849"/>
      <c r="O377" s="849"/>
      <c r="P377" s="837"/>
      <c r="Q377" s="850"/>
    </row>
    <row r="378" spans="1:17" ht="14.4" customHeight="1" x14ac:dyDescent="0.3">
      <c r="A378" s="831" t="s">
        <v>2093</v>
      </c>
      <c r="B378" s="832" t="s">
        <v>1842</v>
      </c>
      <c r="C378" s="832" t="s">
        <v>1843</v>
      </c>
      <c r="D378" s="832" t="s">
        <v>1875</v>
      </c>
      <c r="E378" s="832" t="s">
        <v>1876</v>
      </c>
      <c r="F378" s="849">
        <v>1</v>
      </c>
      <c r="G378" s="849">
        <v>2163.7399999999998</v>
      </c>
      <c r="H378" s="849">
        <v>1.0891400095638384</v>
      </c>
      <c r="I378" s="849">
        <v>2163.7399999999998</v>
      </c>
      <c r="J378" s="849">
        <v>1</v>
      </c>
      <c r="K378" s="849">
        <v>1986.65</v>
      </c>
      <c r="L378" s="849">
        <v>1</v>
      </c>
      <c r="M378" s="849">
        <v>1986.65</v>
      </c>
      <c r="N378" s="849">
        <v>2</v>
      </c>
      <c r="O378" s="849">
        <v>3845.6800000000003</v>
      </c>
      <c r="P378" s="837">
        <v>1.9357612060503864</v>
      </c>
      <c r="Q378" s="850">
        <v>1922.8400000000001</v>
      </c>
    </row>
    <row r="379" spans="1:17" ht="14.4" customHeight="1" x14ac:dyDescent="0.3">
      <c r="A379" s="831" t="s">
        <v>2093</v>
      </c>
      <c r="B379" s="832" t="s">
        <v>1842</v>
      </c>
      <c r="C379" s="832" t="s">
        <v>1843</v>
      </c>
      <c r="D379" s="832" t="s">
        <v>2026</v>
      </c>
      <c r="E379" s="832" t="s">
        <v>2027</v>
      </c>
      <c r="F379" s="849"/>
      <c r="G379" s="849"/>
      <c r="H379" s="849"/>
      <c r="I379" s="849"/>
      <c r="J379" s="849">
        <v>249</v>
      </c>
      <c r="K379" s="849">
        <v>8428.65</v>
      </c>
      <c r="L379" s="849">
        <v>1</v>
      </c>
      <c r="M379" s="849">
        <v>33.85</v>
      </c>
      <c r="N379" s="849"/>
      <c r="O379" s="849"/>
      <c r="P379" s="837"/>
      <c r="Q379" s="850"/>
    </row>
    <row r="380" spans="1:17" ht="14.4" customHeight="1" x14ac:dyDescent="0.3">
      <c r="A380" s="831" t="s">
        <v>2093</v>
      </c>
      <c r="B380" s="832" t="s">
        <v>1842</v>
      </c>
      <c r="C380" s="832" t="s">
        <v>1843</v>
      </c>
      <c r="D380" s="832" t="s">
        <v>1885</v>
      </c>
      <c r="E380" s="832" t="s">
        <v>1886</v>
      </c>
      <c r="F380" s="849"/>
      <c r="G380" s="849"/>
      <c r="H380" s="849"/>
      <c r="I380" s="849"/>
      <c r="J380" s="849"/>
      <c r="K380" s="849"/>
      <c r="L380" s="849"/>
      <c r="M380" s="849"/>
      <c r="N380" s="849">
        <v>142</v>
      </c>
      <c r="O380" s="849">
        <v>21271.599999999999</v>
      </c>
      <c r="P380" s="837"/>
      <c r="Q380" s="850">
        <v>149.79999999999998</v>
      </c>
    </row>
    <row r="381" spans="1:17" ht="14.4" customHeight="1" x14ac:dyDescent="0.3">
      <c r="A381" s="831" t="s">
        <v>2093</v>
      </c>
      <c r="B381" s="832" t="s">
        <v>1842</v>
      </c>
      <c r="C381" s="832" t="s">
        <v>904</v>
      </c>
      <c r="D381" s="832" t="s">
        <v>1936</v>
      </c>
      <c r="E381" s="832" t="s">
        <v>1937</v>
      </c>
      <c r="F381" s="849">
        <v>1</v>
      </c>
      <c r="G381" s="849">
        <v>1912</v>
      </c>
      <c r="H381" s="849"/>
      <c r="I381" s="849">
        <v>1912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2093</v>
      </c>
      <c r="B382" s="832" t="s">
        <v>1842</v>
      </c>
      <c r="C382" s="832" t="s">
        <v>904</v>
      </c>
      <c r="D382" s="832" t="s">
        <v>1945</v>
      </c>
      <c r="E382" s="832" t="s">
        <v>1946</v>
      </c>
      <c r="F382" s="849"/>
      <c r="G382" s="849"/>
      <c r="H382" s="849"/>
      <c r="I382" s="849"/>
      <c r="J382" s="849"/>
      <c r="K382" s="849"/>
      <c r="L382" s="849"/>
      <c r="M382" s="849"/>
      <c r="N382" s="849">
        <v>1</v>
      </c>
      <c r="O382" s="849">
        <v>682</v>
      </c>
      <c r="P382" s="837"/>
      <c r="Q382" s="850">
        <v>682</v>
      </c>
    </row>
    <row r="383" spans="1:17" ht="14.4" customHeight="1" x14ac:dyDescent="0.3">
      <c r="A383" s="831" t="s">
        <v>2093</v>
      </c>
      <c r="B383" s="832" t="s">
        <v>1842</v>
      </c>
      <c r="C383" s="832" t="s">
        <v>904</v>
      </c>
      <c r="D383" s="832" t="s">
        <v>1945</v>
      </c>
      <c r="E383" s="832" t="s">
        <v>1947</v>
      </c>
      <c r="F383" s="849">
        <v>1</v>
      </c>
      <c r="G383" s="849">
        <v>681</v>
      </c>
      <c r="H383" s="849">
        <v>0.99853372434017595</v>
      </c>
      <c r="I383" s="849">
        <v>681</v>
      </c>
      <c r="J383" s="849">
        <v>1</v>
      </c>
      <c r="K383" s="849">
        <v>682</v>
      </c>
      <c r="L383" s="849">
        <v>1</v>
      </c>
      <c r="M383" s="849">
        <v>682</v>
      </c>
      <c r="N383" s="849">
        <v>1</v>
      </c>
      <c r="O383" s="849">
        <v>682</v>
      </c>
      <c r="P383" s="837">
        <v>1</v>
      </c>
      <c r="Q383" s="850">
        <v>682</v>
      </c>
    </row>
    <row r="384" spans="1:17" ht="14.4" customHeight="1" x14ac:dyDescent="0.3">
      <c r="A384" s="831" t="s">
        <v>2093</v>
      </c>
      <c r="B384" s="832" t="s">
        <v>1842</v>
      </c>
      <c r="C384" s="832" t="s">
        <v>904</v>
      </c>
      <c r="D384" s="832" t="s">
        <v>1954</v>
      </c>
      <c r="E384" s="832" t="s">
        <v>1955</v>
      </c>
      <c r="F384" s="849"/>
      <c r="G384" s="849"/>
      <c r="H384" s="849"/>
      <c r="I384" s="849"/>
      <c r="J384" s="849"/>
      <c r="K384" s="849"/>
      <c r="L384" s="849"/>
      <c r="M384" s="849"/>
      <c r="N384" s="849">
        <v>2</v>
      </c>
      <c r="O384" s="849">
        <v>3652</v>
      </c>
      <c r="P384" s="837"/>
      <c r="Q384" s="850">
        <v>1826</v>
      </c>
    </row>
    <row r="385" spans="1:17" ht="14.4" customHeight="1" x14ac:dyDescent="0.3">
      <c r="A385" s="831" t="s">
        <v>2093</v>
      </c>
      <c r="B385" s="832" t="s">
        <v>1842</v>
      </c>
      <c r="C385" s="832" t="s">
        <v>904</v>
      </c>
      <c r="D385" s="832" t="s">
        <v>1954</v>
      </c>
      <c r="E385" s="832" t="s">
        <v>1956</v>
      </c>
      <c r="F385" s="849"/>
      <c r="G385" s="849"/>
      <c r="H385" s="849"/>
      <c r="I385" s="849"/>
      <c r="J385" s="849">
        <v>1</v>
      </c>
      <c r="K385" s="849">
        <v>1825</v>
      </c>
      <c r="L385" s="849">
        <v>1</v>
      </c>
      <c r="M385" s="849">
        <v>1825</v>
      </c>
      <c r="N385" s="849">
        <v>3</v>
      </c>
      <c r="O385" s="849">
        <v>5478</v>
      </c>
      <c r="P385" s="837">
        <v>3.0016438356164383</v>
      </c>
      <c r="Q385" s="850">
        <v>1826</v>
      </c>
    </row>
    <row r="386" spans="1:17" ht="14.4" customHeight="1" x14ac:dyDescent="0.3">
      <c r="A386" s="831" t="s">
        <v>2093</v>
      </c>
      <c r="B386" s="832" t="s">
        <v>1842</v>
      </c>
      <c r="C386" s="832" t="s">
        <v>904</v>
      </c>
      <c r="D386" s="832" t="s">
        <v>1957</v>
      </c>
      <c r="E386" s="832" t="s">
        <v>1958</v>
      </c>
      <c r="F386" s="849"/>
      <c r="G386" s="849"/>
      <c r="H386" s="849"/>
      <c r="I386" s="849"/>
      <c r="J386" s="849"/>
      <c r="K386" s="849"/>
      <c r="L386" s="849"/>
      <c r="M386" s="849"/>
      <c r="N386" s="849">
        <v>1</v>
      </c>
      <c r="O386" s="849">
        <v>430</v>
      </c>
      <c r="P386" s="837"/>
      <c r="Q386" s="850">
        <v>430</v>
      </c>
    </row>
    <row r="387" spans="1:17" ht="14.4" customHeight="1" x14ac:dyDescent="0.3">
      <c r="A387" s="831" t="s">
        <v>2093</v>
      </c>
      <c r="B387" s="832" t="s">
        <v>1842</v>
      </c>
      <c r="C387" s="832" t="s">
        <v>904</v>
      </c>
      <c r="D387" s="832" t="s">
        <v>2037</v>
      </c>
      <c r="E387" s="832" t="s">
        <v>2038</v>
      </c>
      <c r="F387" s="849"/>
      <c r="G387" s="849"/>
      <c r="H387" s="849"/>
      <c r="I387" s="849"/>
      <c r="J387" s="849">
        <v>1</v>
      </c>
      <c r="K387" s="849">
        <v>14507</v>
      </c>
      <c r="L387" s="849">
        <v>1</v>
      </c>
      <c r="M387" s="849">
        <v>14507</v>
      </c>
      <c r="N387" s="849"/>
      <c r="O387" s="849"/>
      <c r="P387" s="837"/>
      <c r="Q387" s="850"/>
    </row>
    <row r="388" spans="1:17" ht="14.4" customHeight="1" x14ac:dyDescent="0.3">
      <c r="A388" s="831" t="s">
        <v>2093</v>
      </c>
      <c r="B388" s="832" t="s">
        <v>1842</v>
      </c>
      <c r="C388" s="832" t="s">
        <v>904</v>
      </c>
      <c r="D388" s="832" t="s">
        <v>1980</v>
      </c>
      <c r="E388" s="832" t="s">
        <v>1981</v>
      </c>
      <c r="F388" s="849">
        <v>1</v>
      </c>
      <c r="G388" s="849">
        <v>509</v>
      </c>
      <c r="H388" s="849">
        <v>1</v>
      </c>
      <c r="I388" s="849">
        <v>509</v>
      </c>
      <c r="J388" s="849">
        <v>1</v>
      </c>
      <c r="K388" s="849">
        <v>509</v>
      </c>
      <c r="L388" s="849">
        <v>1</v>
      </c>
      <c r="M388" s="849">
        <v>509</v>
      </c>
      <c r="N388" s="849">
        <v>2</v>
      </c>
      <c r="O388" s="849">
        <v>1022</v>
      </c>
      <c r="P388" s="837">
        <v>2.0078585461689586</v>
      </c>
      <c r="Q388" s="850">
        <v>511</v>
      </c>
    </row>
    <row r="389" spans="1:17" ht="14.4" customHeight="1" x14ac:dyDescent="0.3">
      <c r="A389" s="831" t="s">
        <v>2093</v>
      </c>
      <c r="B389" s="832" t="s">
        <v>1842</v>
      </c>
      <c r="C389" s="832" t="s">
        <v>904</v>
      </c>
      <c r="D389" s="832" t="s">
        <v>1980</v>
      </c>
      <c r="E389" s="832" t="s">
        <v>1982</v>
      </c>
      <c r="F389" s="849"/>
      <c r="G389" s="849"/>
      <c r="H389" s="849"/>
      <c r="I389" s="849"/>
      <c r="J389" s="849"/>
      <c r="K389" s="849"/>
      <c r="L389" s="849"/>
      <c r="M389" s="849"/>
      <c r="N389" s="849">
        <v>2</v>
      </c>
      <c r="O389" s="849">
        <v>1020</v>
      </c>
      <c r="P389" s="837"/>
      <c r="Q389" s="850">
        <v>510</v>
      </c>
    </row>
    <row r="390" spans="1:17" ht="14.4" customHeight="1" x14ac:dyDescent="0.3">
      <c r="A390" s="831" t="s">
        <v>2094</v>
      </c>
      <c r="B390" s="832" t="s">
        <v>1842</v>
      </c>
      <c r="C390" s="832" t="s">
        <v>2016</v>
      </c>
      <c r="D390" s="832" t="s">
        <v>2023</v>
      </c>
      <c r="E390" s="832" t="s">
        <v>974</v>
      </c>
      <c r="F390" s="849">
        <v>8.85</v>
      </c>
      <c r="G390" s="849">
        <v>15852.49</v>
      </c>
      <c r="H390" s="849">
        <v>1.8741402180518152</v>
      </c>
      <c r="I390" s="849">
        <v>1791.2418079096046</v>
      </c>
      <c r="J390" s="849">
        <v>4.6500000000000004</v>
      </c>
      <c r="K390" s="849">
        <v>8458.5399999999991</v>
      </c>
      <c r="L390" s="849">
        <v>1</v>
      </c>
      <c r="M390" s="849">
        <v>1819.0408602150535</v>
      </c>
      <c r="N390" s="849">
        <v>6.6499999999999995</v>
      </c>
      <c r="O390" s="849">
        <v>7093.4600000000009</v>
      </c>
      <c r="P390" s="837">
        <v>0.83861517472282476</v>
      </c>
      <c r="Q390" s="850">
        <v>1066.6857142857145</v>
      </c>
    </row>
    <row r="391" spans="1:17" ht="14.4" customHeight="1" x14ac:dyDescent="0.3">
      <c r="A391" s="831" t="s">
        <v>2094</v>
      </c>
      <c r="B391" s="832" t="s">
        <v>1842</v>
      </c>
      <c r="C391" s="832" t="s">
        <v>2016</v>
      </c>
      <c r="D391" s="832" t="s">
        <v>2024</v>
      </c>
      <c r="E391" s="832" t="s">
        <v>2025</v>
      </c>
      <c r="F391" s="849">
        <v>0.39999999999999997</v>
      </c>
      <c r="G391" s="849">
        <v>361.52</v>
      </c>
      <c r="H391" s="849">
        <v>4</v>
      </c>
      <c r="I391" s="849">
        <v>903.80000000000007</v>
      </c>
      <c r="J391" s="849">
        <v>0.1</v>
      </c>
      <c r="K391" s="849">
        <v>90.38</v>
      </c>
      <c r="L391" s="849">
        <v>1</v>
      </c>
      <c r="M391" s="849">
        <v>903.8</v>
      </c>
      <c r="N391" s="849"/>
      <c r="O391" s="849"/>
      <c r="P391" s="837"/>
      <c r="Q391" s="850"/>
    </row>
    <row r="392" spans="1:17" ht="14.4" customHeight="1" x14ac:dyDescent="0.3">
      <c r="A392" s="831" t="s">
        <v>2094</v>
      </c>
      <c r="B392" s="832" t="s">
        <v>1842</v>
      </c>
      <c r="C392" s="832" t="s">
        <v>1843</v>
      </c>
      <c r="D392" s="832" t="s">
        <v>1846</v>
      </c>
      <c r="E392" s="832" t="s">
        <v>1847</v>
      </c>
      <c r="F392" s="849"/>
      <c r="G392" s="849"/>
      <c r="H392" s="849"/>
      <c r="I392" s="849"/>
      <c r="J392" s="849">
        <v>180</v>
      </c>
      <c r="K392" s="849">
        <v>464.4</v>
      </c>
      <c r="L392" s="849">
        <v>1</v>
      </c>
      <c r="M392" s="849">
        <v>2.58</v>
      </c>
      <c r="N392" s="849">
        <v>203</v>
      </c>
      <c r="O392" s="849">
        <v>523.74</v>
      </c>
      <c r="P392" s="837">
        <v>1.1277777777777778</v>
      </c>
      <c r="Q392" s="850">
        <v>2.58</v>
      </c>
    </row>
    <row r="393" spans="1:17" ht="14.4" customHeight="1" x14ac:dyDescent="0.3">
      <c r="A393" s="831" t="s">
        <v>2094</v>
      </c>
      <c r="B393" s="832" t="s">
        <v>1842</v>
      </c>
      <c r="C393" s="832" t="s">
        <v>1843</v>
      </c>
      <c r="D393" s="832" t="s">
        <v>1848</v>
      </c>
      <c r="E393" s="832" t="s">
        <v>1849</v>
      </c>
      <c r="F393" s="849">
        <v>1040</v>
      </c>
      <c r="G393" s="849">
        <v>5574</v>
      </c>
      <c r="H393" s="849">
        <v>0.88967630722083879</v>
      </c>
      <c r="I393" s="849">
        <v>5.3596153846153847</v>
      </c>
      <c r="J393" s="849">
        <v>920</v>
      </c>
      <c r="K393" s="849">
        <v>6265.2000000000007</v>
      </c>
      <c r="L393" s="849">
        <v>1</v>
      </c>
      <c r="M393" s="849">
        <v>6.8100000000000005</v>
      </c>
      <c r="N393" s="849">
        <v>1480</v>
      </c>
      <c r="O393" s="849">
        <v>10727.6</v>
      </c>
      <c r="P393" s="837">
        <v>1.7122518036136116</v>
      </c>
      <c r="Q393" s="850">
        <v>7.2483783783783791</v>
      </c>
    </row>
    <row r="394" spans="1:17" ht="14.4" customHeight="1" x14ac:dyDescent="0.3">
      <c r="A394" s="831" t="s">
        <v>2094</v>
      </c>
      <c r="B394" s="832" t="s">
        <v>1842</v>
      </c>
      <c r="C394" s="832" t="s">
        <v>1843</v>
      </c>
      <c r="D394" s="832" t="s">
        <v>1855</v>
      </c>
      <c r="E394" s="832" t="s">
        <v>1856</v>
      </c>
      <c r="F394" s="849"/>
      <c r="G394" s="849"/>
      <c r="H394" s="849"/>
      <c r="I394" s="849"/>
      <c r="J394" s="849"/>
      <c r="K394" s="849"/>
      <c r="L394" s="849"/>
      <c r="M394" s="849"/>
      <c r="N394" s="849">
        <v>350</v>
      </c>
      <c r="O394" s="849">
        <v>1865.5</v>
      </c>
      <c r="P394" s="837"/>
      <c r="Q394" s="850">
        <v>5.33</v>
      </c>
    </row>
    <row r="395" spans="1:17" ht="14.4" customHeight="1" x14ac:dyDescent="0.3">
      <c r="A395" s="831" t="s">
        <v>2094</v>
      </c>
      <c r="B395" s="832" t="s">
        <v>1842</v>
      </c>
      <c r="C395" s="832" t="s">
        <v>1843</v>
      </c>
      <c r="D395" s="832" t="s">
        <v>1859</v>
      </c>
      <c r="E395" s="832" t="s">
        <v>1860</v>
      </c>
      <c r="F395" s="849">
        <v>1925</v>
      </c>
      <c r="G395" s="849">
        <v>17568.25</v>
      </c>
      <c r="H395" s="849">
        <v>5.4678649237472765</v>
      </c>
      <c r="I395" s="849">
        <v>9.1263636363636369</v>
      </c>
      <c r="J395" s="849">
        <v>350</v>
      </c>
      <c r="K395" s="849">
        <v>3213</v>
      </c>
      <c r="L395" s="849">
        <v>1</v>
      </c>
      <c r="M395" s="849">
        <v>9.18</v>
      </c>
      <c r="N395" s="849"/>
      <c r="O395" s="849"/>
      <c r="P395" s="837"/>
      <c r="Q395" s="850"/>
    </row>
    <row r="396" spans="1:17" ht="14.4" customHeight="1" x14ac:dyDescent="0.3">
      <c r="A396" s="831" t="s">
        <v>2094</v>
      </c>
      <c r="B396" s="832" t="s">
        <v>1842</v>
      </c>
      <c r="C396" s="832" t="s">
        <v>1843</v>
      </c>
      <c r="D396" s="832" t="s">
        <v>1861</v>
      </c>
      <c r="E396" s="832" t="s">
        <v>1862</v>
      </c>
      <c r="F396" s="849">
        <v>120</v>
      </c>
      <c r="G396" s="849">
        <v>1228.8</v>
      </c>
      <c r="H396" s="849"/>
      <c r="I396" s="849">
        <v>10.24</v>
      </c>
      <c r="J396" s="849"/>
      <c r="K396" s="849"/>
      <c r="L396" s="849"/>
      <c r="M396" s="849"/>
      <c r="N396" s="849"/>
      <c r="O396" s="849"/>
      <c r="P396" s="837"/>
      <c r="Q396" s="850"/>
    </row>
    <row r="397" spans="1:17" ht="14.4" customHeight="1" x14ac:dyDescent="0.3">
      <c r="A397" s="831" t="s">
        <v>2094</v>
      </c>
      <c r="B397" s="832" t="s">
        <v>1842</v>
      </c>
      <c r="C397" s="832" t="s">
        <v>1843</v>
      </c>
      <c r="D397" s="832" t="s">
        <v>1867</v>
      </c>
      <c r="E397" s="832" t="s">
        <v>1868</v>
      </c>
      <c r="F397" s="849">
        <v>300</v>
      </c>
      <c r="G397" s="849">
        <v>2169</v>
      </c>
      <c r="H397" s="849"/>
      <c r="I397" s="849">
        <v>7.23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" customHeight="1" x14ac:dyDescent="0.3">
      <c r="A398" s="831" t="s">
        <v>2094</v>
      </c>
      <c r="B398" s="832" t="s">
        <v>1842</v>
      </c>
      <c r="C398" s="832" t="s">
        <v>1843</v>
      </c>
      <c r="D398" s="832" t="s">
        <v>1869</v>
      </c>
      <c r="E398" s="832" t="s">
        <v>1870</v>
      </c>
      <c r="F398" s="849">
        <v>570</v>
      </c>
      <c r="G398" s="849">
        <v>11439.9</v>
      </c>
      <c r="H398" s="849"/>
      <c r="I398" s="849">
        <v>20.07</v>
      </c>
      <c r="J398" s="849"/>
      <c r="K398" s="849"/>
      <c r="L398" s="849"/>
      <c r="M398" s="849"/>
      <c r="N398" s="849"/>
      <c r="O398" s="849"/>
      <c r="P398" s="837"/>
      <c r="Q398" s="850"/>
    </row>
    <row r="399" spans="1:17" ht="14.4" customHeight="1" x14ac:dyDescent="0.3">
      <c r="A399" s="831" t="s">
        <v>2094</v>
      </c>
      <c r="B399" s="832" t="s">
        <v>1842</v>
      </c>
      <c r="C399" s="832" t="s">
        <v>1843</v>
      </c>
      <c r="D399" s="832" t="s">
        <v>1875</v>
      </c>
      <c r="E399" s="832" t="s">
        <v>1876</v>
      </c>
      <c r="F399" s="849">
        <v>5</v>
      </c>
      <c r="G399" s="849">
        <v>10819.38</v>
      </c>
      <c r="H399" s="849">
        <v>1.0892084665139807</v>
      </c>
      <c r="I399" s="849">
        <v>2163.8759999999997</v>
      </c>
      <c r="J399" s="849">
        <v>5</v>
      </c>
      <c r="K399" s="849">
        <v>9933.25</v>
      </c>
      <c r="L399" s="849">
        <v>1</v>
      </c>
      <c r="M399" s="849">
        <v>1986.65</v>
      </c>
      <c r="N399" s="849">
        <v>7</v>
      </c>
      <c r="O399" s="849">
        <v>13775.029999999999</v>
      </c>
      <c r="P399" s="837">
        <v>1.3867596204666146</v>
      </c>
      <c r="Q399" s="850">
        <v>1967.8614285714284</v>
      </c>
    </row>
    <row r="400" spans="1:17" ht="14.4" customHeight="1" x14ac:dyDescent="0.3">
      <c r="A400" s="831" t="s">
        <v>2094</v>
      </c>
      <c r="B400" s="832" t="s">
        <v>1842</v>
      </c>
      <c r="C400" s="832" t="s">
        <v>1843</v>
      </c>
      <c r="D400" s="832" t="s">
        <v>1877</v>
      </c>
      <c r="E400" s="832" t="s">
        <v>1878</v>
      </c>
      <c r="F400" s="849">
        <v>400</v>
      </c>
      <c r="G400" s="849">
        <v>98448</v>
      </c>
      <c r="H400" s="849"/>
      <c r="I400" s="849">
        <v>246.12</v>
      </c>
      <c r="J400" s="849"/>
      <c r="K400" s="849"/>
      <c r="L400" s="849"/>
      <c r="M400" s="849"/>
      <c r="N400" s="849"/>
      <c r="O400" s="849"/>
      <c r="P400" s="837"/>
      <c r="Q400" s="850"/>
    </row>
    <row r="401" spans="1:17" ht="14.4" customHeight="1" x14ac:dyDescent="0.3">
      <c r="A401" s="831" t="s">
        <v>2094</v>
      </c>
      <c r="B401" s="832" t="s">
        <v>1842</v>
      </c>
      <c r="C401" s="832" t="s">
        <v>1843</v>
      </c>
      <c r="D401" s="832" t="s">
        <v>1879</v>
      </c>
      <c r="E401" s="832" t="s">
        <v>1880</v>
      </c>
      <c r="F401" s="849">
        <v>7688</v>
      </c>
      <c r="G401" s="849">
        <v>31850.07</v>
      </c>
      <c r="H401" s="849">
        <v>1.41152671901196</v>
      </c>
      <c r="I401" s="849">
        <v>4.1428290842872011</v>
      </c>
      <c r="J401" s="849">
        <v>5999</v>
      </c>
      <c r="K401" s="849">
        <v>22564.27</v>
      </c>
      <c r="L401" s="849">
        <v>1</v>
      </c>
      <c r="M401" s="849">
        <v>3.7613385564260713</v>
      </c>
      <c r="N401" s="849">
        <v>3193</v>
      </c>
      <c r="O401" s="849">
        <v>11973.75</v>
      </c>
      <c r="P401" s="837">
        <v>0.53065089187463188</v>
      </c>
      <c r="Q401" s="850">
        <v>3.75</v>
      </c>
    </row>
    <row r="402" spans="1:17" ht="14.4" customHeight="1" x14ac:dyDescent="0.3">
      <c r="A402" s="831" t="s">
        <v>2094</v>
      </c>
      <c r="B402" s="832" t="s">
        <v>1842</v>
      </c>
      <c r="C402" s="832" t="s">
        <v>1843</v>
      </c>
      <c r="D402" s="832" t="s">
        <v>2026</v>
      </c>
      <c r="E402" s="832" t="s">
        <v>2027</v>
      </c>
      <c r="F402" s="849">
        <v>4727</v>
      </c>
      <c r="G402" s="849">
        <v>156059.16</v>
      </c>
      <c r="H402" s="849">
        <v>2.0174403655457183</v>
      </c>
      <c r="I402" s="849">
        <v>33.014419293420772</v>
      </c>
      <c r="J402" s="849">
        <v>2283</v>
      </c>
      <c r="K402" s="849">
        <v>77355.03</v>
      </c>
      <c r="L402" s="849">
        <v>1</v>
      </c>
      <c r="M402" s="849">
        <v>33.883061760840995</v>
      </c>
      <c r="N402" s="849">
        <v>4000</v>
      </c>
      <c r="O402" s="849">
        <v>136320.26</v>
      </c>
      <c r="P402" s="837">
        <v>1.7622675603642066</v>
      </c>
      <c r="Q402" s="850">
        <v>34.080065000000005</v>
      </c>
    </row>
    <row r="403" spans="1:17" ht="14.4" customHeight="1" x14ac:dyDescent="0.3">
      <c r="A403" s="831" t="s">
        <v>2094</v>
      </c>
      <c r="B403" s="832" t="s">
        <v>1842</v>
      </c>
      <c r="C403" s="832" t="s">
        <v>904</v>
      </c>
      <c r="D403" s="832" t="s">
        <v>1910</v>
      </c>
      <c r="E403" s="832" t="s">
        <v>1911</v>
      </c>
      <c r="F403" s="849"/>
      <c r="G403" s="849"/>
      <c r="H403" s="849"/>
      <c r="I403" s="849"/>
      <c r="J403" s="849">
        <v>1</v>
      </c>
      <c r="K403" s="849">
        <v>177</v>
      </c>
      <c r="L403" s="849">
        <v>1</v>
      </c>
      <c r="M403" s="849">
        <v>177</v>
      </c>
      <c r="N403" s="849"/>
      <c r="O403" s="849"/>
      <c r="P403" s="837"/>
      <c r="Q403" s="850"/>
    </row>
    <row r="404" spans="1:17" ht="14.4" customHeight="1" x14ac:dyDescent="0.3">
      <c r="A404" s="831" t="s">
        <v>2094</v>
      </c>
      <c r="B404" s="832" t="s">
        <v>1842</v>
      </c>
      <c r="C404" s="832" t="s">
        <v>904</v>
      </c>
      <c r="D404" s="832" t="s">
        <v>1936</v>
      </c>
      <c r="E404" s="832" t="s">
        <v>1937</v>
      </c>
      <c r="F404" s="849">
        <v>14</v>
      </c>
      <c r="G404" s="849">
        <v>26768</v>
      </c>
      <c r="H404" s="849">
        <v>7</v>
      </c>
      <c r="I404" s="849">
        <v>1912</v>
      </c>
      <c r="J404" s="849">
        <v>2</v>
      </c>
      <c r="K404" s="849">
        <v>3824</v>
      </c>
      <c r="L404" s="849">
        <v>1</v>
      </c>
      <c r="M404" s="849">
        <v>1912</v>
      </c>
      <c r="N404" s="849"/>
      <c r="O404" s="849"/>
      <c r="P404" s="837"/>
      <c r="Q404" s="850"/>
    </row>
    <row r="405" spans="1:17" ht="14.4" customHeight="1" x14ac:dyDescent="0.3">
      <c r="A405" s="831" t="s">
        <v>2094</v>
      </c>
      <c r="B405" s="832" t="s">
        <v>1842</v>
      </c>
      <c r="C405" s="832" t="s">
        <v>904</v>
      </c>
      <c r="D405" s="832" t="s">
        <v>1945</v>
      </c>
      <c r="E405" s="832" t="s">
        <v>1946</v>
      </c>
      <c r="F405" s="849">
        <v>2</v>
      </c>
      <c r="G405" s="849">
        <v>1362</v>
      </c>
      <c r="H405" s="849">
        <v>0.66568914956011727</v>
      </c>
      <c r="I405" s="849">
        <v>681</v>
      </c>
      <c r="J405" s="849">
        <v>3</v>
      </c>
      <c r="K405" s="849">
        <v>2046</v>
      </c>
      <c r="L405" s="849">
        <v>1</v>
      </c>
      <c r="M405" s="849">
        <v>682</v>
      </c>
      <c r="N405" s="849">
        <v>3</v>
      </c>
      <c r="O405" s="849">
        <v>2046</v>
      </c>
      <c r="P405" s="837">
        <v>1</v>
      </c>
      <c r="Q405" s="850">
        <v>682</v>
      </c>
    </row>
    <row r="406" spans="1:17" ht="14.4" customHeight="1" x14ac:dyDescent="0.3">
      <c r="A406" s="831" t="s">
        <v>2094</v>
      </c>
      <c r="B406" s="832" t="s">
        <v>1842</v>
      </c>
      <c r="C406" s="832" t="s">
        <v>904</v>
      </c>
      <c r="D406" s="832" t="s">
        <v>1945</v>
      </c>
      <c r="E406" s="832" t="s">
        <v>1947</v>
      </c>
      <c r="F406" s="849">
        <v>3</v>
      </c>
      <c r="G406" s="849">
        <v>2043</v>
      </c>
      <c r="H406" s="849">
        <v>1.4978005865102639</v>
      </c>
      <c r="I406" s="849">
        <v>681</v>
      </c>
      <c r="J406" s="849">
        <v>2</v>
      </c>
      <c r="K406" s="849">
        <v>1364</v>
      </c>
      <c r="L406" s="849">
        <v>1</v>
      </c>
      <c r="M406" s="849">
        <v>682</v>
      </c>
      <c r="N406" s="849">
        <v>4</v>
      </c>
      <c r="O406" s="849">
        <v>2728</v>
      </c>
      <c r="P406" s="837">
        <v>2</v>
      </c>
      <c r="Q406" s="850">
        <v>682</v>
      </c>
    </row>
    <row r="407" spans="1:17" ht="14.4" customHeight="1" x14ac:dyDescent="0.3">
      <c r="A407" s="831" t="s">
        <v>2094</v>
      </c>
      <c r="B407" s="832" t="s">
        <v>1842</v>
      </c>
      <c r="C407" s="832" t="s">
        <v>904</v>
      </c>
      <c r="D407" s="832" t="s">
        <v>1951</v>
      </c>
      <c r="E407" s="832" t="s">
        <v>1952</v>
      </c>
      <c r="F407" s="849"/>
      <c r="G407" s="849"/>
      <c r="H407" s="849"/>
      <c r="I407" s="849"/>
      <c r="J407" s="849"/>
      <c r="K407" s="849"/>
      <c r="L407" s="849"/>
      <c r="M407" s="849"/>
      <c r="N407" s="849">
        <v>1</v>
      </c>
      <c r="O407" s="849">
        <v>2641</v>
      </c>
      <c r="P407" s="837"/>
      <c r="Q407" s="850">
        <v>2641</v>
      </c>
    </row>
    <row r="408" spans="1:17" ht="14.4" customHeight="1" x14ac:dyDescent="0.3">
      <c r="A408" s="831" t="s">
        <v>2094</v>
      </c>
      <c r="B408" s="832" t="s">
        <v>1842</v>
      </c>
      <c r="C408" s="832" t="s">
        <v>904</v>
      </c>
      <c r="D408" s="832" t="s">
        <v>1954</v>
      </c>
      <c r="E408" s="832" t="s">
        <v>1955</v>
      </c>
      <c r="F408" s="849">
        <v>8</v>
      </c>
      <c r="G408" s="849">
        <v>14600</v>
      </c>
      <c r="H408" s="849">
        <v>0.53333333333333333</v>
      </c>
      <c r="I408" s="849">
        <v>1825</v>
      </c>
      <c r="J408" s="849">
        <v>15</v>
      </c>
      <c r="K408" s="849">
        <v>27375</v>
      </c>
      <c r="L408" s="849">
        <v>1</v>
      </c>
      <c r="M408" s="849">
        <v>1825</v>
      </c>
      <c r="N408" s="849">
        <v>6</v>
      </c>
      <c r="O408" s="849">
        <v>10956</v>
      </c>
      <c r="P408" s="837">
        <v>0.40021917808219176</v>
      </c>
      <c r="Q408" s="850">
        <v>1826</v>
      </c>
    </row>
    <row r="409" spans="1:17" ht="14.4" customHeight="1" x14ac:dyDescent="0.3">
      <c r="A409" s="831" t="s">
        <v>2094</v>
      </c>
      <c r="B409" s="832" t="s">
        <v>1842</v>
      </c>
      <c r="C409" s="832" t="s">
        <v>904</v>
      </c>
      <c r="D409" s="832" t="s">
        <v>1954</v>
      </c>
      <c r="E409" s="832" t="s">
        <v>1956</v>
      </c>
      <c r="F409" s="849">
        <v>15</v>
      </c>
      <c r="G409" s="849">
        <v>27375</v>
      </c>
      <c r="H409" s="849">
        <v>3</v>
      </c>
      <c r="I409" s="849">
        <v>1825</v>
      </c>
      <c r="J409" s="849">
        <v>5</v>
      </c>
      <c r="K409" s="849">
        <v>9125</v>
      </c>
      <c r="L409" s="849">
        <v>1</v>
      </c>
      <c r="M409" s="849">
        <v>1825</v>
      </c>
      <c r="N409" s="849">
        <v>14</v>
      </c>
      <c r="O409" s="849">
        <v>25564</v>
      </c>
      <c r="P409" s="837">
        <v>2.8015342465753426</v>
      </c>
      <c r="Q409" s="850">
        <v>1826</v>
      </c>
    </row>
    <row r="410" spans="1:17" ht="14.4" customHeight="1" x14ac:dyDescent="0.3">
      <c r="A410" s="831" t="s">
        <v>2094</v>
      </c>
      <c r="B410" s="832" t="s">
        <v>1842</v>
      </c>
      <c r="C410" s="832" t="s">
        <v>904</v>
      </c>
      <c r="D410" s="832" t="s">
        <v>1957</v>
      </c>
      <c r="E410" s="832" t="s">
        <v>1958</v>
      </c>
      <c r="F410" s="849"/>
      <c r="G410" s="849"/>
      <c r="H410" s="849"/>
      <c r="I410" s="849"/>
      <c r="J410" s="849"/>
      <c r="K410" s="849"/>
      <c r="L410" s="849"/>
      <c r="M410" s="849"/>
      <c r="N410" s="849">
        <v>2</v>
      </c>
      <c r="O410" s="849">
        <v>860</v>
      </c>
      <c r="P410" s="837"/>
      <c r="Q410" s="850">
        <v>430</v>
      </c>
    </row>
    <row r="411" spans="1:17" ht="14.4" customHeight="1" x14ac:dyDescent="0.3">
      <c r="A411" s="831" t="s">
        <v>2094</v>
      </c>
      <c r="B411" s="832" t="s">
        <v>1842</v>
      </c>
      <c r="C411" s="832" t="s">
        <v>904</v>
      </c>
      <c r="D411" s="832" t="s">
        <v>2037</v>
      </c>
      <c r="E411" s="832" t="s">
        <v>2038</v>
      </c>
      <c r="F411" s="849">
        <v>20</v>
      </c>
      <c r="G411" s="849">
        <v>290120</v>
      </c>
      <c r="H411" s="849">
        <v>1.9998621355207831</v>
      </c>
      <c r="I411" s="849">
        <v>14506</v>
      </c>
      <c r="J411" s="849">
        <v>10</v>
      </c>
      <c r="K411" s="849">
        <v>145070</v>
      </c>
      <c r="L411" s="849">
        <v>1</v>
      </c>
      <c r="M411" s="849">
        <v>14507</v>
      </c>
      <c r="N411" s="849">
        <v>16</v>
      </c>
      <c r="O411" s="849">
        <v>232135</v>
      </c>
      <c r="P411" s="837">
        <v>1.6001585441510995</v>
      </c>
      <c r="Q411" s="850">
        <v>14508.4375</v>
      </c>
    </row>
    <row r="412" spans="1:17" ht="14.4" customHeight="1" x14ac:dyDescent="0.3">
      <c r="A412" s="831" t="s">
        <v>2094</v>
      </c>
      <c r="B412" s="832" t="s">
        <v>1842</v>
      </c>
      <c r="C412" s="832" t="s">
        <v>904</v>
      </c>
      <c r="D412" s="832" t="s">
        <v>1974</v>
      </c>
      <c r="E412" s="832" t="s">
        <v>1976</v>
      </c>
      <c r="F412" s="849"/>
      <c r="G412" s="849"/>
      <c r="H412" s="849"/>
      <c r="I412" s="849"/>
      <c r="J412" s="849">
        <v>1</v>
      </c>
      <c r="K412" s="849">
        <v>437</v>
      </c>
      <c r="L412" s="849">
        <v>1</v>
      </c>
      <c r="M412" s="849">
        <v>437</v>
      </c>
      <c r="N412" s="849">
        <v>1</v>
      </c>
      <c r="O412" s="849">
        <v>438</v>
      </c>
      <c r="P412" s="837">
        <v>1.0022883295194509</v>
      </c>
      <c r="Q412" s="850">
        <v>438</v>
      </c>
    </row>
    <row r="413" spans="1:17" ht="14.4" customHeight="1" x14ac:dyDescent="0.3">
      <c r="A413" s="831" t="s">
        <v>2094</v>
      </c>
      <c r="B413" s="832" t="s">
        <v>1842</v>
      </c>
      <c r="C413" s="832" t="s">
        <v>904</v>
      </c>
      <c r="D413" s="832" t="s">
        <v>1977</v>
      </c>
      <c r="E413" s="832" t="s">
        <v>1978</v>
      </c>
      <c r="F413" s="849">
        <v>4</v>
      </c>
      <c r="G413" s="849">
        <v>5368</v>
      </c>
      <c r="H413" s="849">
        <v>0.8</v>
      </c>
      <c r="I413" s="849">
        <v>1342</v>
      </c>
      <c r="J413" s="849">
        <v>5</v>
      </c>
      <c r="K413" s="849">
        <v>6710</v>
      </c>
      <c r="L413" s="849">
        <v>1</v>
      </c>
      <c r="M413" s="849">
        <v>1342</v>
      </c>
      <c r="N413" s="849">
        <v>1</v>
      </c>
      <c r="O413" s="849">
        <v>1343</v>
      </c>
      <c r="P413" s="837">
        <v>0.20014903129657227</v>
      </c>
      <c r="Q413" s="850">
        <v>1343</v>
      </c>
    </row>
    <row r="414" spans="1:17" ht="14.4" customHeight="1" x14ac:dyDescent="0.3">
      <c r="A414" s="831" t="s">
        <v>2094</v>
      </c>
      <c r="B414" s="832" t="s">
        <v>1842</v>
      </c>
      <c r="C414" s="832" t="s">
        <v>904</v>
      </c>
      <c r="D414" s="832" t="s">
        <v>1977</v>
      </c>
      <c r="E414" s="832" t="s">
        <v>1979</v>
      </c>
      <c r="F414" s="849">
        <v>7</v>
      </c>
      <c r="G414" s="849">
        <v>9394</v>
      </c>
      <c r="H414" s="849">
        <v>1.75</v>
      </c>
      <c r="I414" s="849">
        <v>1342</v>
      </c>
      <c r="J414" s="849">
        <v>4</v>
      </c>
      <c r="K414" s="849">
        <v>5368</v>
      </c>
      <c r="L414" s="849">
        <v>1</v>
      </c>
      <c r="M414" s="849">
        <v>1342</v>
      </c>
      <c r="N414" s="849">
        <v>4</v>
      </c>
      <c r="O414" s="849">
        <v>5371</v>
      </c>
      <c r="P414" s="837">
        <v>1.0005588673621459</v>
      </c>
      <c r="Q414" s="850">
        <v>1342.75</v>
      </c>
    </row>
    <row r="415" spans="1:17" ht="14.4" customHeight="1" x14ac:dyDescent="0.3">
      <c r="A415" s="831" t="s">
        <v>2094</v>
      </c>
      <c r="B415" s="832" t="s">
        <v>1842</v>
      </c>
      <c r="C415" s="832" t="s">
        <v>904</v>
      </c>
      <c r="D415" s="832" t="s">
        <v>1980</v>
      </c>
      <c r="E415" s="832" t="s">
        <v>1981</v>
      </c>
      <c r="F415" s="849">
        <v>3</v>
      </c>
      <c r="G415" s="849">
        <v>1527</v>
      </c>
      <c r="H415" s="849">
        <v>1.5</v>
      </c>
      <c r="I415" s="849">
        <v>509</v>
      </c>
      <c r="J415" s="849">
        <v>2</v>
      </c>
      <c r="K415" s="849">
        <v>1018</v>
      </c>
      <c r="L415" s="849">
        <v>1</v>
      </c>
      <c r="M415" s="849">
        <v>509</v>
      </c>
      <c r="N415" s="849">
        <v>5</v>
      </c>
      <c r="O415" s="849">
        <v>2553</v>
      </c>
      <c r="P415" s="837">
        <v>2.5078585461689586</v>
      </c>
      <c r="Q415" s="850">
        <v>510.6</v>
      </c>
    </row>
    <row r="416" spans="1:17" ht="14.4" customHeight="1" x14ac:dyDescent="0.3">
      <c r="A416" s="831" t="s">
        <v>2094</v>
      </c>
      <c r="B416" s="832" t="s">
        <v>1842</v>
      </c>
      <c r="C416" s="832" t="s">
        <v>904</v>
      </c>
      <c r="D416" s="832" t="s">
        <v>1980</v>
      </c>
      <c r="E416" s="832" t="s">
        <v>1982</v>
      </c>
      <c r="F416" s="849">
        <v>3</v>
      </c>
      <c r="G416" s="849">
        <v>1527</v>
      </c>
      <c r="H416" s="849">
        <v>1</v>
      </c>
      <c r="I416" s="849">
        <v>509</v>
      </c>
      <c r="J416" s="849">
        <v>3</v>
      </c>
      <c r="K416" s="849">
        <v>1527</v>
      </c>
      <c r="L416" s="849">
        <v>1</v>
      </c>
      <c r="M416" s="849">
        <v>509</v>
      </c>
      <c r="N416" s="849">
        <v>3</v>
      </c>
      <c r="O416" s="849">
        <v>1530</v>
      </c>
      <c r="P416" s="837">
        <v>1.0019646365422397</v>
      </c>
      <c r="Q416" s="850">
        <v>510</v>
      </c>
    </row>
    <row r="417" spans="1:17" ht="14.4" customHeight="1" x14ac:dyDescent="0.3">
      <c r="A417" s="831" t="s">
        <v>2094</v>
      </c>
      <c r="B417" s="832" t="s">
        <v>1842</v>
      </c>
      <c r="C417" s="832" t="s">
        <v>904</v>
      </c>
      <c r="D417" s="832" t="s">
        <v>1983</v>
      </c>
      <c r="E417" s="832" t="s">
        <v>1984</v>
      </c>
      <c r="F417" s="849">
        <v>1</v>
      </c>
      <c r="G417" s="849">
        <v>2329</v>
      </c>
      <c r="H417" s="849"/>
      <c r="I417" s="849">
        <v>2329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2094</v>
      </c>
      <c r="B418" s="832" t="s">
        <v>1842</v>
      </c>
      <c r="C418" s="832" t="s">
        <v>904</v>
      </c>
      <c r="D418" s="832" t="s">
        <v>1985</v>
      </c>
      <c r="E418" s="832" t="s">
        <v>1986</v>
      </c>
      <c r="F418" s="849">
        <v>1</v>
      </c>
      <c r="G418" s="849">
        <v>2645</v>
      </c>
      <c r="H418" s="849"/>
      <c r="I418" s="849">
        <v>2645</v>
      </c>
      <c r="J418" s="849"/>
      <c r="K418" s="849"/>
      <c r="L418" s="849"/>
      <c r="M418" s="849"/>
      <c r="N418" s="849"/>
      <c r="O418" s="849"/>
      <c r="P418" s="837"/>
      <c r="Q418" s="850"/>
    </row>
    <row r="419" spans="1:17" ht="14.4" customHeight="1" x14ac:dyDescent="0.3">
      <c r="A419" s="831" t="s">
        <v>2094</v>
      </c>
      <c r="B419" s="832" t="s">
        <v>1842</v>
      </c>
      <c r="C419" s="832" t="s">
        <v>904</v>
      </c>
      <c r="D419" s="832" t="s">
        <v>2006</v>
      </c>
      <c r="E419" s="832" t="s">
        <v>2008</v>
      </c>
      <c r="F419" s="849">
        <v>1</v>
      </c>
      <c r="G419" s="849">
        <v>718</v>
      </c>
      <c r="H419" s="849"/>
      <c r="I419" s="849">
        <v>718</v>
      </c>
      <c r="J419" s="849"/>
      <c r="K419" s="849"/>
      <c r="L419" s="849"/>
      <c r="M419" s="849"/>
      <c r="N419" s="849"/>
      <c r="O419" s="849"/>
      <c r="P419" s="837"/>
      <c r="Q419" s="850"/>
    </row>
    <row r="420" spans="1:17" ht="14.4" customHeight="1" x14ac:dyDescent="0.3">
      <c r="A420" s="831" t="s">
        <v>2094</v>
      </c>
      <c r="B420" s="832" t="s">
        <v>1842</v>
      </c>
      <c r="C420" s="832" t="s">
        <v>904</v>
      </c>
      <c r="D420" s="832" t="s">
        <v>2082</v>
      </c>
      <c r="E420" s="832" t="s">
        <v>2095</v>
      </c>
      <c r="F420" s="849">
        <v>1</v>
      </c>
      <c r="G420" s="849">
        <v>1931</v>
      </c>
      <c r="H420" s="849"/>
      <c r="I420" s="849">
        <v>1931</v>
      </c>
      <c r="J420" s="849"/>
      <c r="K420" s="849"/>
      <c r="L420" s="849"/>
      <c r="M420" s="849"/>
      <c r="N420" s="849"/>
      <c r="O420" s="849"/>
      <c r="P420" s="837"/>
      <c r="Q420" s="850"/>
    </row>
    <row r="421" spans="1:17" ht="14.4" customHeight="1" x14ac:dyDescent="0.3">
      <c r="A421" s="831" t="s">
        <v>555</v>
      </c>
      <c r="B421" s="832" t="s">
        <v>1842</v>
      </c>
      <c r="C421" s="832" t="s">
        <v>2016</v>
      </c>
      <c r="D421" s="832" t="s">
        <v>2017</v>
      </c>
      <c r="E421" s="832" t="s">
        <v>2018</v>
      </c>
      <c r="F421" s="849">
        <v>0.01</v>
      </c>
      <c r="G421" s="849">
        <v>20.09</v>
      </c>
      <c r="H421" s="849">
        <v>2.4991914014878214E-2</v>
      </c>
      <c r="I421" s="849">
        <v>2009</v>
      </c>
      <c r="J421" s="849">
        <v>0.4</v>
      </c>
      <c r="K421" s="849">
        <v>803.86</v>
      </c>
      <c r="L421" s="849">
        <v>1</v>
      </c>
      <c r="M421" s="849">
        <v>2009.6499999999999</v>
      </c>
      <c r="N421" s="849"/>
      <c r="O421" s="849"/>
      <c r="P421" s="837"/>
      <c r="Q421" s="850"/>
    </row>
    <row r="422" spans="1:17" ht="14.4" customHeight="1" x14ac:dyDescent="0.3">
      <c r="A422" s="831" t="s">
        <v>555</v>
      </c>
      <c r="B422" s="832" t="s">
        <v>1842</v>
      </c>
      <c r="C422" s="832" t="s">
        <v>2016</v>
      </c>
      <c r="D422" s="832" t="s">
        <v>2023</v>
      </c>
      <c r="E422" s="832" t="s">
        <v>974</v>
      </c>
      <c r="F422" s="849">
        <v>7.15</v>
      </c>
      <c r="G422" s="849">
        <v>12740.819999999998</v>
      </c>
      <c r="H422" s="849">
        <v>1.6480341278916348</v>
      </c>
      <c r="I422" s="849">
        <v>1781.9328671328667</v>
      </c>
      <c r="J422" s="849">
        <v>4.25</v>
      </c>
      <c r="K422" s="849">
        <v>7730.92</v>
      </c>
      <c r="L422" s="849">
        <v>1</v>
      </c>
      <c r="M422" s="849">
        <v>1819.04</v>
      </c>
      <c r="N422" s="849">
        <v>6.9499999999999993</v>
      </c>
      <c r="O422" s="849">
        <v>9209.9500000000007</v>
      </c>
      <c r="P422" s="837">
        <v>1.1913135823420757</v>
      </c>
      <c r="Q422" s="850">
        <v>1325.1726618705038</v>
      </c>
    </row>
    <row r="423" spans="1:17" ht="14.4" customHeight="1" x14ac:dyDescent="0.3">
      <c r="A423" s="831" t="s">
        <v>555</v>
      </c>
      <c r="B423" s="832" t="s">
        <v>1842</v>
      </c>
      <c r="C423" s="832" t="s">
        <v>2016</v>
      </c>
      <c r="D423" s="832" t="s">
        <v>2024</v>
      </c>
      <c r="E423" s="832" t="s">
        <v>2025</v>
      </c>
      <c r="F423" s="849">
        <v>0.75000000000000011</v>
      </c>
      <c r="G423" s="849">
        <v>677.85000000000014</v>
      </c>
      <c r="H423" s="849">
        <v>2.1428571428571432</v>
      </c>
      <c r="I423" s="849">
        <v>903.80000000000007</v>
      </c>
      <c r="J423" s="849">
        <v>0.35</v>
      </c>
      <c r="K423" s="849">
        <v>316.33</v>
      </c>
      <c r="L423" s="849">
        <v>1</v>
      </c>
      <c r="M423" s="849">
        <v>903.80000000000007</v>
      </c>
      <c r="N423" s="849"/>
      <c r="O423" s="849"/>
      <c r="P423" s="837"/>
      <c r="Q423" s="850"/>
    </row>
    <row r="424" spans="1:17" ht="14.4" customHeight="1" x14ac:dyDescent="0.3">
      <c r="A424" s="831" t="s">
        <v>555</v>
      </c>
      <c r="B424" s="832" t="s">
        <v>1842</v>
      </c>
      <c r="C424" s="832" t="s">
        <v>1843</v>
      </c>
      <c r="D424" s="832" t="s">
        <v>1846</v>
      </c>
      <c r="E424" s="832" t="s">
        <v>1847</v>
      </c>
      <c r="F424" s="849">
        <v>8660</v>
      </c>
      <c r="G424" s="849">
        <v>22242.2</v>
      </c>
      <c r="H424" s="849">
        <v>0.81193988442682496</v>
      </c>
      <c r="I424" s="849">
        <v>2.5683833718244804</v>
      </c>
      <c r="J424" s="849">
        <v>10600</v>
      </c>
      <c r="K424" s="849">
        <v>27393.9</v>
      </c>
      <c r="L424" s="849">
        <v>1</v>
      </c>
      <c r="M424" s="849">
        <v>2.5843301886792456</v>
      </c>
      <c r="N424" s="849">
        <v>11319</v>
      </c>
      <c r="O424" s="849">
        <v>29299.26</v>
      </c>
      <c r="P424" s="837">
        <v>1.0695541708190508</v>
      </c>
      <c r="Q424" s="850">
        <v>2.588502517890273</v>
      </c>
    </row>
    <row r="425" spans="1:17" ht="14.4" customHeight="1" x14ac:dyDescent="0.3">
      <c r="A425" s="831" t="s">
        <v>555</v>
      </c>
      <c r="B425" s="832" t="s">
        <v>1842</v>
      </c>
      <c r="C425" s="832" t="s">
        <v>1843</v>
      </c>
      <c r="D425" s="832" t="s">
        <v>1848</v>
      </c>
      <c r="E425" s="832" t="s">
        <v>1849</v>
      </c>
      <c r="F425" s="849"/>
      <c r="G425" s="849"/>
      <c r="H425" s="849"/>
      <c r="I425" s="849"/>
      <c r="J425" s="849"/>
      <c r="K425" s="849"/>
      <c r="L425" s="849"/>
      <c r="M425" s="849"/>
      <c r="N425" s="849">
        <v>-360</v>
      </c>
      <c r="O425" s="849">
        <v>-2588.4</v>
      </c>
      <c r="P425" s="837"/>
      <c r="Q425" s="850">
        <v>7.19</v>
      </c>
    </row>
    <row r="426" spans="1:17" ht="14.4" customHeight="1" x14ac:dyDescent="0.3">
      <c r="A426" s="831" t="s">
        <v>555</v>
      </c>
      <c r="B426" s="832" t="s">
        <v>1842</v>
      </c>
      <c r="C426" s="832" t="s">
        <v>1843</v>
      </c>
      <c r="D426" s="832" t="s">
        <v>1855</v>
      </c>
      <c r="E426" s="832" t="s">
        <v>1856</v>
      </c>
      <c r="F426" s="849">
        <v>800</v>
      </c>
      <c r="G426" s="849">
        <v>3782.1400000000003</v>
      </c>
      <c r="H426" s="849"/>
      <c r="I426" s="849">
        <v>4.7276750000000005</v>
      </c>
      <c r="J426" s="849"/>
      <c r="K426" s="849"/>
      <c r="L426" s="849"/>
      <c r="M426" s="849"/>
      <c r="N426" s="849"/>
      <c r="O426" s="849"/>
      <c r="P426" s="837"/>
      <c r="Q426" s="850"/>
    </row>
    <row r="427" spans="1:17" ht="14.4" customHeight="1" x14ac:dyDescent="0.3">
      <c r="A427" s="831" t="s">
        <v>555</v>
      </c>
      <c r="B427" s="832" t="s">
        <v>1842</v>
      </c>
      <c r="C427" s="832" t="s">
        <v>1843</v>
      </c>
      <c r="D427" s="832" t="s">
        <v>1857</v>
      </c>
      <c r="E427" s="832" t="s">
        <v>1858</v>
      </c>
      <c r="F427" s="849">
        <v>0</v>
      </c>
      <c r="G427" s="849">
        <v>-26.4</v>
      </c>
      <c r="H427" s="849"/>
      <c r="I427" s="849"/>
      <c r="J427" s="849"/>
      <c r="K427" s="849"/>
      <c r="L427" s="849"/>
      <c r="M427" s="849"/>
      <c r="N427" s="849"/>
      <c r="O427" s="849"/>
      <c r="P427" s="837"/>
      <c r="Q427" s="850"/>
    </row>
    <row r="428" spans="1:17" ht="14.4" customHeight="1" x14ac:dyDescent="0.3">
      <c r="A428" s="831" t="s">
        <v>555</v>
      </c>
      <c r="B428" s="832" t="s">
        <v>1842</v>
      </c>
      <c r="C428" s="832" t="s">
        <v>1843</v>
      </c>
      <c r="D428" s="832" t="s">
        <v>1859</v>
      </c>
      <c r="E428" s="832" t="s">
        <v>1860</v>
      </c>
      <c r="F428" s="849">
        <v>0</v>
      </c>
      <c r="G428" s="849">
        <v>-91.2</v>
      </c>
      <c r="H428" s="849"/>
      <c r="I428" s="849"/>
      <c r="J428" s="849"/>
      <c r="K428" s="849"/>
      <c r="L428" s="849"/>
      <c r="M428" s="849"/>
      <c r="N428" s="849">
        <v>-42</v>
      </c>
      <c r="O428" s="849">
        <v>-385.56</v>
      </c>
      <c r="P428" s="837"/>
      <c r="Q428" s="850">
        <v>9.18</v>
      </c>
    </row>
    <row r="429" spans="1:17" ht="14.4" customHeight="1" x14ac:dyDescent="0.3">
      <c r="A429" s="831" t="s">
        <v>555</v>
      </c>
      <c r="B429" s="832" t="s">
        <v>1842</v>
      </c>
      <c r="C429" s="832" t="s">
        <v>1843</v>
      </c>
      <c r="D429" s="832" t="s">
        <v>1865</v>
      </c>
      <c r="E429" s="832" t="s">
        <v>1866</v>
      </c>
      <c r="F429" s="849">
        <v>13399.510000000002</v>
      </c>
      <c r="G429" s="849">
        <v>552682.81000000006</v>
      </c>
      <c r="H429" s="849">
        <v>0.99637409146317191</v>
      </c>
      <c r="I429" s="849">
        <v>41.246494088216657</v>
      </c>
      <c r="J429" s="849">
        <v>15117.859999999999</v>
      </c>
      <c r="K429" s="849">
        <v>554694.08000000007</v>
      </c>
      <c r="L429" s="849">
        <v>1</v>
      </c>
      <c r="M429" s="849">
        <v>36.691309484278868</v>
      </c>
      <c r="N429" s="849">
        <v>18043.21</v>
      </c>
      <c r="O429" s="849">
        <v>552948.05999999994</v>
      </c>
      <c r="P429" s="837">
        <v>0.99685228297370665</v>
      </c>
      <c r="Q429" s="850">
        <v>30.64576979373404</v>
      </c>
    </row>
    <row r="430" spans="1:17" ht="14.4" customHeight="1" x14ac:dyDescent="0.3">
      <c r="A430" s="831" t="s">
        <v>555</v>
      </c>
      <c r="B430" s="832" t="s">
        <v>1842</v>
      </c>
      <c r="C430" s="832" t="s">
        <v>1843</v>
      </c>
      <c r="D430" s="832" t="s">
        <v>1869</v>
      </c>
      <c r="E430" s="832" t="s">
        <v>1870</v>
      </c>
      <c r="F430" s="849">
        <v>0</v>
      </c>
      <c r="G430" s="849">
        <v>-220.15</v>
      </c>
      <c r="H430" s="849"/>
      <c r="I430" s="849"/>
      <c r="J430" s="849"/>
      <c r="K430" s="849"/>
      <c r="L430" s="849"/>
      <c r="M430" s="849"/>
      <c r="N430" s="849"/>
      <c r="O430" s="849"/>
      <c r="P430" s="837"/>
      <c r="Q430" s="850"/>
    </row>
    <row r="431" spans="1:17" ht="14.4" customHeight="1" x14ac:dyDescent="0.3">
      <c r="A431" s="831" t="s">
        <v>555</v>
      </c>
      <c r="B431" s="832" t="s">
        <v>1842</v>
      </c>
      <c r="C431" s="832" t="s">
        <v>1843</v>
      </c>
      <c r="D431" s="832" t="s">
        <v>1873</v>
      </c>
      <c r="E431" s="832" t="s">
        <v>1874</v>
      </c>
      <c r="F431" s="849">
        <v>5.2</v>
      </c>
      <c r="G431" s="849">
        <v>20722.52</v>
      </c>
      <c r="H431" s="849"/>
      <c r="I431" s="849">
        <v>3985.1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" customHeight="1" x14ac:dyDescent="0.3">
      <c r="A432" s="831" t="s">
        <v>555</v>
      </c>
      <c r="B432" s="832" t="s">
        <v>1842</v>
      </c>
      <c r="C432" s="832" t="s">
        <v>1843</v>
      </c>
      <c r="D432" s="832" t="s">
        <v>1875</v>
      </c>
      <c r="E432" s="832" t="s">
        <v>1876</v>
      </c>
      <c r="F432" s="849"/>
      <c r="G432" s="849"/>
      <c r="H432" s="849"/>
      <c r="I432" s="849"/>
      <c r="J432" s="849"/>
      <c r="K432" s="849"/>
      <c r="L432" s="849"/>
      <c r="M432" s="849"/>
      <c r="N432" s="849">
        <v>-2</v>
      </c>
      <c r="O432" s="849">
        <v>-6787.0800000000008</v>
      </c>
      <c r="P432" s="837"/>
      <c r="Q432" s="850">
        <v>3393.5400000000004</v>
      </c>
    </row>
    <row r="433" spans="1:17" ht="14.4" customHeight="1" x14ac:dyDescent="0.3">
      <c r="A433" s="831" t="s">
        <v>555</v>
      </c>
      <c r="B433" s="832" t="s">
        <v>1842</v>
      </c>
      <c r="C433" s="832" t="s">
        <v>1843</v>
      </c>
      <c r="D433" s="832" t="s">
        <v>1879</v>
      </c>
      <c r="E433" s="832" t="s">
        <v>1880</v>
      </c>
      <c r="F433" s="849">
        <v>0</v>
      </c>
      <c r="G433" s="849">
        <v>-617.31999999999994</v>
      </c>
      <c r="H433" s="849">
        <v>19.207218419415057</v>
      </c>
      <c r="I433" s="849"/>
      <c r="J433" s="849">
        <v>0</v>
      </c>
      <c r="K433" s="849">
        <v>-32.14</v>
      </c>
      <c r="L433" s="849">
        <v>1</v>
      </c>
      <c r="M433" s="849"/>
      <c r="N433" s="849"/>
      <c r="O433" s="849"/>
      <c r="P433" s="837"/>
      <c r="Q433" s="850"/>
    </row>
    <row r="434" spans="1:17" ht="14.4" customHeight="1" x14ac:dyDescent="0.3">
      <c r="A434" s="831" t="s">
        <v>555</v>
      </c>
      <c r="B434" s="832" t="s">
        <v>1842</v>
      </c>
      <c r="C434" s="832" t="s">
        <v>1843</v>
      </c>
      <c r="D434" s="832" t="s">
        <v>2026</v>
      </c>
      <c r="E434" s="832" t="s">
        <v>2027</v>
      </c>
      <c r="F434" s="849">
        <v>4592</v>
      </c>
      <c r="G434" s="849">
        <v>151595.13</v>
      </c>
      <c r="H434" s="849">
        <v>1.1369479840837169</v>
      </c>
      <c r="I434" s="849">
        <v>33.01287674216028</v>
      </c>
      <c r="J434" s="849">
        <v>3939</v>
      </c>
      <c r="K434" s="849">
        <v>133335.15</v>
      </c>
      <c r="L434" s="849">
        <v>1</v>
      </c>
      <c r="M434" s="849">
        <v>33.85</v>
      </c>
      <c r="N434" s="849">
        <v>5225</v>
      </c>
      <c r="O434" s="849">
        <v>177157.83999999997</v>
      </c>
      <c r="P434" s="837">
        <v>1.3286656969298791</v>
      </c>
      <c r="Q434" s="850">
        <v>33.905806698564589</v>
      </c>
    </row>
    <row r="435" spans="1:17" ht="14.4" customHeight="1" x14ac:dyDescent="0.3">
      <c r="A435" s="831" t="s">
        <v>555</v>
      </c>
      <c r="B435" s="832" t="s">
        <v>1842</v>
      </c>
      <c r="C435" s="832" t="s">
        <v>1843</v>
      </c>
      <c r="D435" s="832" t="s">
        <v>1887</v>
      </c>
      <c r="E435" s="832" t="s">
        <v>1888</v>
      </c>
      <c r="F435" s="849">
        <v>-100</v>
      </c>
      <c r="G435" s="849">
        <v>-2059</v>
      </c>
      <c r="H435" s="849"/>
      <c r="I435" s="849">
        <v>20.59</v>
      </c>
      <c r="J435" s="849"/>
      <c r="K435" s="849"/>
      <c r="L435" s="849"/>
      <c r="M435" s="849"/>
      <c r="N435" s="849">
        <v>0</v>
      </c>
      <c r="O435" s="849">
        <v>-242.97</v>
      </c>
      <c r="P435" s="837"/>
      <c r="Q435" s="850"/>
    </row>
    <row r="436" spans="1:17" ht="14.4" customHeight="1" x14ac:dyDescent="0.3">
      <c r="A436" s="831" t="s">
        <v>555</v>
      </c>
      <c r="B436" s="832" t="s">
        <v>1842</v>
      </c>
      <c r="C436" s="832" t="s">
        <v>1843</v>
      </c>
      <c r="D436" s="832" t="s">
        <v>2096</v>
      </c>
      <c r="E436" s="832" t="s">
        <v>2097</v>
      </c>
      <c r="F436" s="849">
        <v>292</v>
      </c>
      <c r="G436" s="849">
        <v>45487.76</v>
      </c>
      <c r="H436" s="849"/>
      <c r="I436" s="849">
        <v>155.78</v>
      </c>
      <c r="J436" s="849"/>
      <c r="K436" s="849"/>
      <c r="L436" s="849"/>
      <c r="M436" s="849"/>
      <c r="N436" s="849"/>
      <c r="O436" s="849"/>
      <c r="P436" s="837"/>
      <c r="Q436" s="850"/>
    </row>
    <row r="437" spans="1:17" ht="14.4" customHeight="1" x14ac:dyDescent="0.3">
      <c r="A437" s="831" t="s">
        <v>555</v>
      </c>
      <c r="B437" s="832" t="s">
        <v>1842</v>
      </c>
      <c r="C437" s="832" t="s">
        <v>1843</v>
      </c>
      <c r="D437" s="832" t="s">
        <v>1895</v>
      </c>
      <c r="E437" s="832" t="s">
        <v>1896</v>
      </c>
      <c r="F437" s="849"/>
      <c r="G437" s="849"/>
      <c r="H437" s="849"/>
      <c r="I437" s="849"/>
      <c r="J437" s="849"/>
      <c r="K437" s="849"/>
      <c r="L437" s="849"/>
      <c r="M437" s="849"/>
      <c r="N437" s="849">
        <v>0</v>
      </c>
      <c r="O437" s="849">
        <v>-551.29999999999995</v>
      </c>
      <c r="P437" s="837"/>
      <c r="Q437" s="850"/>
    </row>
    <row r="438" spans="1:17" ht="14.4" customHeight="1" x14ac:dyDescent="0.3">
      <c r="A438" s="831" t="s">
        <v>555</v>
      </c>
      <c r="B438" s="832" t="s">
        <v>1842</v>
      </c>
      <c r="C438" s="832" t="s">
        <v>904</v>
      </c>
      <c r="D438" s="832" t="s">
        <v>1905</v>
      </c>
      <c r="E438" s="832" t="s">
        <v>1906</v>
      </c>
      <c r="F438" s="849"/>
      <c r="G438" s="849"/>
      <c r="H438" s="849"/>
      <c r="I438" s="849"/>
      <c r="J438" s="849"/>
      <c r="K438" s="849"/>
      <c r="L438" s="849"/>
      <c r="M438" s="849"/>
      <c r="N438" s="849">
        <v>32</v>
      </c>
      <c r="O438" s="849">
        <v>1184</v>
      </c>
      <c r="P438" s="837"/>
      <c r="Q438" s="850">
        <v>37</v>
      </c>
    </row>
    <row r="439" spans="1:17" ht="14.4" customHeight="1" x14ac:dyDescent="0.3">
      <c r="A439" s="831" t="s">
        <v>555</v>
      </c>
      <c r="B439" s="832" t="s">
        <v>1842</v>
      </c>
      <c r="C439" s="832" t="s">
        <v>904</v>
      </c>
      <c r="D439" s="832" t="s">
        <v>1905</v>
      </c>
      <c r="E439" s="832" t="s">
        <v>1907</v>
      </c>
      <c r="F439" s="849"/>
      <c r="G439" s="849"/>
      <c r="H439" s="849"/>
      <c r="I439" s="849"/>
      <c r="J439" s="849"/>
      <c r="K439" s="849"/>
      <c r="L439" s="849"/>
      <c r="M439" s="849"/>
      <c r="N439" s="849">
        <v>11</v>
      </c>
      <c r="O439" s="849">
        <v>407</v>
      </c>
      <c r="P439" s="837"/>
      <c r="Q439" s="850">
        <v>37</v>
      </c>
    </row>
    <row r="440" spans="1:17" ht="14.4" customHeight="1" x14ac:dyDescent="0.3">
      <c r="A440" s="831" t="s">
        <v>555</v>
      </c>
      <c r="B440" s="832" t="s">
        <v>1842</v>
      </c>
      <c r="C440" s="832" t="s">
        <v>904</v>
      </c>
      <c r="D440" s="832" t="s">
        <v>1938</v>
      </c>
      <c r="E440" s="832" t="s">
        <v>1939</v>
      </c>
      <c r="F440" s="849">
        <v>1</v>
      </c>
      <c r="G440" s="849">
        <v>1279</v>
      </c>
      <c r="H440" s="849"/>
      <c r="I440" s="849">
        <v>1279</v>
      </c>
      <c r="J440" s="849"/>
      <c r="K440" s="849"/>
      <c r="L440" s="849"/>
      <c r="M440" s="849"/>
      <c r="N440" s="849"/>
      <c r="O440" s="849"/>
      <c r="P440" s="837"/>
      <c r="Q440" s="850"/>
    </row>
    <row r="441" spans="1:17" ht="14.4" customHeight="1" x14ac:dyDescent="0.3">
      <c r="A441" s="831" t="s">
        <v>555</v>
      </c>
      <c r="B441" s="832" t="s">
        <v>1842</v>
      </c>
      <c r="C441" s="832" t="s">
        <v>904</v>
      </c>
      <c r="D441" s="832" t="s">
        <v>1954</v>
      </c>
      <c r="E441" s="832" t="s">
        <v>1955</v>
      </c>
      <c r="F441" s="849">
        <v>104</v>
      </c>
      <c r="G441" s="849">
        <v>189800</v>
      </c>
      <c r="H441" s="849">
        <v>1.1818181818181819</v>
      </c>
      <c r="I441" s="849">
        <v>1825</v>
      </c>
      <c r="J441" s="849">
        <v>88</v>
      </c>
      <c r="K441" s="849">
        <v>160600</v>
      </c>
      <c r="L441" s="849">
        <v>1</v>
      </c>
      <c r="M441" s="849">
        <v>1825</v>
      </c>
      <c r="N441" s="849">
        <v>65</v>
      </c>
      <c r="O441" s="849">
        <v>118690</v>
      </c>
      <c r="P441" s="837">
        <v>0.739041095890411</v>
      </c>
      <c r="Q441" s="850">
        <v>1826</v>
      </c>
    </row>
    <row r="442" spans="1:17" ht="14.4" customHeight="1" x14ac:dyDescent="0.3">
      <c r="A442" s="831" t="s">
        <v>555</v>
      </c>
      <c r="B442" s="832" t="s">
        <v>1842</v>
      </c>
      <c r="C442" s="832" t="s">
        <v>904</v>
      </c>
      <c r="D442" s="832" t="s">
        <v>1954</v>
      </c>
      <c r="E442" s="832" t="s">
        <v>1956</v>
      </c>
      <c r="F442" s="849">
        <v>35</v>
      </c>
      <c r="G442" s="849">
        <v>63875</v>
      </c>
      <c r="H442" s="849">
        <v>1.1290322580645162</v>
      </c>
      <c r="I442" s="849">
        <v>1825</v>
      </c>
      <c r="J442" s="849">
        <v>31</v>
      </c>
      <c r="K442" s="849">
        <v>56575</v>
      </c>
      <c r="L442" s="849">
        <v>1</v>
      </c>
      <c r="M442" s="849">
        <v>1825</v>
      </c>
      <c r="N442" s="849">
        <v>28</v>
      </c>
      <c r="O442" s="849">
        <v>51128</v>
      </c>
      <c r="P442" s="837">
        <v>0.90372072470172338</v>
      </c>
      <c r="Q442" s="850">
        <v>1826</v>
      </c>
    </row>
    <row r="443" spans="1:17" ht="14.4" customHeight="1" x14ac:dyDescent="0.3">
      <c r="A443" s="831" t="s">
        <v>555</v>
      </c>
      <c r="B443" s="832" t="s">
        <v>1842</v>
      </c>
      <c r="C443" s="832" t="s">
        <v>904</v>
      </c>
      <c r="D443" s="832" t="s">
        <v>2037</v>
      </c>
      <c r="E443" s="832" t="s">
        <v>2038</v>
      </c>
      <c r="F443" s="849">
        <v>17</v>
      </c>
      <c r="G443" s="849">
        <v>246602</v>
      </c>
      <c r="H443" s="849">
        <v>1.1332552101284437</v>
      </c>
      <c r="I443" s="849">
        <v>14506</v>
      </c>
      <c r="J443" s="849">
        <v>15</v>
      </c>
      <c r="K443" s="849">
        <v>217605</v>
      </c>
      <c r="L443" s="849">
        <v>1</v>
      </c>
      <c r="M443" s="849">
        <v>14507</v>
      </c>
      <c r="N443" s="849">
        <v>20</v>
      </c>
      <c r="O443" s="849">
        <v>290174</v>
      </c>
      <c r="P443" s="837">
        <v>1.3334895797431126</v>
      </c>
      <c r="Q443" s="850">
        <v>14508.7</v>
      </c>
    </row>
    <row r="444" spans="1:17" ht="14.4" customHeight="1" x14ac:dyDescent="0.3">
      <c r="A444" s="831" t="s">
        <v>555</v>
      </c>
      <c r="B444" s="832" t="s">
        <v>1842</v>
      </c>
      <c r="C444" s="832" t="s">
        <v>904</v>
      </c>
      <c r="D444" s="832" t="s">
        <v>1972</v>
      </c>
      <c r="E444" s="832" t="s">
        <v>1973</v>
      </c>
      <c r="F444" s="849">
        <v>190</v>
      </c>
      <c r="G444" s="849">
        <v>382470</v>
      </c>
      <c r="H444" s="849">
        <v>0.89157587031623708</v>
      </c>
      <c r="I444" s="849">
        <v>2013</v>
      </c>
      <c r="J444" s="849">
        <v>213</v>
      </c>
      <c r="K444" s="849">
        <v>428982</v>
      </c>
      <c r="L444" s="849">
        <v>1</v>
      </c>
      <c r="M444" s="849">
        <v>2014</v>
      </c>
      <c r="N444" s="849">
        <v>215</v>
      </c>
      <c r="O444" s="849">
        <v>433655</v>
      </c>
      <c r="P444" s="837">
        <v>1.0108932309514151</v>
      </c>
      <c r="Q444" s="850">
        <v>2017</v>
      </c>
    </row>
    <row r="445" spans="1:17" ht="14.4" customHeight="1" x14ac:dyDescent="0.3">
      <c r="A445" s="831" t="s">
        <v>555</v>
      </c>
      <c r="B445" s="832" t="s">
        <v>1842</v>
      </c>
      <c r="C445" s="832" t="s">
        <v>904</v>
      </c>
      <c r="D445" s="832" t="s">
        <v>1972</v>
      </c>
      <c r="E445" s="832" t="s">
        <v>2098</v>
      </c>
      <c r="F445" s="849">
        <v>54</v>
      </c>
      <c r="G445" s="849">
        <v>108702</v>
      </c>
      <c r="H445" s="849">
        <v>7.7104553837423744</v>
      </c>
      <c r="I445" s="849">
        <v>2013</v>
      </c>
      <c r="J445" s="849">
        <v>7</v>
      </c>
      <c r="K445" s="849">
        <v>14098</v>
      </c>
      <c r="L445" s="849">
        <v>1</v>
      </c>
      <c r="M445" s="849">
        <v>2014</v>
      </c>
      <c r="N445" s="849">
        <v>27</v>
      </c>
      <c r="O445" s="849">
        <v>54459</v>
      </c>
      <c r="P445" s="837">
        <v>3.8628883529578664</v>
      </c>
      <c r="Q445" s="850">
        <v>2017</v>
      </c>
    </row>
    <row r="446" spans="1:17" ht="14.4" customHeight="1" x14ac:dyDescent="0.3">
      <c r="A446" s="831" t="s">
        <v>555</v>
      </c>
      <c r="B446" s="832" t="s">
        <v>1842</v>
      </c>
      <c r="C446" s="832" t="s">
        <v>904</v>
      </c>
      <c r="D446" s="832" t="s">
        <v>1974</v>
      </c>
      <c r="E446" s="832" t="s">
        <v>1975</v>
      </c>
      <c r="F446" s="849">
        <v>77</v>
      </c>
      <c r="G446" s="849">
        <v>33649</v>
      </c>
      <c r="H446" s="849">
        <v>0.93902439024390238</v>
      </c>
      <c r="I446" s="849">
        <v>437</v>
      </c>
      <c r="J446" s="849">
        <v>82</v>
      </c>
      <c r="K446" s="849">
        <v>35834</v>
      </c>
      <c r="L446" s="849">
        <v>1</v>
      </c>
      <c r="M446" s="849">
        <v>437</v>
      </c>
      <c r="N446" s="849">
        <v>88</v>
      </c>
      <c r="O446" s="849">
        <v>38539</v>
      </c>
      <c r="P446" s="837">
        <v>1.0754869676843222</v>
      </c>
      <c r="Q446" s="850">
        <v>437.94318181818181</v>
      </c>
    </row>
    <row r="447" spans="1:17" ht="14.4" customHeight="1" x14ac:dyDescent="0.3">
      <c r="A447" s="831" t="s">
        <v>555</v>
      </c>
      <c r="B447" s="832" t="s">
        <v>1842</v>
      </c>
      <c r="C447" s="832" t="s">
        <v>904</v>
      </c>
      <c r="D447" s="832" t="s">
        <v>1974</v>
      </c>
      <c r="E447" s="832" t="s">
        <v>1976</v>
      </c>
      <c r="F447" s="849">
        <v>48</v>
      </c>
      <c r="G447" s="849">
        <v>20976</v>
      </c>
      <c r="H447" s="849">
        <v>0.8571428571428571</v>
      </c>
      <c r="I447" s="849">
        <v>437</v>
      </c>
      <c r="J447" s="849">
        <v>56</v>
      </c>
      <c r="K447" s="849">
        <v>24472</v>
      </c>
      <c r="L447" s="849">
        <v>1</v>
      </c>
      <c r="M447" s="849">
        <v>437</v>
      </c>
      <c r="N447" s="849">
        <v>47</v>
      </c>
      <c r="O447" s="849">
        <v>20561</v>
      </c>
      <c r="P447" s="837">
        <v>0.84018470088264141</v>
      </c>
      <c r="Q447" s="850">
        <v>437.468085106383</v>
      </c>
    </row>
    <row r="448" spans="1:17" ht="14.4" customHeight="1" x14ac:dyDescent="0.3">
      <c r="A448" s="831" t="s">
        <v>555</v>
      </c>
      <c r="B448" s="832" t="s">
        <v>1842</v>
      </c>
      <c r="C448" s="832" t="s">
        <v>904</v>
      </c>
      <c r="D448" s="832" t="s">
        <v>1994</v>
      </c>
      <c r="E448" s="832" t="s">
        <v>1995</v>
      </c>
      <c r="F448" s="849">
        <v>7</v>
      </c>
      <c r="G448" s="849">
        <v>7238</v>
      </c>
      <c r="H448" s="849">
        <v>0.99806949806949807</v>
      </c>
      <c r="I448" s="849">
        <v>1034</v>
      </c>
      <c r="J448" s="849">
        <v>7</v>
      </c>
      <c r="K448" s="849">
        <v>7252</v>
      </c>
      <c r="L448" s="849">
        <v>1</v>
      </c>
      <c r="M448" s="849">
        <v>1036</v>
      </c>
      <c r="N448" s="849">
        <v>4</v>
      </c>
      <c r="O448" s="849">
        <v>4160</v>
      </c>
      <c r="P448" s="837">
        <v>0.57363485934914504</v>
      </c>
      <c r="Q448" s="850">
        <v>1040</v>
      </c>
    </row>
    <row r="449" spans="1:17" ht="14.4" customHeight="1" x14ac:dyDescent="0.3">
      <c r="A449" s="831" t="s">
        <v>555</v>
      </c>
      <c r="B449" s="832" t="s">
        <v>2099</v>
      </c>
      <c r="C449" s="832" t="s">
        <v>2016</v>
      </c>
      <c r="D449" s="832" t="s">
        <v>2100</v>
      </c>
      <c r="E449" s="832" t="s">
        <v>2101</v>
      </c>
      <c r="F449" s="849">
        <v>0</v>
      </c>
      <c r="G449" s="849">
        <v>-5.8207660913467407E-11</v>
      </c>
      <c r="H449" s="849">
        <v>-8</v>
      </c>
      <c r="I449" s="849"/>
      <c r="J449" s="849">
        <v>0</v>
      </c>
      <c r="K449" s="849">
        <v>7.2759576141834259E-12</v>
      </c>
      <c r="L449" s="849">
        <v>1</v>
      </c>
      <c r="M449" s="849"/>
      <c r="N449" s="849">
        <v>0</v>
      </c>
      <c r="O449" s="849">
        <v>6.5483618527650833E-11</v>
      </c>
      <c r="P449" s="837">
        <v>9</v>
      </c>
      <c r="Q449" s="850"/>
    </row>
    <row r="450" spans="1:17" ht="14.4" customHeight="1" x14ac:dyDescent="0.3">
      <c r="A450" s="831" t="s">
        <v>555</v>
      </c>
      <c r="B450" s="832" t="s">
        <v>2099</v>
      </c>
      <c r="C450" s="832" t="s">
        <v>2016</v>
      </c>
      <c r="D450" s="832" t="s">
        <v>2100</v>
      </c>
      <c r="E450" s="832" t="s">
        <v>2102</v>
      </c>
      <c r="F450" s="849">
        <v>36.5</v>
      </c>
      <c r="G450" s="849">
        <v>683729.73</v>
      </c>
      <c r="H450" s="849">
        <v>0.87951801215601333</v>
      </c>
      <c r="I450" s="849">
        <v>18732.321369863013</v>
      </c>
      <c r="J450" s="849">
        <v>41.5</v>
      </c>
      <c r="K450" s="849">
        <v>777391.3899999999</v>
      </c>
      <c r="L450" s="849">
        <v>1</v>
      </c>
      <c r="M450" s="849">
        <v>18732.322650602408</v>
      </c>
      <c r="N450" s="849">
        <v>35.9</v>
      </c>
      <c r="O450" s="849">
        <v>672490.34</v>
      </c>
      <c r="P450" s="837">
        <v>0.8650601854491855</v>
      </c>
      <c r="Q450" s="850">
        <v>18732.321448467967</v>
      </c>
    </row>
    <row r="451" spans="1:17" ht="14.4" customHeight="1" x14ac:dyDescent="0.3">
      <c r="A451" s="831" t="s">
        <v>555</v>
      </c>
      <c r="B451" s="832" t="s">
        <v>2099</v>
      </c>
      <c r="C451" s="832" t="s">
        <v>1843</v>
      </c>
      <c r="D451" s="832" t="s">
        <v>2103</v>
      </c>
      <c r="E451" s="832" t="s">
        <v>2104</v>
      </c>
      <c r="F451" s="849">
        <v>4230</v>
      </c>
      <c r="G451" s="849">
        <v>6941.3</v>
      </c>
      <c r="H451" s="849">
        <v>0.78702758842764564</v>
      </c>
      <c r="I451" s="849">
        <v>1.64096926713948</v>
      </c>
      <c r="J451" s="849">
        <v>4425</v>
      </c>
      <c r="K451" s="849">
        <v>8819.64</v>
      </c>
      <c r="L451" s="849">
        <v>1</v>
      </c>
      <c r="M451" s="849">
        <v>1.9931389830508472</v>
      </c>
      <c r="N451" s="849">
        <v>5968</v>
      </c>
      <c r="O451" s="849">
        <v>12410.6</v>
      </c>
      <c r="P451" s="837">
        <v>1.4071549405644677</v>
      </c>
      <c r="Q451" s="850">
        <v>2.0795241286863271</v>
      </c>
    </row>
    <row r="452" spans="1:17" ht="14.4" customHeight="1" x14ac:dyDescent="0.3">
      <c r="A452" s="831" t="s">
        <v>555</v>
      </c>
      <c r="B452" s="832" t="s">
        <v>2099</v>
      </c>
      <c r="C452" s="832" t="s">
        <v>1843</v>
      </c>
      <c r="D452" s="832" t="s">
        <v>2105</v>
      </c>
      <c r="E452" s="832" t="s">
        <v>2106</v>
      </c>
      <c r="F452" s="849"/>
      <c r="G452" s="849"/>
      <c r="H452" s="849"/>
      <c r="I452" s="849"/>
      <c r="J452" s="849"/>
      <c r="K452" s="849"/>
      <c r="L452" s="849"/>
      <c r="M452" s="849"/>
      <c r="N452" s="849">
        <v>0</v>
      </c>
      <c r="O452" s="849">
        <v>0</v>
      </c>
      <c r="P452" s="837"/>
      <c r="Q452" s="850"/>
    </row>
    <row r="453" spans="1:17" ht="14.4" customHeight="1" x14ac:dyDescent="0.3">
      <c r="A453" s="831" t="s">
        <v>555</v>
      </c>
      <c r="B453" s="832" t="s">
        <v>2099</v>
      </c>
      <c r="C453" s="832" t="s">
        <v>1843</v>
      </c>
      <c r="D453" s="832" t="s">
        <v>2107</v>
      </c>
      <c r="E453" s="832" t="s">
        <v>2108</v>
      </c>
      <c r="F453" s="849">
        <v>416070</v>
      </c>
      <c r="G453" s="849">
        <v>721671.9</v>
      </c>
      <c r="H453" s="849">
        <v>1.1050338941041093</v>
      </c>
      <c r="I453" s="849">
        <v>1.7344963587857813</v>
      </c>
      <c r="J453" s="849">
        <v>383155.1</v>
      </c>
      <c r="K453" s="849">
        <v>653076.71</v>
      </c>
      <c r="L453" s="849">
        <v>1</v>
      </c>
      <c r="M453" s="849">
        <v>1.7044708787642393</v>
      </c>
      <c r="N453" s="849">
        <v>372342</v>
      </c>
      <c r="O453" s="849">
        <v>654781.68000000005</v>
      </c>
      <c r="P453" s="837">
        <v>1.0026106734077227</v>
      </c>
      <c r="Q453" s="850">
        <v>1.7585490758496223</v>
      </c>
    </row>
    <row r="454" spans="1:17" ht="14.4" customHeight="1" x14ac:dyDescent="0.3">
      <c r="A454" s="831" t="s">
        <v>555</v>
      </c>
      <c r="B454" s="832" t="s">
        <v>2099</v>
      </c>
      <c r="C454" s="832" t="s">
        <v>904</v>
      </c>
      <c r="D454" s="832" t="s">
        <v>2109</v>
      </c>
      <c r="E454" s="832" t="s">
        <v>2110</v>
      </c>
      <c r="F454" s="849">
        <v>1695</v>
      </c>
      <c r="G454" s="849">
        <v>1705991</v>
      </c>
      <c r="H454" s="849">
        <v>1.0794876646053364</v>
      </c>
      <c r="I454" s="849">
        <v>1006.4843657817109</v>
      </c>
      <c r="J454" s="849">
        <v>1569</v>
      </c>
      <c r="K454" s="849">
        <v>1580371</v>
      </c>
      <c r="L454" s="849">
        <v>1</v>
      </c>
      <c r="M454" s="849">
        <v>1007.2472912683238</v>
      </c>
      <c r="N454" s="849">
        <v>1702</v>
      </c>
      <c r="O454" s="849">
        <v>1706169</v>
      </c>
      <c r="P454" s="837">
        <v>1.0796002963861018</v>
      </c>
      <c r="Q454" s="850">
        <v>1002.4494712103408</v>
      </c>
    </row>
    <row r="455" spans="1:17" ht="14.4" customHeight="1" x14ac:dyDescent="0.3">
      <c r="A455" s="831" t="s">
        <v>555</v>
      </c>
      <c r="B455" s="832" t="s">
        <v>2099</v>
      </c>
      <c r="C455" s="832" t="s">
        <v>904</v>
      </c>
      <c r="D455" s="832" t="s">
        <v>2111</v>
      </c>
      <c r="E455" s="832" t="s">
        <v>2112</v>
      </c>
      <c r="F455" s="849">
        <v>54</v>
      </c>
      <c r="G455" s="849">
        <v>37692</v>
      </c>
      <c r="H455" s="849">
        <v>1.1020408163265305</v>
      </c>
      <c r="I455" s="849">
        <v>698</v>
      </c>
      <c r="J455" s="849">
        <v>49</v>
      </c>
      <c r="K455" s="849">
        <v>34202</v>
      </c>
      <c r="L455" s="849">
        <v>1</v>
      </c>
      <c r="M455" s="849">
        <v>698</v>
      </c>
      <c r="N455" s="849">
        <v>48</v>
      </c>
      <c r="O455" s="849">
        <v>33552</v>
      </c>
      <c r="P455" s="837">
        <v>0.98099526343488685</v>
      </c>
      <c r="Q455" s="850">
        <v>699</v>
      </c>
    </row>
    <row r="456" spans="1:17" ht="14.4" customHeight="1" x14ac:dyDescent="0.3">
      <c r="A456" s="831" t="s">
        <v>555</v>
      </c>
      <c r="B456" s="832" t="s">
        <v>2099</v>
      </c>
      <c r="C456" s="832" t="s">
        <v>904</v>
      </c>
      <c r="D456" s="832" t="s">
        <v>2111</v>
      </c>
      <c r="E456" s="832" t="s">
        <v>2113</v>
      </c>
      <c r="F456" s="849"/>
      <c r="G456" s="849"/>
      <c r="H456" s="849"/>
      <c r="I456" s="849"/>
      <c r="J456" s="849"/>
      <c r="K456" s="849"/>
      <c r="L456" s="849"/>
      <c r="M456" s="849"/>
      <c r="N456" s="849">
        <v>2</v>
      </c>
      <c r="O456" s="849">
        <v>1398</v>
      </c>
      <c r="P456" s="837"/>
      <c r="Q456" s="850">
        <v>699</v>
      </c>
    </row>
    <row r="457" spans="1:17" ht="14.4" customHeight="1" x14ac:dyDescent="0.3">
      <c r="A457" s="831" t="s">
        <v>555</v>
      </c>
      <c r="B457" s="832" t="s">
        <v>2099</v>
      </c>
      <c r="C457" s="832" t="s">
        <v>904</v>
      </c>
      <c r="D457" s="832" t="s">
        <v>1954</v>
      </c>
      <c r="E457" s="832" t="s">
        <v>1956</v>
      </c>
      <c r="F457" s="849"/>
      <c r="G457" s="849"/>
      <c r="H457" s="849"/>
      <c r="I457" s="849"/>
      <c r="J457" s="849"/>
      <c r="K457" s="849"/>
      <c r="L457" s="849"/>
      <c r="M457" s="849"/>
      <c r="N457" s="849">
        <v>0</v>
      </c>
      <c r="O457" s="849">
        <v>0</v>
      </c>
      <c r="P457" s="837"/>
      <c r="Q457" s="850"/>
    </row>
    <row r="458" spans="1:17" ht="14.4" customHeight="1" x14ac:dyDescent="0.3">
      <c r="A458" s="831" t="s">
        <v>555</v>
      </c>
      <c r="B458" s="832" t="s">
        <v>2099</v>
      </c>
      <c r="C458" s="832" t="s">
        <v>904</v>
      </c>
      <c r="D458" s="832" t="s">
        <v>2114</v>
      </c>
      <c r="E458" s="832" t="s">
        <v>2115</v>
      </c>
      <c r="F458" s="849">
        <v>0</v>
      </c>
      <c r="G458" s="849">
        <v>0</v>
      </c>
      <c r="H458" s="849"/>
      <c r="I458" s="849"/>
      <c r="J458" s="849">
        <v>0</v>
      </c>
      <c r="K458" s="849">
        <v>0</v>
      </c>
      <c r="L458" s="849"/>
      <c r="M458" s="849"/>
      <c r="N458" s="849">
        <v>0</v>
      </c>
      <c r="O458" s="849">
        <v>0</v>
      </c>
      <c r="P458" s="837"/>
      <c r="Q458" s="850"/>
    </row>
    <row r="459" spans="1:17" ht="14.4" customHeight="1" x14ac:dyDescent="0.3">
      <c r="A459" s="831" t="s">
        <v>555</v>
      </c>
      <c r="B459" s="832" t="s">
        <v>2099</v>
      </c>
      <c r="C459" s="832" t="s">
        <v>904</v>
      </c>
      <c r="D459" s="832" t="s">
        <v>2116</v>
      </c>
      <c r="E459" s="832" t="s">
        <v>2117</v>
      </c>
      <c r="F459" s="849">
        <v>8</v>
      </c>
      <c r="G459" s="849">
        <v>0</v>
      </c>
      <c r="H459" s="849"/>
      <c r="I459" s="849">
        <v>0</v>
      </c>
      <c r="J459" s="849">
        <v>6</v>
      </c>
      <c r="K459" s="849">
        <v>0</v>
      </c>
      <c r="L459" s="849"/>
      <c r="M459" s="849">
        <v>0</v>
      </c>
      <c r="N459" s="849">
        <v>9</v>
      </c>
      <c r="O459" s="849">
        <v>0</v>
      </c>
      <c r="P459" s="837"/>
      <c r="Q459" s="850">
        <v>0</v>
      </c>
    </row>
    <row r="460" spans="1:17" ht="14.4" customHeight="1" x14ac:dyDescent="0.3">
      <c r="A460" s="831" t="s">
        <v>555</v>
      </c>
      <c r="B460" s="832" t="s">
        <v>2099</v>
      </c>
      <c r="C460" s="832" t="s">
        <v>904</v>
      </c>
      <c r="D460" s="832" t="s">
        <v>1962</v>
      </c>
      <c r="E460" s="832" t="s">
        <v>1963</v>
      </c>
      <c r="F460" s="849">
        <v>19</v>
      </c>
      <c r="G460" s="849">
        <v>0</v>
      </c>
      <c r="H460" s="849"/>
      <c r="I460" s="849">
        <v>0</v>
      </c>
      <c r="J460" s="849">
        <v>18</v>
      </c>
      <c r="K460" s="849">
        <v>0</v>
      </c>
      <c r="L460" s="849"/>
      <c r="M460" s="849">
        <v>0</v>
      </c>
      <c r="N460" s="849">
        <v>18</v>
      </c>
      <c r="O460" s="849">
        <v>0</v>
      </c>
      <c r="P460" s="837"/>
      <c r="Q460" s="850">
        <v>0</v>
      </c>
    </row>
    <row r="461" spans="1:17" ht="14.4" customHeight="1" x14ac:dyDescent="0.3">
      <c r="A461" s="831" t="s">
        <v>555</v>
      </c>
      <c r="B461" s="832" t="s">
        <v>2099</v>
      </c>
      <c r="C461" s="832" t="s">
        <v>904</v>
      </c>
      <c r="D461" s="832" t="s">
        <v>2072</v>
      </c>
      <c r="E461" s="832" t="s">
        <v>2073</v>
      </c>
      <c r="F461" s="849">
        <v>3</v>
      </c>
      <c r="G461" s="849">
        <v>0</v>
      </c>
      <c r="H461" s="849"/>
      <c r="I461" s="849">
        <v>0</v>
      </c>
      <c r="J461" s="849"/>
      <c r="K461" s="849"/>
      <c r="L461" s="849"/>
      <c r="M461" s="849"/>
      <c r="N461" s="849">
        <v>1</v>
      </c>
      <c r="O461" s="849">
        <v>0</v>
      </c>
      <c r="P461" s="837"/>
      <c r="Q461" s="850">
        <v>0</v>
      </c>
    </row>
    <row r="462" spans="1:17" ht="14.4" customHeight="1" x14ac:dyDescent="0.3">
      <c r="A462" s="831" t="s">
        <v>555</v>
      </c>
      <c r="B462" s="832" t="s">
        <v>2099</v>
      </c>
      <c r="C462" s="832" t="s">
        <v>904</v>
      </c>
      <c r="D462" s="832" t="s">
        <v>2118</v>
      </c>
      <c r="E462" s="832" t="s">
        <v>2119</v>
      </c>
      <c r="F462" s="849">
        <v>1</v>
      </c>
      <c r="G462" s="849">
        <v>0</v>
      </c>
      <c r="H462" s="849"/>
      <c r="I462" s="849">
        <v>0</v>
      </c>
      <c r="J462" s="849"/>
      <c r="K462" s="849"/>
      <c r="L462" s="849"/>
      <c r="M462" s="849"/>
      <c r="N462" s="849"/>
      <c r="O462" s="849"/>
      <c r="P462" s="837"/>
      <c r="Q462" s="850"/>
    </row>
    <row r="463" spans="1:17" ht="14.4" customHeight="1" x14ac:dyDescent="0.3">
      <c r="A463" s="831" t="s">
        <v>555</v>
      </c>
      <c r="B463" s="832" t="s">
        <v>2099</v>
      </c>
      <c r="C463" s="832" t="s">
        <v>904</v>
      </c>
      <c r="D463" s="832" t="s">
        <v>1988</v>
      </c>
      <c r="E463" s="832" t="s">
        <v>1989</v>
      </c>
      <c r="F463" s="849">
        <v>299</v>
      </c>
      <c r="G463" s="849">
        <v>105846</v>
      </c>
      <c r="H463" s="849">
        <v>1.0352699530516432</v>
      </c>
      <c r="I463" s="849">
        <v>354</v>
      </c>
      <c r="J463" s="849">
        <v>288</v>
      </c>
      <c r="K463" s="849">
        <v>102240</v>
      </c>
      <c r="L463" s="849">
        <v>1</v>
      </c>
      <c r="M463" s="849">
        <v>355</v>
      </c>
      <c r="N463" s="849">
        <v>298</v>
      </c>
      <c r="O463" s="849">
        <v>105790</v>
      </c>
      <c r="P463" s="837">
        <v>1.0347222222222223</v>
      </c>
      <c r="Q463" s="850">
        <v>355</v>
      </c>
    </row>
    <row r="464" spans="1:17" ht="14.4" customHeight="1" x14ac:dyDescent="0.3">
      <c r="A464" s="831" t="s">
        <v>555</v>
      </c>
      <c r="B464" s="832" t="s">
        <v>2099</v>
      </c>
      <c r="C464" s="832" t="s">
        <v>904</v>
      </c>
      <c r="D464" s="832" t="s">
        <v>2120</v>
      </c>
      <c r="E464" s="832" t="s">
        <v>2121</v>
      </c>
      <c r="F464" s="849">
        <v>3</v>
      </c>
      <c r="G464" s="849">
        <v>1050</v>
      </c>
      <c r="H464" s="849">
        <v>0.74786324786324787</v>
      </c>
      <c r="I464" s="849">
        <v>350</v>
      </c>
      <c r="J464" s="849">
        <v>4</v>
      </c>
      <c r="K464" s="849">
        <v>1404</v>
      </c>
      <c r="L464" s="849">
        <v>1</v>
      </c>
      <c r="M464" s="849">
        <v>351</v>
      </c>
      <c r="N464" s="849">
        <v>4</v>
      </c>
      <c r="O464" s="849">
        <v>1407</v>
      </c>
      <c r="P464" s="837">
        <v>1.0021367521367521</v>
      </c>
      <c r="Q464" s="850">
        <v>351.75</v>
      </c>
    </row>
    <row r="465" spans="1:17" ht="14.4" customHeight="1" x14ac:dyDescent="0.3">
      <c r="A465" s="831" t="s">
        <v>555</v>
      </c>
      <c r="B465" s="832" t="s">
        <v>2099</v>
      </c>
      <c r="C465" s="832" t="s">
        <v>904</v>
      </c>
      <c r="D465" s="832" t="s">
        <v>2120</v>
      </c>
      <c r="E465" s="832" t="s">
        <v>2122</v>
      </c>
      <c r="F465" s="849">
        <v>9</v>
      </c>
      <c r="G465" s="849">
        <v>3150</v>
      </c>
      <c r="H465" s="849">
        <v>0.81585081585081587</v>
      </c>
      <c r="I465" s="849">
        <v>350</v>
      </c>
      <c r="J465" s="849">
        <v>11</v>
      </c>
      <c r="K465" s="849">
        <v>3861</v>
      </c>
      <c r="L465" s="849">
        <v>1</v>
      </c>
      <c r="M465" s="849">
        <v>351</v>
      </c>
      <c r="N465" s="849">
        <v>14</v>
      </c>
      <c r="O465" s="849">
        <v>4915</v>
      </c>
      <c r="P465" s="837">
        <v>1.2729862729862731</v>
      </c>
      <c r="Q465" s="850">
        <v>351.07142857142856</v>
      </c>
    </row>
    <row r="466" spans="1:17" ht="14.4" customHeight="1" x14ac:dyDescent="0.3">
      <c r="A466" s="831" t="s">
        <v>555</v>
      </c>
      <c r="B466" s="832" t="s">
        <v>2099</v>
      </c>
      <c r="C466" s="832" t="s">
        <v>904</v>
      </c>
      <c r="D466" s="832" t="s">
        <v>1990</v>
      </c>
      <c r="E466" s="832" t="s">
        <v>1991</v>
      </c>
      <c r="F466" s="849">
        <v>258</v>
      </c>
      <c r="G466" s="849">
        <v>180858</v>
      </c>
      <c r="H466" s="849">
        <v>1.1072961373390557</v>
      </c>
      <c r="I466" s="849">
        <v>701</v>
      </c>
      <c r="J466" s="849">
        <v>233</v>
      </c>
      <c r="K466" s="849">
        <v>163333</v>
      </c>
      <c r="L466" s="849">
        <v>1</v>
      </c>
      <c r="M466" s="849">
        <v>701</v>
      </c>
      <c r="N466" s="849">
        <v>252</v>
      </c>
      <c r="O466" s="849">
        <v>176904</v>
      </c>
      <c r="P466" s="837">
        <v>1.083087924669234</v>
      </c>
      <c r="Q466" s="850">
        <v>702</v>
      </c>
    </row>
    <row r="467" spans="1:17" ht="14.4" customHeight="1" x14ac:dyDescent="0.3">
      <c r="A467" s="831" t="s">
        <v>555</v>
      </c>
      <c r="B467" s="832" t="s">
        <v>2099</v>
      </c>
      <c r="C467" s="832" t="s">
        <v>904</v>
      </c>
      <c r="D467" s="832" t="s">
        <v>2123</v>
      </c>
      <c r="E467" s="832" t="s">
        <v>2124</v>
      </c>
      <c r="F467" s="849">
        <v>25</v>
      </c>
      <c r="G467" s="849">
        <v>17450</v>
      </c>
      <c r="H467" s="849">
        <v>0.96153846153846156</v>
      </c>
      <c r="I467" s="849">
        <v>698</v>
      </c>
      <c r="J467" s="849">
        <v>26</v>
      </c>
      <c r="K467" s="849">
        <v>18148</v>
      </c>
      <c r="L467" s="849">
        <v>1</v>
      </c>
      <c r="M467" s="849">
        <v>698</v>
      </c>
      <c r="N467" s="849">
        <v>30</v>
      </c>
      <c r="O467" s="849">
        <v>20970</v>
      </c>
      <c r="P467" s="837">
        <v>1.1554992285651311</v>
      </c>
      <c r="Q467" s="850">
        <v>699</v>
      </c>
    </row>
    <row r="468" spans="1:17" ht="14.4" customHeight="1" x14ac:dyDescent="0.3">
      <c r="A468" s="831" t="s">
        <v>555</v>
      </c>
      <c r="B468" s="832" t="s">
        <v>2099</v>
      </c>
      <c r="C468" s="832" t="s">
        <v>904</v>
      </c>
      <c r="D468" s="832" t="s">
        <v>2123</v>
      </c>
      <c r="E468" s="832" t="s">
        <v>2125</v>
      </c>
      <c r="F468" s="849">
        <v>5</v>
      </c>
      <c r="G468" s="849">
        <v>3490</v>
      </c>
      <c r="H468" s="849">
        <v>1</v>
      </c>
      <c r="I468" s="849">
        <v>698</v>
      </c>
      <c r="J468" s="849">
        <v>5</v>
      </c>
      <c r="K468" s="849">
        <v>3490</v>
      </c>
      <c r="L468" s="849">
        <v>1</v>
      </c>
      <c r="M468" s="849">
        <v>698</v>
      </c>
      <c r="N468" s="849">
        <v>1</v>
      </c>
      <c r="O468" s="849">
        <v>699</v>
      </c>
      <c r="P468" s="837">
        <v>0.2002865329512894</v>
      </c>
      <c r="Q468" s="850">
        <v>699</v>
      </c>
    </row>
    <row r="469" spans="1:17" ht="14.4" customHeight="1" x14ac:dyDescent="0.3">
      <c r="A469" s="831" t="s">
        <v>2126</v>
      </c>
      <c r="B469" s="832" t="s">
        <v>1842</v>
      </c>
      <c r="C469" s="832" t="s">
        <v>2016</v>
      </c>
      <c r="D469" s="832" t="s">
        <v>2017</v>
      </c>
      <c r="E469" s="832" t="s">
        <v>2018</v>
      </c>
      <c r="F469" s="849">
        <v>0.25</v>
      </c>
      <c r="G469" s="849">
        <v>502.41</v>
      </c>
      <c r="H469" s="849"/>
      <c r="I469" s="849">
        <v>2009.64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" customHeight="1" x14ac:dyDescent="0.3">
      <c r="A470" s="831" t="s">
        <v>2126</v>
      </c>
      <c r="B470" s="832" t="s">
        <v>1842</v>
      </c>
      <c r="C470" s="832" t="s">
        <v>2016</v>
      </c>
      <c r="D470" s="832" t="s">
        <v>2023</v>
      </c>
      <c r="E470" s="832" t="s">
        <v>974</v>
      </c>
      <c r="F470" s="849">
        <v>2.9000000000000004</v>
      </c>
      <c r="G470" s="849">
        <v>5200.4399999999996</v>
      </c>
      <c r="H470" s="849">
        <v>0.95296245462358409</v>
      </c>
      <c r="I470" s="849">
        <v>1793.2551724137927</v>
      </c>
      <c r="J470" s="849">
        <v>3</v>
      </c>
      <c r="K470" s="849">
        <v>5457.13</v>
      </c>
      <c r="L470" s="849">
        <v>1</v>
      </c>
      <c r="M470" s="849">
        <v>1819.0433333333333</v>
      </c>
      <c r="N470" s="849">
        <v>2.1</v>
      </c>
      <c r="O470" s="849">
        <v>1900.1799999999998</v>
      </c>
      <c r="P470" s="837">
        <v>0.34820134392986785</v>
      </c>
      <c r="Q470" s="850">
        <v>904.84761904761888</v>
      </c>
    </row>
    <row r="471" spans="1:17" ht="14.4" customHeight="1" x14ac:dyDescent="0.3">
      <c r="A471" s="831" t="s">
        <v>2126</v>
      </c>
      <c r="B471" s="832" t="s">
        <v>1842</v>
      </c>
      <c r="C471" s="832" t="s">
        <v>2016</v>
      </c>
      <c r="D471" s="832" t="s">
        <v>2024</v>
      </c>
      <c r="E471" s="832" t="s">
        <v>2025</v>
      </c>
      <c r="F471" s="849">
        <v>0.25</v>
      </c>
      <c r="G471" s="849">
        <v>225.95</v>
      </c>
      <c r="H471" s="849">
        <v>1.6666666666666667</v>
      </c>
      <c r="I471" s="849">
        <v>903.8</v>
      </c>
      <c r="J471" s="849">
        <v>0.15000000000000002</v>
      </c>
      <c r="K471" s="849">
        <v>135.57</v>
      </c>
      <c r="L471" s="849">
        <v>1</v>
      </c>
      <c r="M471" s="849">
        <v>903.79999999999984</v>
      </c>
      <c r="N471" s="849"/>
      <c r="O471" s="849"/>
      <c r="P471" s="837"/>
      <c r="Q471" s="850"/>
    </row>
    <row r="472" spans="1:17" ht="14.4" customHeight="1" x14ac:dyDescent="0.3">
      <c r="A472" s="831" t="s">
        <v>2126</v>
      </c>
      <c r="B472" s="832" t="s">
        <v>1842</v>
      </c>
      <c r="C472" s="832" t="s">
        <v>1843</v>
      </c>
      <c r="D472" s="832" t="s">
        <v>1848</v>
      </c>
      <c r="E472" s="832" t="s">
        <v>1849</v>
      </c>
      <c r="F472" s="849">
        <v>180</v>
      </c>
      <c r="G472" s="849">
        <v>945</v>
      </c>
      <c r="H472" s="849"/>
      <c r="I472" s="849">
        <v>5.25</v>
      </c>
      <c r="J472" s="849"/>
      <c r="K472" s="849"/>
      <c r="L472" s="849"/>
      <c r="M472" s="849"/>
      <c r="N472" s="849">
        <v>180</v>
      </c>
      <c r="O472" s="849">
        <v>1294.2</v>
      </c>
      <c r="P472" s="837"/>
      <c r="Q472" s="850">
        <v>7.19</v>
      </c>
    </row>
    <row r="473" spans="1:17" ht="14.4" customHeight="1" x14ac:dyDescent="0.3">
      <c r="A473" s="831" t="s">
        <v>2126</v>
      </c>
      <c r="B473" s="832" t="s">
        <v>1842</v>
      </c>
      <c r="C473" s="832" t="s">
        <v>1843</v>
      </c>
      <c r="D473" s="832" t="s">
        <v>1869</v>
      </c>
      <c r="E473" s="832" t="s">
        <v>1870</v>
      </c>
      <c r="F473" s="849">
        <v>390</v>
      </c>
      <c r="G473" s="849">
        <v>7948.2</v>
      </c>
      <c r="H473" s="849"/>
      <c r="I473" s="849">
        <v>20.38</v>
      </c>
      <c r="J473" s="849"/>
      <c r="K473" s="849"/>
      <c r="L473" s="849"/>
      <c r="M473" s="849"/>
      <c r="N473" s="849"/>
      <c r="O473" s="849"/>
      <c r="P473" s="837"/>
      <c r="Q473" s="850"/>
    </row>
    <row r="474" spans="1:17" ht="14.4" customHeight="1" x14ac:dyDescent="0.3">
      <c r="A474" s="831" t="s">
        <v>2126</v>
      </c>
      <c r="B474" s="832" t="s">
        <v>1842</v>
      </c>
      <c r="C474" s="832" t="s">
        <v>1843</v>
      </c>
      <c r="D474" s="832" t="s">
        <v>1875</v>
      </c>
      <c r="E474" s="832" t="s">
        <v>1876</v>
      </c>
      <c r="F474" s="849">
        <v>1</v>
      </c>
      <c r="G474" s="849">
        <v>2163.7399999999998</v>
      </c>
      <c r="H474" s="849"/>
      <c r="I474" s="849">
        <v>2163.7399999999998</v>
      </c>
      <c r="J474" s="849"/>
      <c r="K474" s="849"/>
      <c r="L474" s="849"/>
      <c r="M474" s="849"/>
      <c r="N474" s="849">
        <v>1</v>
      </c>
      <c r="O474" s="849">
        <v>2027.89</v>
      </c>
      <c r="P474" s="837"/>
      <c r="Q474" s="850">
        <v>2027.89</v>
      </c>
    </row>
    <row r="475" spans="1:17" ht="14.4" customHeight="1" x14ac:dyDescent="0.3">
      <c r="A475" s="831" t="s">
        <v>2126</v>
      </c>
      <c r="B475" s="832" t="s">
        <v>1842</v>
      </c>
      <c r="C475" s="832" t="s">
        <v>1843</v>
      </c>
      <c r="D475" s="832" t="s">
        <v>2026</v>
      </c>
      <c r="E475" s="832" t="s">
        <v>2027</v>
      </c>
      <c r="F475" s="849">
        <v>1576</v>
      </c>
      <c r="G475" s="849">
        <v>52031.22</v>
      </c>
      <c r="H475" s="849">
        <v>1.1229411519685972</v>
      </c>
      <c r="I475" s="849">
        <v>33.014733502538071</v>
      </c>
      <c r="J475" s="849">
        <v>1370</v>
      </c>
      <c r="K475" s="849">
        <v>46334.770000000004</v>
      </c>
      <c r="L475" s="849">
        <v>1</v>
      </c>
      <c r="M475" s="849">
        <v>33.821000000000005</v>
      </c>
      <c r="N475" s="849">
        <v>1348</v>
      </c>
      <c r="O475" s="849">
        <v>45991.94</v>
      </c>
      <c r="P475" s="837">
        <v>0.99260102078849211</v>
      </c>
      <c r="Q475" s="850">
        <v>34.11864985163205</v>
      </c>
    </row>
    <row r="476" spans="1:17" ht="14.4" customHeight="1" x14ac:dyDescent="0.3">
      <c r="A476" s="831" t="s">
        <v>2126</v>
      </c>
      <c r="B476" s="832" t="s">
        <v>1842</v>
      </c>
      <c r="C476" s="832" t="s">
        <v>904</v>
      </c>
      <c r="D476" s="832" t="s">
        <v>1945</v>
      </c>
      <c r="E476" s="832" t="s">
        <v>1946</v>
      </c>
      <c r="F476" s="849"/>
      <c r="G476" s="849"/>
      <c r="H476" s="849"/>
      <c r="I476" s="849"/>
      <c r="J476" s="849"/>
      <c r="K476" s="849"/>
      <c r="L476" s="849"/>
      <c r="M476" s="849"/>
      <c r="N476" s="849">
        <v>1</v>
      </c>
      <c r="O476" s="849">
        <v>682</v>
      </c>
      <c r="P476" s="837"/>
      <c r="Q476" s="850">
        <v>682</v>
      </c>
    </row>
    <row r="477" spans="1:17" ht="14.4" customHeight="1" x14ac:dyDescent="0.3">
      <c r="A477" s="831" t="s">
        <v>2126</v>
      </c>
      <c r="B477" s="832" t="s">
        <v>1842</v>
      </c>
      <c r="C477" s="832" t="s">
        <v>904</v>
      </c>
      <c r="D477" s="832" t="s">
        <v>1945</v>
      </c>
      <c r="E477" s="832" t="s">
        <v>1947</v>
      </c>
      <c r="F477" s="849">
        <v>1</v>
      </c>
      <c r="G477" s="849">
        <v>681</v>
      </c>
      <c r="H477" s="849"/>
      <c r="I477" s="849">
        <v>681</v>
      </c>
      <c r="J477" s="849"/>
      <c r="K477" s="849"/>
      <c r="L477" s="849"/>
      <c r="M477" s="849"/>
      <c r="N477" s="849"/>
      <c r="O477" s="849"/>
      <c r="P477" s="837"/>
      <c r="Q477" s="850"/>
    </row>
    <row r="478" spans="1:17" ht="14.4" customHeight="1" x14ac:dyDescent="0.3">
      <c r="A478" s="831" t="s">
        <v>2126</v>
      </c>
      <c r="B478" s="832" t="s">
        <v>1842</v>
      </c>
      <c r="C478" s="832" t="s">
        <v>904</v>
      </c>
      <c r="D478" s="832" t="s">
        <v>1954</v>
      </c>
      <c r="E478" s="832" t="s">
        <v>1955</v>
      </c>
      <c r="F478" s="849">
        <v>1</v>
      </c>
      <c r="G478" s="849">
        <v>1825</v>
      </c>
      <c r="H478" s="849"/>
      <c r="I478" s="849">
        <v>1825</v>
      </c>
      <c r="J478" s="849"/>
      <c r="K478" s="849"/>
      <c r="L478" s="849"/>
      <c r="M478" s="849"/>
      <c r="N478" s="849">
        <v>1</v>
      </c>
      <c r="O478" s="849">
        <v>1826</v>
      </c>
      <c r="P478" s="837"/>
      <c r="Q478" s="850">
        <v>1826</v>
      </c>
    </row>
    <row r="479" spans="1:17" ht="14.4" customHeight="1" x14ac:dyDescent="0.3">
      <c r="A479" s="831" t="s">
        <v>2126</v>
      </c>
      <c r="B479" s="832" t="s">
        <v>1842</v>
      </c>
      <c r="C479" s="832" t="s">
        <v>904</v>
      </c>
      <c r="D479" s="832" t="s">
        <v>1954</v>
      </c>
      <c r="E479" s="832" t="s">
        <v>1956</v>
      </c>
      <c r="F479" s="849">
        <v>1</v>
      </c>
      <c r="G479" s="849">
        <v>1825</v>
      </c>
      <c r="H479" s="849"/>
      <c r="I479" s="849">
        <v>1825</v>
      </c>
      <c r="J479" s="849"/>
      <c r="K479" s="849"/>
      <c r="L479" s="849"/>
      <c r="M479" s="849"/>
      <c r="N479" s="849"/>
      <c r="O479" s="849"/>
      <c r="P479" s="837"/>
      <c r="Q479" s="850"/>
    </row>
    <row r="480" spans="1:17" ht="14.4" customHeight="1" x14ac:dyDescent="0.3">
      <c r="A480" s="831" t="s">
        <v>2126</v>
      </c>
      <c r="B480" s="832" t="s">
        <v>1842</v>
      </c>
      <c r="C480" s="832" t="s">
        <v>904</v>
      </c>
      <c r="D480" s="832" t="s">
        <v>2037</v>
      </c>
      <c r="E480" s="832" t="s">
        <v>2038</v>
      </c>
      <c r="F480" s="849">
        <v>8</v>
      </c>
      <c r="G480" s="849">
        <v>116048</v>
      </c>
      <c r="H480" s="849">
        <v>1.3332414236805221</v>
      </c>
      <c r="I480" s="849">
        <v>14506</v>
      </c>
      <c r="J480" s="849">
        <v>6</v>
      </c>
      <c r="K480" s="849">
        <v>87042</v>
      </c>
      <c r="L480" s="849">
        <v>1</v>
      </c>
      <c r="M480" s="849">
        <v>14507</v>
      </c>
      <c r="N480" s="849">
        <v>6</v>
      </c>
      <c r="O480" s="849">
        <v>87052</v>
      </c>
      <c r="P480" s="837">
        <v>1.0001148870660141</v>
      </c>
      <c r="Q480" s="850">
        <v>14508.666666666666</v>
      </c>
    </row>
    <row r="481" spans="1:17" ht="14.4" customHeight="1" x14ac:dyDescent="0.3">
      <c r="A481" s="831" t="s">
        <v>2126</v>
      </c>
      <c r="B481" s="832" t="s">
        <v>1842</v>
      </c>
      <c r="C481" s="832" t="s">
        <v>904</v>
      </c>
      <c r="D481" s="832" t="s">
        <v>1980</v>
      </c>
      <c r="E481" s="832" t="s">
        <v>1981</v>
      </c>
      <c r="F481" s="849">
        <v>1</v>
      </c>
      <c r="G481" s="849">
        <v>509</v>
      </c>
      <c r="H481" s="849"/>
      <c r="I481" s="849">
        <v>509</v>
      </c>
      <c r="J481" s="849"/>
      <c r="K481" s="849"/>
      <c r="L481" s="849"/>
      <c r="M481" s="849"/>
      <c r="N481" s="849"/>
      <c r="O481" s="849"/>
      <c r="P481" s="837"/>
      <c r="Q481" s="850"/>
    </row>
    <row r="482" spans="1:17" ht="14.4" customHeight="1" x14ac:dyDescent="0.3">
      <c r="A482" s="831" t="s">
        <v>2126</v>
      </c>
      <c r="B482" s="832" t="s">
        <v>1842</v>
      </c>
      <c r="C482" s="832" t="s">
        <v>904</v>
      </c>
      <c r="D482" s="832" t="s">
        <v>1980</v>
      </c>
      <c r="E482" s="832" t="s">
        <v>1982</v>
      </c>
      <c r="F482" s="849"/>
      <c r="G482" s="849"/>
      <c r="H482" s="849"/>
      <c r="I482" s="849"/>
      <c r="J482" s="849"/>
      <c r="K482" s="849"/>
      <c r="L482" s="849"/>
      <c r="M482" s="849"/>
      <c r="N482" s="849">
        <v>1</v>
      </c>
      <c r="O482" s="849">
        <v>510</v>
      </c>
      <c r="P482" s="837"/>
      <c r="Q482" s="850">
        <v>510</v>
      </c>
    </row>
    <row r="483" spans="1:17" ht="14.4" customHeight="1" x14ac:dyDescent="0.3">
      <c r="A483" s="831" t="s">
        <v>2126</v>
      </c>
      <c r="B483" s="832" t="s">
        <v>1842</v>
      </c>
      <c r="C483" s="832" t="s">
        <v>904</v>
      </c>
      <c r="D483" s="832" t="s">
        <v>1983</v>
      </c>
      <c r="E483" s="832" t="s">
        <v>1984</v>
      </c>
      <c r="F483" s="849">
        <v>1</v>
      </c>
      <c r="G483" s="849">
        <v>2329</v>
      </c>
      <c r="H483" s="849"/>
      <c r="I483" s="849">
        <v>2329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" customHeight="1" x14ac:dyDescent="0.3">
      <c r="A484" s="831" t="s">
        <v>2126</v>
      </c>
      <c r="B484" s="832" t="s">
        <v>1842</v>
      </c>
      <c r="C484" s="832" t="s">
        <v>904</v>
      </c>
      <c r="D484" s="832" t="s">
        <v>2006</v>
      </c>
      <c r="E484" s="832" t="s">
        <v>2007</v>
      </c>
      <c r="F484" s="849">
        <v>1</v>
      </c>
      <c r="G484" s="849">
        <v>718</v>
      </c>
      <c r="H484" s="849"/>
      <c r="I484" s="849">
        <v>718</v>
      </c>
      <c r="J484" s="849"/>
      <c r="K484" s="849"/>
      <c r="L484" s="849"/>
      <c r="M484" s="849"/>
      <c r="N484" s="849"/>
      <c r="O484" s="849"/>
      <c r="P484" s="837"/>
      <c r="Q484" s="850"/>
    </row>
    <row r="485" spans="1:17" ht="14.4" customHeight="1" x14ac:dyDescent="0.3">
      <c r="A485" s="831" t="s">
        <v>2127</v>
      </c>
      <c r="B485" s="832" t="s">
        <v>1842</v>
      </c>
      <c r="C485" s="832" t="s">
        <v>2016</v>
      </c>
      <c r="D485" s="832" t="s">
        <v>2023</v>
      </c>
      <c r="E485" s="832" t="s">
        <v>974</v>
      </c>
      <c r="F485" s="849"/>
      <c r="G485" s="849"/>
      <c r="H485" s="849"/>
      <c r="I485" s="849"/>
      <c r="J485" s="849">
        <v>0.8</v>
      </c>
      <c r="K485" s="849">
        <v>1455.23</v>
      </c>
      <c r="L485" s="849">
        <v>1</v>
      </c>
      <c r="M485" s="849">
        <v>1819.0374999999999</v>
      </c>
      <c r="N485" s="849">
        <v>1.1000000000000001</v>
      </c>
      <c r="O485" s="849">
        <v>1419.19</v>
      </c>
      <c r="P485" s="837">
        <v>0.97523415542560288</v>
      </c>
      <c r="Q485" s="850">
        <v>1290.1727272727271</v>
      </c>
    </row>
    <row r="486" spans="1:17" ht="14.4" customHeight="1" x14ac:dyDescent="0.3">
      <c r="A486" s="831" t="s">
        <v>2127</v>
      </c>
      <c r="B486" s="832" t="s">
        <v>1842</v>
      </c>
      <c r="C486" s="832" t="s">
        <v>2016</v>
      </c>
      <c r="D486" s="832" t="s">
        <v>2024</v>
      </c>
      <c r="E486" s="832" t="s">
        <v>2025</v>
      </c>
      <c r="F486" s="849"/>
      <c r="G486" s="849"/>
      <c r="H486" s="849"/>
      <c r="I486" s="849"/>
      <c r="J486" s="849">
        <v>0.03</v>
      </c>
      <c r="K486" s="849">
        <v>22.59</v>
      </c>
      <c r="L486" s="849">
        <v>1</v>
      </c>
      <c r="M486" s="849">
        <v>753</v>
      </c>
      <c r="N486" s="849"/>
      <c r="O486" s="849"/>
      <c r="P486" s="837"/>
      <c r="Q486" s="850"/>
    </row>
    <row r="487" spans="1:17" ht="14.4" customHeight="1" x14ac:dyDescent="0.3">
      <c r="A487" s="831" t="s">
        <v>2127</v>
      </c>
      <c r="B487" s="832" t="s">
        <v>1842</v>
      </c>
      <c r="C487" s="832" t="s">
        <v>1843</v>
      </c>
      <c r="D487" s="832" t="s">
        <v>1855</v>
      </c>
      <c r="E487" s="832" t="s">
        <v>1856</v>
      </c>
      <c r="F487" s="849">
        <v>1381</v>
      </c>
      <c r="G487" s="849">
        <v>8437.91</v>
      </c>
      <c r="H487" s="849">
        <v>2.2434149830239898</v>
      </c>
      <c r="I487" s="849">
        <v>6.11</v>
      </c>
      <c r="J487" s="849">
        <v>711</v>
      </c>
      <c r="K487" s="849">
        <v>3761.19</v>
      </c>
      <c r="L487" s="849">
        <v>1</v>
      </c>
      <c r="M487" s="849">
        <v>5.29</v>
      </c>
      <c r="N487" s="849"/>
      <c r="O487" s="849"/>
      <c r="P487" s="837"/>
      <c r="Q487" s="850"/>
    </row>
    <row r="488" spans="1:17" ht="14.4" customHeight="1" x14ac:dyDescent="0.3">
      <c r="A488" s="831" t="s">
        <v>2127</v>
      </c>
      <c r="B488" s="832" t="s">
        <v>1842</v>
      </c>
      <c r="C488" s="832" t="s">
        <v>1843</v>
      </c>
      <c r="D488" s="832" t="s">
        <v>1863</v>
      </c>
      <c r="E488" s="832" t="s">
        <v>1864</v>
      </c>
      <c r="F488" s="849">
        <v>800</v>
      </c>
      <c r="G488" s="849">
        <v>15696</v>
      </c>
      <c r="H488" s="849"/>
      <c r="I488" s="849">
        <v>19.62</v>
      </c>
      <c r="J488" s="849"/>
      <c r="K488" s="849"/>
      <c r="L488" s="849"/>
      <c r="M488" s="849"/>
      <c r="N488" s="849"/>
      <c r="O488" s="849"/>
      <c r="P488" s="837"/>
      <c r="Q488" s="850"/>
    </row>
    <row r="489" spans="1:17" ht="14.4" customHeight="1" x14ac:dyDescent="0.3">
      <c r="A489" s="831" t="s">
        <v>2127</v>
      </c>
      <c r="B489" s="832" t="s">
        <v>1842</v>
      </c>
      <c r="C489" s="832" t="s">
        <v>1843</v>
      </c>
      <c r="D489" s="832" t="s">
        <v>1879</v>
      </c>
      <c r="E489" s="832" t="s">
        <v>1880</v>
      </c>
      <c r="F489" s="849">
        <v>654</v>
      </c>
      <c r="G489" s="849">
        <v>2720.64</v>
      </c>
      <c r="H489" s="849"/>
      <c r="I489" s="849">
        <v>4.16</v>
      </c>
      <c r="J489" s="849"/>
      <c r="K489" s="849"/>
      <c r="L489" s="849"/>
      <c r="M489" s="849"/>
      <c r="N489" s="849">
        <v>650</v>
      </c>
      <c r="O489" s="849">
        <v>2437.5</v>
      </c>
      <c r="P489" s="837"/>
      <c r="Q489" s="850">
        <v>3.75</v>
      </c>
    </row>
    <row r="490" spans="1:17" ht="14.4" customHeight="1" x14ac:dyDescent="0.3">
      <c r="A490" s="831" t="s">
        <v>2127</v>
      </c>
      <c r="B490" s="832" t="s">
        <v>1842</v>
      </c>
      <c r="C490" s="832" t="s">
        <v>1843</v>
      </c>
      <c r="D490" s="832" t="s">
        <v>2026</v>
      </c>
      <c r="E490" s="832" t="s">
        <v>2027</v>
      </c>
      <c r="F490" s="849"/>
      <c r="G490" s="849"/>
      <c r="H490" s="849"/>
      <c r="I490" s="849"/>
      <c r="J490" s="849">
        <v>354</v>
      </c>
      <c r="K490" s="849">
        <v>11982.900000000001</v>
      </c>
      <c r="L490" s="849">
        <v>1</v>
      </c>
      <c r="M490" s="849">
        <v>33.85</v>
      </c>
      <c r="N490" s="849">
        <v>773</v>
      </c>
      <c r="O490" s="849">
        <v>26364.400000000001</v>
      </c>
      <c r="P490" s="837">
        <v>2.2001685735506427</v>
      </c>
      <c r="Q490" s="850">
        <v>34.106597671410093</v>
      </c>
    </row>
    <row r="491" spans="1:17" ht="14.4" customHeight="1" x14ac:dyDescent="0.3">
      <c r="A491" s="831" t="s">
        <v>2127</v>
      </c>
      <c r="B491" s="832" t="s">
        <v>1842</v>
      </c>
      <c r="C491" s="832" t="s">
        <v>1843</v>
      </c>
      <c r="D491" s="832" t="s">
        <v>1887</v>
      </c>
      <c r="E491" s="832" t="s">
        <v>1888</v>
      </c>
      <c r="F491" s="849"/>
      <c r="G491" s="849"/>
      <c r="H491" s="849"/>
      <c r="I491" s="849"/>
      <c r="J491" s="849"/>
      <c r="K491" s="849"/>
      <c r="L491" s="849"/>
      <c r="M491" s="849"/>
      <c r="N491" s="849">
        <v>100</v>
      </c>
      <c r="O491" s="849">
        <v>2074</v>
      </c>
      <c r="P491" s="837"/>
      <c r="Q491" s="850">
        <v>20.74</v>
      </c>
    </row>
    <row r="492" spans="1:17" ht="14.4" customHeight="1" x14ac:dyDescent="0.3">
      <c r="A492" s="831" t="s">
        <v>2127</v>
      </c>
      <c r="B492" s="832" t="s">
        <v>1842</v>
      </c>
      <c r="C492" s="832" t="s">
        <v>904</v>
      </c>
      <c r="D492" s="832" t="s">
        <v>1908</v>
      </c>
      <c r="E492" s="832" t="s">
        <v>1909</v>
      </c>
      <c r="F492" s="849"/>
      <c r="G492" s="849"/>
      <c r="H492" s="849"/>
      <c r="I492" s="849"/>
      <c r="J492" s="849">
        <v>1</v>
      </c>
      <c r="K492" s="849">
        <v>444</v>
      </c>
      <c r="L492" s="849">
        <v>1</v>
      </c>
      <c r="M492" s="849">
        <v>444</v>
      </c>
      <c r="N492" s="849"/>
      <c r="O492" s="849"/>
      <c r="P492" s="837"/>
      <c r="Q492" s="850"/>
    </row>
    <row r="493" spans="1:17" ht="14.4" customHeight="1" x14ac:dyDescent="0.3">
      <c r="A493" s="831" t="s">
        <v>2127</v>
      </c>
      <c r="B493" s="832" t="s">
        <v>1842</v>
      </c>
      <c r="C493" s="832" t="s">
        <v>904</v>
      </c>
      <c r="D493" s="832" t="s">
        <v>1948</v>
      </c>
      <c r="E493" s="832" t="s">
        <v>1949</v>
      </c>
      <c r="F493" s="849"/>
      <c r="G493" s="849"/>
      <c r="H493" s="849"/>
      <c r="I493" s="849"/>
      <c r="J493" s="849"/>
      <c r="K493" s="849"/>
      <c r="L493" s="849"/>
      <c r="M493" s="849"/>
      <c r="N493" s="849">
        <v>1</v>
      </c>
      <c r="O493" s="849">
        <v>717</v>
      </c>
      <c r="P493" s="837"/>
      <c r="Q493" s="850">
        <v>717</v>
      </c>
    </row>
    <row r="494" spans="1:17" ht="14.4" customHeight="1" x14ac:dyDescent="0.3">
      <c r="A494" s="831" t="s">
        <v>2127</v>
      </c>
      <c r="B494" s="832" t="s">
        <v>1842</v>
      </c>
      <c r="C494" s="832" t="s">
        <v>904</v>
      </c>
      <c r="D494" s="832" t="s">
        <v>1951</v>
      </c>
      <c r="E494" s="832" t="s">
        <v>1953</v>
      </c>
      <c r="F494" s="849">
        <v>1</v>
      </c>
      <c r="G494" s="849">
        <v>2637</v>
      </c>
      <c r="H494" s="849"/>
      <c r="I494" s="849">
        <v>2637</v>
      </c>
      <c r="J494" s="849"/>
      <c r="K494" s="849"/>
      <c r="L494" s="849"/>
      <c r="M494" s="849"/>
      <c r="N494" s="849"/>
      <c r="O494" s="849"/>
      <c r="P494" s="837"/>
      <c r="Q494" s="850"/>
    </row>
    <row r="495" spans="1:17" ht="14.4" customHeight="1" x14ac:dyDescent="0.3">
      <c r="A495" s="831" t="s">
        <v>2127</v>
      </c>
      <c r="B495" s="832" t="s">
        <v>1842</v>
      </c>
      <c r="C495" s="832" t="s">
        <v>904</v>
      </c>
      <c r="D495" s="832" t="s">
        <v>1954</v>
      </c>
      <c r="E495" s="832" t="s">
        <v>1955</v>
      </c>
      <c r="F495" s="849">
        <v>3</v>
      </c>
      <c r="G495" s="849">
        <v>5475</v>
      </c>
      <c r="H495" s="849">
        <v>1.5</v>
      </c>
      <c r="I495" s="849">
        <v>1825</v>
      </c>
      <c r="J495" s="849">
        <v>2</v>
      </c>
      <c r="K495" s="849">
        <v>3650</v>
      </c>
      <c r="L495" s="849">
        <v>1</v>
      </c>
      <c r="M495" s="849">
        <v>1825</v>
      </c>
      <c r="N495" s="849"/>
      <c r="O495" s="849"/>
      <c r="P495" s="837"/>
      <c r="Q495" s="850"/>
    </row>
    <row r="496" spans="1:17" ht="14.4" customHeight="1" x14ac:dyDescent="0.3">
      <c r="A496" s="831" t="s">
        <v>2127</v>
      </c>
      <c r="B496" s="832" t="s">
        <v>1842</v>
      </c>
      <c r="C496" s="832" t="s">
        <v>904</v>
      </c>
      <c r="D496" s="832" t="s">
        <v>1954</v>
      </c>
      <c r="E496" s="832" t="s">
        <v>1956</v>
      </c>
      <c r="F496" s="849">
        <v>2</v>
      </c>
      <c r="G496" s="849">
        <v>3650</v>
      </c>
      <c r="H496" s="849"/>
      <c r="I496" s="849">
        <v>1825</v>
      </c>
      <c r="J496" s="849"/>
      <c r="K496" s="849"/>
      <c r="L496" s="849"/>
      <c r="M496" s="849"/>
      <c r="N496" s="849">
        <v>2</v>
      </c>
      <c r="O496" s="849">
        <v>3652</v>
      </c>
      <c r="P496" s="837"/>
      <c r="Q496" s="850">
        <v>1826</v>
      </c>
    </row>
    <row r="497" spans="1:17" ht="14.4" customHeight="1" x14ac:dyDescent="0.3">
      <c r="A497" s="831" t="s">
        <v>2127</v>
      </c>
      <c r="B497" s="832" t="s">
        <v>1842</v>
      </c>
      <c r="C497" s="832" t="s">
        <v>904</v>
      </c>
      <c r="D497" s="832" t="s">
        <v>1957</v>
      </c>
      <c r="E497" s="832" t="s">
        <v>1958</v>
      </c>
      <c r="F497" s="849">
        <v>1</v>
      </c>
      <c r="G497" s="849">
        <v>429</v>
      </c>
      <c r="H497" s="849">
        <v>0.5</v>
      </c>
      <c r="I497" s="849">
        <v>429</v>
      </c>
      <c r="J497" s="849">
        <v>2</v>
      </c>
      <c r="K497" s="849">
        <v>858</v>
      </c>
      <c r="L497" s="849">
        <v>1</v>
      </c>
      <c r="M497" s="849">
        <v>429</v>
      </c>
      <c r="N497" s="849"/>
      <c r="O497" s="849"/>
      <c r="P497" s="837"/>
      <c r="Q497" s="850"/>
    </row>
    <row r="498" spans="1:17" ht="14.4" customHeight="1" x14ac:dyDescent="0.3">
      <c r="A498" s="831" t="s">
        <v>2127</v>
      </c>
      <c r="B498" s="832" t="s">
        <v>1842</v>
      </c>
      <c r="C498" s="832" t="s">
        <v>904</v>
      </c>
      <c r="D498" s="832" t="s">
        <v>2037</v>
      </c>
      <c r="E498" s="832" t="s">
        <v>2038</v>
      </c>
      <c r="F498" s="849"/>
      <c r="G498" s="849"/>
      <c r="H498" s="849"/>
      <c r="I498" s="849"/>
      <c r="J498" s="849">
        <v>2</v>
      </c>
      <c r="K498" s="849">
        <v>29014</v>
      </c>
      <c r="L498" s="849">
        <v>1</v>
      </c>
      <c r="M498" s="849">
        <v>14507</v>
      </c>
      <c r="N498" s="849">
        <v>2</v>
      </c>
      <c r="O498" s="849">
        <v>29017</v>
      </c>
      <c r="P498" s="837">
        <v>1.0001033983594128</v>
      </c>
      <c r="Q498" s="850">
        <v>14508.5</v>
      </c>
    </row>
    <row r="499" spans="1:17" ht="14.4" customHeight="1" x14ac:dyDescent="0.3">
      <c r="A499" s="831" t="s">
        <v>2127</v>
      </c>
      <c r="B499" s="832" t="s">
        <v>1842</v>
      </c>
      <c r="C499" s="832" t="s">
        <v>904</v>
      </c>
      <c r="D499" s="832" t="s">
        <v>1969</v>
      </c>
      <c r="E499" s="832" t="s">
        <v>1970</v>
      </c>
      <c r="F499" s="849">
        <v>1</v>
      </c>
      <c r="G499" s="849">
        <v>609</v>
      </c>
      <c r="H499" s="849"/>
      <c r="I499" s="849">
        <v>609</v>
      </c>
      <c r="J499" s="849"/>
      <c r="K499" s="849"/>
      <c r="L499" s="849"/>
      <c r="M499" s="849"/>
      <c r="N499" s="849"/>
      <c r="O499" s="849"/>
      <c r="P499" s="837"/>
      <c r="Q499" s="850"/>
    </row>
    <row r="500" spans="1:17" ht="14.4" customHeight="1" x14ac:dyDescent="0.3">
      <c r="A500" s="831" t="s">
        <v>2127</v>
      </c>
      <c r="B500" s="832" t="s">
        <v>1842</v>
      </c>
      <c r="C500" s="832" t="s">
        <v>904</v>
      </c>
      <c r="D500" s="832" t="s">
        <v>1977</v>
      </c>
      <c r="E500" s="832" t="s">
        <v>1979</v>
      </c>
      <c r="F500" s="849">
        <v>1</v>
      </c>
      <c r="G500" s="849">
        <v>1342</v>
      </c>
      <c r="H500" s="849"/>
      <c r="I500" s="849">
        <v>1342</v>
      </c>
      <c r="J500" s="849"/>
      <c r="K500" s="849"/>
      <c r="L500" s="849"/>
      <c r="M500" s="849"/>
      <c r="N500" s="849">
        <v>1</v>
      </c>
      <c r="O500" s="849">
        <v>1343</v>
      </c>
      <c r="P500" s="837"/>
      <c r="Q500" s="850">
        <v>1343</v>
      </c>
    </row>
    <row r="501" spans="1:17" ht="14.4" customHeight="1" x14ac:dyDescent="0.3">
      <c r="A501" s="831" t="s">
        <v>2127</v>
      </c>
      <c r="B501" s="832" t="s">
        <v>1842</v>
      </c>
      <c r="C501" s="832" t="s">
        <v>904</v>
      </c>
      <c r="D501" s="832" t="s">
        <v>2006</v>
      </c>
      <c r="E501" s="832" t="s">
        <v>2007</v>
      </c>
      <c r="F501" s="849">
        <v>1</v>
      </c>
      <c r="G501" s="849">
        <v>718</v>
      </c>
      <c r="H501" s="849"/>
      <c r="I501" s="849">
        <v>718</v>
      </c>
      <c r="J501" s="849"/>
      <c r="K501" s="849"/>
      <c r="L501" s="849"/>
      <c r="M501" s="849"/>
      <c r="N501" s="849"/>
      <c r="O501" s="849"/>
      <c r="P501" s="837"/>
      <c r="Q501" s="850"/>
    </row>
    <row r="502" spans="1:17" ht="14.4" customHeight="1" x14ac:dyDescent="0.3">
      <c r="A502" s="831" t="s">
        <v>2128</v>
      </c>
      <c r="B502" s="832" t="s">
        <v>1842</v>
      </c>
      <c r="C502" s="832" t="s">
        <v>2016</v>
      </c>
      <c r="D502" s="832" t="s">
        <v>2017</v>
      </c>
      <c r="E502" s="832" t="s">
        <v>2018</v>
      </c>
      <c r="F502" s="849"/>
      <c r="G502" s="849"/>
      <c r="H502" s="849"/>
      <c r="I502" s="849"/>
      <c r="J502" s="849">
        <v>0.85</v>
      </c>
      <c r="K502" s="849">
        <v>1708.19</v>
      </c>
      <c r="L502" s="849">
        <v>1</v>
      </c>
      <c r="M502" s="849">
        <v>2009.6352941176472</v>
      </c>
      <c r="N502" s="849"/>
      <c r="O502" s="849"/>
      <c r="P502" s="837"/>
      <c r="Q502" s="850"/>
    </row>
    <row r="503" spans="1:17" ht="14.4" customHeight="1" x14ac:dyDescent="0.3">
      <c r="A503" s="831" t="s">
        <v>2128</v>
      </c>
      <c r="B503" s="832" t="s">
        <v>1842</v>
      </c>
      <c r="C503" s="832" t="s">
        <v>2016</v>
      </c>
      <c r="D503" s="832" t="s">
        <v>2023</v>
      </c>
      <c r="E503" s="832" t="s">
        <v>974</v>
      </c>
      <c r="F503" s="849">
        <v>0.4</v>
      </c>
      <c r="G503" s="849">
        <v>727.62</v>
      </c>
      <c r="H503" s="849">
        <v>0.19047743705464429</v>
      </c>
      <c r="I503" s="849">
        <v>1819.05</v>
      </c>
      <c r="J503" s="849">
        <v>2.0999999999999996</v>
      </c>
      <c r="K503" s="849">
        <v>3819.9799999999996</v>
      </c>
      <c r="L503" s="849">
        <v>1</v>
      </c>
      <c r="M503" s="849">
        <v>1819.0380952380954</v>
      </c>
      <c r="N503" s="849">
        <v>1.8</v>
      </c>
      <c r="O503" s="849">
        <v>2401.6400000000003</v>
      </c>
      <c r="P503" s="837">
        <v>0.62870486232912226</v>
      </c>
      <c r="Q503" s="850">
        <v>1334.2444444444445</v>
      </c>
    </row>
    <row r="504" spans="1:17" ht="14.4" customHeight="1" x14ac:dyDescent="0.3">
      <c r="A504" s="831" t="s">
        <v>2128</v>
      </c>
      <c r="B504" s="832" t="s">
        <v>1842</v>
      </c>
      <c r="C504" s="832" t="s">
        <v>2016</v>
      </c>
      <c r="D504" s="832" t="s">
        <v>2024</v>
      </c>
      <c r="E504" s="832" t="s">
        <v>2025</v>
      </c>
      <c r="F504" s="849"/>
      <c r="G504" s="849"/>
      <c r="H504" s="849"/>
      <c r="I504" s="849"/>
      <c r="J504" s="849">
        <v>0.1</v>
      </c>
      <c r="K504" s="849">
        <v>90.38</v>
      </c>
      <c r="L504" s="849">
        <v>1</v>
      </c>
      <c r="M504" s="849">
        <v>903.8</v>
      </c>
      <c r="N504" s="849"/>
      <c r="O504" s="849"/>
      <c r="P504" s="837"/>
      <c r="Q504" s="850"/>
    </row>
    <row r="505" spans="1:17" ht="14.4" customHeight="1" x14ac:dyDescent="0.3">
      <c r="A505" s="831" t="s">
        <v>2128</v>
      </c>
      <c r="B505" s="832" t="s">
        <v>1842</v>
      </c>
      <c r="C505" s="832" t="s">
        <v>1843</v>
      </c>
      <c r="D505" s="832" t="s">
        <v>1848</v>
      </c>
      <c r="E505" s="832" t="s">
        <v>1849</v>
      </c>
      <c r="F505" s="849">
        <v>660</v>
      </c>
      <c r="G505" s="849">
        <v>3519</v>
      </c>
      <c r="H505" s="849">
        <v>0.91014897579143395</v>
      </c>
      <c r="I505" s="849">
        <v>5.331818181818182</v>
      </c>
      <c r="J505" s="849">
        <v>540</v>
      </c>
      <c r="K505" s="849">
        <v>3866.3999999999996</v>
      </c>
      <c r="L505" s="849">
        <v>1</v>
      </c>
      <c r="M505" s="849">
        <v>7.1599999999999993</v>
      </c>
      <c r="N505" s="849">
        <v>1255</v>
      </c>
      <c r="O505" s="849">
        <v>9052.25</v>
      </c>
      <c r="P505" s="837">
        <v>2.3412606041795989</v>
      </c>
      <c r="Q505" s="850">
        <v>7.2129482071713147</v>
      </c>
    </row>
    <row r="506" spans="1:17" ht="14.4" customHeight="1" x14ac:dyDescent="0.3">
      <c r="A506" s="831" t="s">
        <v>2128</v>
      </c>
      <c r="B506" s="832" t="s">
        <v>1842</v>
      </c>
      <c r="C506" s="832" t="s">
        <v>1843</v>
      </c>
      <c r="D506" s="832" t="s">
        <v>1855</v>
      </c>
      <c r="E506" s="832" t="s">
        <v>1856</v>
      </c>
      <c r="F506" s="849">
        <v>324</v>
      </c>
      <c r="G506" s="849">
        <v>1979.64</v>
      </c>
      <c r="H506" s="849">
        <v>0.33945724975907871</v>
      </c>
      <c r="I506" s="849">
        <v>6.11</v>
      </c>
      <c r="J506" s="849">
        <v>1098</v>
      </c>
      <c r="K506" s="849">
        <v>5831.7800000000007</v>
      </c>
      <c r="L506" s="849">
        <v>1</v>
      </c>
      <c r="M506" s="849">
        <v>5.3112750455373412</v>
      </c>
      <c r="N506" s="849">
        <v>307</v>
      </c>
      <c r="O506" s="849">
        <v>1636.31</v>
      </c>
      <c r="P506" s="837">
        <v>0.2805850014918258</v>
      </c>
      <c r="Q506" s="850">
        <v>5.33</v>
      </c>
    </row>
    <row r="507" spans="1:17" ht="14.4" customHeight="1" x14ac:dyDescent="0.3">
      <c r="A507" s="831" t="s">
        <v>2128</v>
      </c>
      <c r="B507" s="832" t="s">
        <v>1842</v>
      </c>
      <c r="C507" s="832" t="s">
        <v>1843</v>
      </c>
      <c r="D507" s="832" t="s">
        <v>1869</v>
      </c>
      <c r="E507" s="832" t="s">
        <v>1870</v>
      </c>
      <c r="F507" s="849">
        <v>495</v>
      </c>
      <c r="G507" s="849">
        <v>9870.2999999999993</v>
      </c>
      <c r="H507" s="849"/>
      <c r="I507" s="849">
        <v>19.939999999999998</v>
      </c>
      <c r="J507" s="849"/>
      <c r="K507" s="849"/>
      <c r="L507" s="849"/>
      <c r="M507" s="849"/>
      <c r="N507" s="849">
        <v>590</v>
      </c>
      <c r="O507" s="849">
        <v>11829.5</v>
      </c>
      <c r="P507" s="837"/>
      <c r="Q507" s="850">
        <v>20.05</v>
      </c>
    </row>
    <row r="508" spans="1:17" ht="14.4" customHeight="1" x14ac:dyDescent="0.3">
      <c r="A508" s="831" t="s">
        <v>2128</v>
      </c>
      <c r="B508" s="832" t="s">
        <v>1842</v>
      </c>
      <c r="C508" s="832" t="s">
        <v>1843</v>
      </c>
      <c r="D508" s="832" t="s">
        <v>1875</v>
      </c>
      <c r="E508" s="832" t="s">
        <v>1876</v>
      </c>
      <c r="F508" s="849">
        <v>4</v>
      </c>
      <c r="G508" s="849">
        <v>8655.2999999999993</v>
      </c>
      <c r="H508" s="849">
        <v>2.1783655903153547</v>
      </c>
      <c r="I508" s="849">
        <v>2163.8249999999998</v>
      </c>
      <c r="J508" s="849">
        <v>2</v>
      </c>
      <c r="K508" s="849">
        <v>3973.3</v>
      </c>
      <c r="L508" s="849">
        <v>1</v>
      </c>
      <c r="M508" s="849">
        <v>1986.65</v>
      </c>
      <c r="N508" s="849">
        <v>5</v>
      </c>
      <c r="O508" s="849">
        <v>9929.35</v>
      </c>
      <c r="P508" s="837">
        <v>2.4990184481413436</v>
      </c>
      <c r="Q508" s="850">
        <v>1985.8700000000001</v>
      </c>
    </row>
    <row r="509" spans="1:17" ht="14.4" customHeight="1" x14ac:dyDescent="0.3">
      <c r="A509" s="831" t="s">
        <v>2128</v>
      </c>
      <c r="B509" s="832" t="s">
        <v>1842</v>
      </c>
      <c r="C509" s="832" t="s">
        <v>1843</v>
      </c>
      <c r="D509" s="832" t="s">
        <v>1879</v>
      </c>
      <c r="E509" s="832" t="s">
        <v>1880</v>
      </c>
      <c r="F509" s="849">
        <v>2001</v>
      </c>
      <c r="G509" s="849">
        <v>8235.7000000000007</v>
      </c>
      <c r="H509" s="849">
        <v>0.59656549457124464</v>
      </c>
      <c r="I509" s="849">
        <v>4.1157921039480261</v>
      </c>
      <c r="J509" s="849">
        <v>3673</v>
      </c>
      <c r="K509" s="849">
        <v>13805.19</v>
      </c>
      <c r="L509" s="849">
        <v>1</v>
      </c>
      <c r="M509" s="849">
        <v>3.758559760413831</v>
      </c>
      <c r="N509" s="849">
        <v>1528</v>
      </c>
      <c r="O509" s="849">
        <v>5812.2800000000007</v>
      </c>
      <c r="P509" s="837">
        <v>0.42102136949944191</v>
      </c>
      <c r="Q509" s="850">
        <v>3.8038481675392672</v>
      </c>
    </row>
    <row r="510" spans="1:17" ht="14.4" customHeight="1" x14ac:dyDescent="0.3">
      <c r="A510" s="831" t="s">
        <v>2128</v>
      </c>
      <c r="B510" s="832" t="s">
        <v>1842</v>
      </c>
      <c r="C510" s="832" t="s">
        <v>1843</v>
      </c>
      <c r="D510" s="832" t="s">
        <v>2026</v>
      </c>
      <c r="E510" s="832" t="s">
        <v>2027</v>
      </c>
      <c r="F510" s="849">
        <v>175</v>
      </c>
      <c r="G510" s="849">
        <v>5778.5</v>
      </c>
      <c r="H510" s="849">
        <v>0.12236269586289787</v>
      </c>
      <c r="I510" s="849">
        <v>33.020000000000003</v>
      </c>
      <c r="J510" s="849">
        <v>1399</v>
      </c>
      <c r="K510" s="849">
        <v>47224.36</v>
      </c>
      <c r="L510" s="849">
        <v>1</v>
      </c>
      <c r="M510" s="849">
        <v>33.755796997855612</v>
      </c>
      <c r="N510" s="849">
        <v>1114</v>
      </c>
      <c r="O510" s="849">
        <v>38023.61</v>
      </c>
      <c r="P510" s="837">
        <v>0.80516940833078521</v>
      </c>
      <c r="Q510" s="850">
        <v>34.132504488330341</v>
      </c>
    </row>
    <row r="511" spans="1:17" ht="14.4" customHeight="1" x14ac:dyDescent="0.3">
      <c r="A511" s="831" t="s">
        <v>2128</v>
      </c>
      <c r="B511" s="832" t="s">
        <v>1842</v>
      </c>
      <c r="C511" s="832" t="s">
        <v>1843</v>
      </c>
      <c r="D511" s="832" t="s">
        <v>2028</v>
      </c>
      <c r="E511" s="832" t="s">
        <v>2029</v>
      </c>
      <c r="F511" s="849"/>
      <c r="G511" s="849"/>
      <c r="H511" s="849"/>
      <c r="I511" s="849"/>
      <c r="J511" s="849">
        <v>1</v>
      </c>
      <c r="K511" s="849">
        <v>57.78</v>
      </c>
      <c r="L511" s="849">
        <v>1</v>
      </c>
      <c r="M511" s="849">
        <v>57.78</v>
      </c>
      <c r="N511" s="849"/>
      <c r="O511" s="849"/>
      <c r="P511" s="837"/>
      <c r="Q511" s="850"/>
    </row>
    <row r="512" spans="1:17" ht="14.4" customHeight="1" x14ac:dyDescent="0.3">
      <c r="A512" s="831" t="s">
        <v>2128</v>
      </c>
      <c r="B512" s="832" t="s">
        <v>1842</v>
      </c>
      <c r="C512" s="832" t="s">
        <v>1843</v>
      </c>
      <c r="D512" s="832" t="s">
        <v>1895</v>
      </c>
      <c r="E512" s="832" t="s">
        <v>1896</v>
      </c>
      <c r="F512" s="849"/>
      <c r="G512" s="849"/>
      <c r="H512" s="849"/>
      <c r="I512" s="849"/>
      <c r="J512" s="849"/>
      <c r="K512" s="849"/>
      <c r="L512" s="849"/>
      <c r="M512" s="849"/>
      <c r="N512" s="849">
        <v>745</v>
      </c>
      <c r="O512" s="849">
        <v>14780.8</v>
      </c>
      <c r="P512" s="837"/>
      <c r="Q512" s="850">
        <v>19.84</v>
      </c>
    </row>
    <row r="513" spans="1:17" ht="14.4" customHeight="1" x14ac:dyDescent="0.3">
      <c r="A513" s="831" t="s">
        <v>2128</v>
      </c>
      <c r="B513" s="832" t="s">
        <v>1842</v>
      </c>
      <c r="C513" s="832" t="s">
        <v>904</v>
      </c>
      <c r="D513" s="832" t="s">
        <v>1908</v>
      </c>
      <c r="E513" s="832" t="s">
        <v>1909</v>
      </c>
      <c r="F513" s="849"/>
      <c r="G513" s="849"/>
      <c r="H513" s="849"/>
      <c r="I513" s="849"/>
      <c r="J513" s="849">
        <v>1</v>
      </c>
      <c r="K513" s="849">
        <v>444</v>
      </c>
      <c r="L513" s="849">
        <v>1</v>
      </c>
      <c r="M513" s="849">
        <v>444</v>
      </c>
      <c r="N513" s="849"/>
      <c r="O513" s="849"/>
      <c r="P513" s="837"/>
      <c r="Q513" s="850"/>
    </row>
    <row r="514" spans="1:17" ht="14.4" customHeight="1" x14ac:dyDescent="0.3">
      <c r="A514" s="831" t="s">
        <v>2128</v>
      </c>
      <c r="B514" s="832" t="s">
        <v>1842</v>
      </c>
      <c r="C514" s="832" t="s">
        <v>904</v>
      </c>
      <c r="D514" s="832" t="s">
        <v>1940</v>
      </c>
      <c r="E514" s="832" t="s">
        <v>1941</v>
      </c>
      <c r="F514" s="849">
        <v>1</v>
      </c>
      <c r="G514" s="849">
        <v>1213</v>
      </c>
      <c r="H514" s="849">
        <v>1</v>
      </c>
      <c r="I514" s="849">
        <v>1213</v>
      </c>
      <c r="J514" s="849">
        <v>1</v>
      </c>
      <c r="K514" s="849">
        <v>1213</v>
      </c>
      <c r="L514" s="849">
        <v>1</v>
      </c>
      <c r="M514" s="849">
        <v>1213</v>
      </c>
      <c r="N514" s="849">
        <v>1</v>
      </c>
      <c r="O514" s="849">
        <v>1214</v>
      </c>
      <c r="P514" s="837">
        <v>1.0008244023083264</v>
      </c>
      <c r="Q514" s="850">
        <v>1214</v>
      </c>
    </row>
    <row r="515" spans="1:17" ht="14.4" customHeight="1" x14ac:dyDescent="0.3">
      <c r="A515" s="831" t="s">
        <v>2128</v>
      </c>
      <c r="B515" s="832" t="s">
        <v>1842</v>
      </c>
      <c r="C515" s="832" t="s">
        <v>904</v>
      </c>
      <c r="D515" s="832" t="s">
        <v>1940</v>
      </c>
      <c r="E515" s="832" t="s">
        <v>1942</v>
      </c>
      <c r="F515" s="849">
        <v>1</v>
      </c>
      <c r="G515" s="849">
        <v>1213</v>
      </c>
      <c r="H515" s="849"/>
      <c r="I515" s="849">
        <v>1213</v>
      </c>
      <c r="J515" s="849"/>
      <c r="K515" s="849"/>
      <c r="L515" s="849"/>
      <c r="M515" s="849"/>
      <c r="N515" s="849"/>
      <c r="O515" s="849"/>
      <c r="P515" s="837"/>
      <c r="Q515" s="850"/>
    </row>
    <row r="516" spans="1:17" ht="14.4" customHeight="1" x14ac:dyDescent="0.3">
      <c r="A516" s="831" t="s">
        <v>2128</v>
      </c>
      <c r="B516" s="832" t="s">
        <v>1842</v>
      </c>
      <c r="C516" s="832" t="s">
        <v>904</v>
      </c>
      <c r="D516" s="832" t="s">
        <v>1945</v>
      </c>
      <c r="E516" s="832" t="s">
        <v>1946</v>
      </c>
      <c r="F516" s="849">
        <v>2</v>
      </c>
      <c r="G516" s="849">
        <v>1362</v>
      </c>
      <c r="H516" s="849">
        <v>1.9970674486803519</v>
      </c>
      <c r="I516" s="849">
        <v>681</v>
      </c>
      <c r="J516" s="849">
        <v>1</v>
      </c>
      <c r="K516" s="849">
        <v>682</v>
      </c>
      <c r="L516" s="849">
        <v>1</v>
      </c>
      <c r="M516" s="849">
        <v>682</v>
      </c>
      <c r="N516" s="849">
        <v>3</v>
      </c>
      <c r="O516" s="849">
        <v>2046</v>
      </c>
      <c r="P516" s="837">
        <v>3</v>
      </c>
      <c r="Q516" s="850">
        <v>682</v>
      </c>
    </row>
    <row r="517" spans="1:17" ht="14.4" customHeight="1" x14ac:dyDescent="0.3">
      <c r="A517" s="831" t="s">
        <v>2128</v>
      </c>
      <c r="B517" s="832" t="s">
        <v>1842</v>
      </c>
      <c r="C517" s="832" t="s">
        <v>904</v>
      </c>
      <c r="D517" s="832" t="s">
        <v>1945</v>
      </c>
      <c r="E517" s="832" t="s">
        <v>1947</v>
      </c>
      <c r="F517" s="849">
        <v>2</v>
      </c>
      <c r="G517" s="849">
        <v>1362</v>
      </c>
      <c r="H517" s="849">
        <v>1.9970674486803519</v>
      </c>
      <c r="I517" s="849">
        <v>681</v>
      </c>
      <c r="J517" s="849">
        <v>1</v>
      </c>
      <c r="K517" s="849">
        <v>682</v>
      </c>
      <c r="L517" s="849">
        <v>1</v>
      </c>
      <c r="M517" s="849">
        <v>682</v>
      </c>
      <c r="N517" s="849">
        <v>2</v>
      </c>
      <c r="O517" s="849">
        <v>1364</v>
      </c>
      <c r="P517" s="837">
        <v>2</v>
      </c>
      <c r="Q517" s="850">
        <v>682</v>
      </c>
    </row>
    <row r="518" spans="1:17" ht="14.4" customHeight="1" x14ac:dyDescent="0.3">
      <c r="A518" s="831" t="s">
        <v>2128</v>
      </c>
      <c r="B518" s="832" t="s">
        <v>1842</v>
      </c>
      <c r="C518" s="832" t="s">
        <v>904</v>
      </c>
      <c r="D518" s="832" t="s">
        <v>1951</v>
      </c>
      <c r="E518" s="832" t="s">
        <v>1952</v>
      </c>
      <c r="F518" s="849"/>
      <c r="G518" s="849"/>
      <c r="H518" s="849"/>
      <c r="I518" s="849"/>
      <c r="J518" s="849">
        <v>1</v>
      </c>
      <c r="K518" s="849">
        <v>2638</v>
      </c>
      <c r="L518" s="849">
        <v>1</v>
      </c>
      <c r="M518" s="849">
        <v>2638</v>
      </c>
      <c r="N518" s="849"/>
      <c r="O518" s="849"/>
      <c r="P518" s="837"/>
      <c r="Q518" s="850"/>
    </row>
    <row r="519" spans="1:17" ht="14.4" customHeight="1" x14ac:dyDescent="0.3">
      <c r="A519" s="831" t="s">
        <v>2128</v>
      </c>
      <c r="B519" s="832" t="s">
        <v>1842</v>
      </c>
      <c r="C519" s="832" t="s">
        <v>904</v>
      </c>
      <c r="D519" s="832" t="s">
        <v>1954</v>
      </c>
      <c r="E519" s="832" t="s">
        <v>1955</v>
      </c>
      <c r="F519" s="849">
        <v>5</v>
      </c>
      <c r="G519" s="849">
        <v>9125</v>
      </c>
      <c r="H519" s="849">
        <v>0.7142857142857143</v>
      </c>
      <c r="I519" s="849">
        <v>1825</v>
      </c>
      <c r="J519" s="849">
        <v>7</v>
      </c>
      <c r="K519" s="849">
        <v>12775</v>
      </c>
      <c r="L519" s="849">
        <v>1</v>
      </c>
      <c r="M519" s="849">
        <v>1825</v>
      </c>
      <c r="N519" s="849">
        <v>4</v>
      </c>
      <c r="O519" s="849">
        <v>7304</v>
      </c>
      <c r="P519" s="837">
        <v>0.57174168297455974</v>
      </c>
      <c r="Q519" s="850">
        <v>1826</v>
      </c>
    </row>
    <row r="520" spans="1:17" ht="14.4" customHeight="1" x14ac:dyDescent="0.3">
      <c r="A520" s="831" t="s">
        <v>2128</v>
      </c>
      <c r="B520" s="832" t="s">
        <v>1842</v>
      </c>
      <c r="C520" s="832" t="s">
        <v>904</v>
      </c>
      <c r="D520" s="832" t="s">
        <v>1954</v>
      </c>
      <c r="E520" s="832" t="s">
        <v>1956</v>
      </c>
      <c r="F520" s="849">
        <v>3</v>
      </c>
      <c r="G520" s="849">
        <v>5475</v>
      </c>
      <c r="H520" s="849">
        <v>0.25</v>
      </c>
      <c r="I520" s="849">
        <v>1825</v>
      </c>
      <c r="J520" s="849">
        <v>12</v>
      </c>
      <c r="K520" s="849">
        <v>21900</v>
      </c>
      <c r="L520" s="849">
        <v>1</v>
      </c>
      <c r="M520" s="849">
        <v>1825</v>
      </c>
      <c r="N520" s="849">
        <v>8</v>
      </c>
      <c r="O520" s="849">
        <v>14608</v>
      </c>
      <c r="P520" s="837">
        <v>0.66703196347031968</v>
      </c>
      <c r="Q520" s="850">
        <v>1826</v>
      </c>
    </row>
    <row r="521" spans="1:17" ht="14.4" customHeight="1" x14ac:dyDescent="0.3">
      <c r="A521" s="831" t="s">
        <v>2128</v>
      </c>
      <c r="B521" s="832" t="s">
        <v>1842</v>
      </c>
      <c r="C521" s="832" t="s">
        <v>904</v>
      </c>
      <c r="D521" s="832" t="s">
        <v>1957</v>
      </c>
      <c r="E521" s="832" t="s">
        <v>1958</v>
      </c>
      <c r="F521" s="849">
        <v>1</v>
      </c>
      <c r="G521" s="849">
        <v>429</v>
      </c>
      <c r="H521" s="849">
        <v>0.2</v>
      </c>
      <c r="I521" s="849">
        <v>429</v>
      </c>
      <c r="J521" s="849">
        <v>5</v>
      </c>
      <c r="K521" s="849">
        <v>2145</v>
      </c>
      <c r="L521" s="849">
        <v>1</v>
      </c>
      <c r="M521" s="849">
        <v>429</v>
      </c>
      <c r="N521" s="849">
        <v>2</v>
      </c>
      <c r="O521" s="849">
        <v>860</v>
      </c>
      <c r="P521" s="837">
        <v>0.40093240093240096</v>
      </c>
      <c r="Q521" s="850">
        <v>430</v>
      </c>
    </row>
    <row r="522" spans="1:17" ht="14.4" customHeight="1" x14ac:dyDescent="0.3">
      <c r="A522" s="831" t="s">
        <v>2128</v>
      </c>
      <c r="B522" s="832" t="s">
        <v>1842</v>
      </c>
      <c r="C522" s="832" t="s">
        <v>904</v>
      </c>
      <c r="D522" s="832" t="s">
        <v>2037</v>
      </c>
      <c r="E522" s="832" t="s">
        <v>2038</v>
      </c>
      <c r="F522" s="849">
        <v>1</v>
      </c>
      <c r="G522" s="849">
        <v>14506</v>
      </c>
      <c r="H522" s="849">
        <v>0.14284729539434166</v>
      </c>
      <c r="I522" s="849">
        <v>14506</v>
      </c>
      <c r="J522" s="849">
        <v>7</v>
      </c>
      <c r="K522" s="849">
        <v>101549</v>
      </c>
      <c r="L522" s="849">
        <v>1</v>
      </c>
      <c r="M522" s="849">
        <v>14507</v>
      </c>
      <c r="N522" s="849">
        <v>4</v>
      </c>
      <c r="O522" s="849">
        <v>58035</v>
      </c>
      <c r="P522" s="837">
        <v>0.57149750366817986</v>
      </c>
      <c r="Q522" s="850">
        <v>14508.75</v>
      </c>
    </row>
    <row r="523" spans="1:17" ht="14.4" customHeight="1" x14ac:dyDescent="0.3">
      <c r="A523" s="831" t="s">
        <v>2128</v>
      </c>
      <c r="B523" s="832" t="s">
        <v>1842</v>
      </c>
      <c r="C523" s="832" t="s">
        <v>904</v>
      </c>
      <c r="D523" s="832" t="s">
        <v>1969</v>
      </c>
      <c r="E523" s="832" t="s">
        <v>1971</v>
      </c>
      <c r="F523" s="849"/>
      <c r="G523" s="849"/>
      <c r="H523" s="849"/>
      <c r="I523" s="849"/>
      <c r="J523" s="849">
        <v>1</v>
      </c>
      <c r="K523" s="849">
        <v>610</v>
      </c>
      <c r="L523" s="849">
        <v>1</v>
      </c>
      <c r="M523" s="849">
        <v>610</v>
      </c>
      <c r="N523" s="849"/>
      <c r="O523" s="849"/>
      <c r="P523" s="837"/>
      <c r="Q523" s="850"/>
    </row>
    <row r="524" spans="1:17" ht="14.4" customHeight="1" x14ac:dyDescent="0.3">
      <c r="A524" s="831" t="s">
        <v>2128</v>
      </c>
      <c r="B524" s="832" t="s">
        <v>1842</v>
      </c>
      <c r="C524" s="832" t="s">
        <v>904</v>
      </c>
      <c r="D524" s="832" t="s">
        <v>1977</v>
      </c>
      <c r="E524" s="832" t="s">
        <v>1978</v>
      </c>
      <c r="F524" s="849">
        <v>1</v>
      </c>
      <c r="G524" s="849">
        <v>1342</v>
      </c>
      <c r="H524" s="849">
        <v>1</v>
      </c>
      <c r="I524" s="849">
        <v>1342</v>
      </c>
      <c r="J524" s="849">
        <v>1</v>
      </c>
      <c r="K524" s="849">
        <v>1342</v>
      </c>
      <c r="L524" s="849">
        <v>1</v>
      </c>
      <c r="M524" s="849">
        <v>1342</v>
      </c>
      <c r="N524" s="849">
        <v>1</v>
      </c>
      <c r="O524" s="849">
        <v>1343</v>
      </c>
      <c r="P524" s="837">
        <v>1.0007451564828613</v>
      </c>
      <c r="Q524" s="850">
        <v>1343</v>
      </c>
    </row>
    <row r="525" spans="1:17" ht="14.4" customHeight="1" x14ac:dyDescent="0.3">
      <c r="A525" s="831" t="s">
        <v>2128</v>
      </c>
      <c r="B525" s="832" t="s">
        <v>1842</v>
      </c>
      <c r="C525" s="832" t="s">
        <v>904</v>
      </c>
      <c r="D525" s="832" t="s">
        <v>1977</v>
      </c>
      <c r="E525" s="832" t="s">
        <v>1979</v>
      </c>
      <c r="F525" s="849">
        <v>2</v>
      </c>
      <c r="G525" s="849">
        <v>2684</v>
      </c>
      <c r="H525" s="849">
        <v>0.5</v>
      </c>
      <c r="I525" s="849">
        <v>1342</v>
      </c>
      <c r="J525" s="849">
        <v>4</v>
      </c>
      <c r="K525" s="849">
        <v>5368</v>
      </c>
      <c r="L525" s="849">
        <v>1</v>
      </c>
      <c r="M525" s="849">
        <v>1342</v>
      </c>
      <c r="N525" s="849">
        <v>1</v>
      </c>
      <c r="O525" s="849">
        <v>1342</v>
      </c>
      <c r="P525" s="837">
        <v>0.25</v>
      </c>
      <c r="Q525" s="850">
        <v>1342</v>
      </c>
    </row>
    <row r="526" spans="1:17" ht="14.4" customHeight="1" x14ac:dyDescent="0.3">
      <c r="A526" s="831" t="s">
        <v>2128</v>
      </c>
      <c r="B526" s="832" t="s">
        <v>1842</v>
      </c>
      <c r="C526" s="832" t="s">
        <v>904</v>
      </c>
      <c r="D526" s="832" t="s">
        <v>1980</v>
      </c>
      <c r="E526" s="832" t="s">
        <v>1981</v>
      </c>
      <c r="F526" s="849">
        <v>2</v>
      </c>
      <c r="G526" s="849">
        <v>1018</v>
      </c>
      <c r="H526" s="849">
        <v>2</v>
      </c>
      <c r="I526" s="849">
        <v>509</v>
      </c>
      <c r="J526" s="849">
        <v>1</v>
      </c>
      <c r="K526" s="849">
        <v>509</v>
      </c>
      <c r="L526" s="849">
        <v>1</v>
      </c>
      <c r="M526" s="849">
        <v>509</v>
      </c>
      <c r="N526" s="849">
        <v>2</v>
      </c>
      <c r="O526" s="849">
        <v>1021</v>
      </c>
      <c r="P526" s="837">
        <v>2.0058939096267192</v>
      </c>
      <c r="Q526" s="850">
        <v>510.5</v>
      </c>
    </row>
    <row r="527" spans="1:17" ht="14.4" customHeight="1" x14ac:dyDescent="0.3">
      <c r="A527" s="831" t="s">
        <v>2128</v>
      </c>
      <c r="B527" s="832" t="s">
        <v>1842</v>
      </c>
      <c r="C527" s="832" t="s">
        <v>904</v>
      </c>
      <c r="D527" s="832" t="s">
        <v>1980</v>
      </c>
      <c r="E527" s="832" t="s">
        <v>1982</v>
      </c>
      <c r="F527" s="849">
        <v>2</v>
      </c>
      <c r="G527" s="849">
        <v>1018</v>
      </c>
      <c r="H527" s="849">
        <v>1</v>
      </c>
      <c r="I527" s="849">
        <v>509</v>
      </c>
      <c r="J527" s="849">
        <v>2</v>
      </c>
      <c r="K527" s="849">
        <v>1018</v>
      </c>
      <c r="L527" s="849">
        <v>1</v>
      </c>
      <c r="M527" s="849">
        <v>509</v>
      </c>
      <c r="N527" s="849">
        <v>5</v>
      </c>
      <c r="O527" s="849">
        <v>2550</v>
      </c>
      <c r="P527" s="837">
        <v>2.504911591355599</v>
      </c>
      <c r="Q527" s="850">
        <v>510</v>
      </c>
    </row>
    <row r="528" spans="1:17" ht="14.4" customHeight="1" x14ac:dyDescent="0.3">
      <c r="A528" s="831" t="s">
        <v>2128</v>
      </c>
      <c r="B528" s="832" t="s">
        <v>1842</v>
      </c>
      <c r="C528" s="832" t="s">
        <v>904</v>
      </c>
      <c r="D528" s="832" t="s">
        <v>1983</v>
      </c>
      <c r="E528" s="832" t="s">
        <v>1984</v>
      </c>
      <c r="F528" s="849">
        <v>1</v>
      </c>
      <c r="G528" s="849">
        <v>2329</v>
      </c>
      <c r="H528" s="849"/>
      <c r="I528" s="849">
        <v>2329</v>
      </c>
      <c r="J528" s="849"/>
      <c r="K528" s="849"/>
      <c r="L528" s="849"/>
      <c r="M528" s="849"/>
      <c r="N528" s="849">
        <v>1</v>
      </c>
      <c r="O528" s="849">
        <v>2333</v>
      </c>
      <c r="P528" s="837"/>
      <c r="Q528" s="850">
        <v>2333</v>
      </c>
    </row>
    <row r="529" spans="1:17" ht="14.4" customHeight="1" x14ac:dyDescent="0.3">
      <c r="A529" s="831" t="s">
        <v>2128</v>
      </c>
      <c r="B529" s="832" t="s">
        <v>1842</v>
      </c>
      <c r="C529" s="832" t="s">
        <v>904</v>
      </c>
      <c r="D529" s="832" t="s">
        <v>1985</v>
      </c>
      <c r="E529" s="832" t="s">
        <v>1986</v>
      </c>
      <c r="F529" s="849"/>
      <c r="G529" s="849"/>
      <c r="H529" s="849"/>
      <c r="I529" s="849"/>
      <c r="J529" s="849"/>
      <c r="K529" s="849"/>
      <c r="L529" s="849"/>
      <c r="M529" s="849"/>
      <c r="N529" s="849">
        <v>1</v>
      </c>
      <c r="O529" s="849">
        <v>2649</v>
      </c>
      <c r="P529" s="837"/>
      <c r="Q529" s="850">
        <v>2649</v>
      </c>
    </row>
    <row r="530" spans="1:17" ht="14.4" customHeight="1" x14ac:dyDescent="0.3">
      <c r="A530" s="831" t="s">
        <v>2128</v>
      </c>
      <c r="B530" s="832" t="s">
        <v>1842</v>
      </c>
      <c r="C530" s="832" t="s">
        <v>904</v>
      </c>
      <c r="D530" s="832" t="s">
        <v>2006</v>
      </c>
      <c r="E530" s="832" t="s">
        <v>2007</v>
      </c>
      <c r="F530" s="849">
        <v>1</v>
      </c>
      <c r="G530" s="849">
        <v>718</v>
      </c>
      <c r="H530" s="849"/>
      <c r="I530" s="849">
        <v>718</v>
      </c>
      <c r="J530" s="849"/>
      <c r="K530" s="849"/>
      <c r="L530" s="849"/>
      <c r="M530" s="849"/>
      <c r="N530" s="849"/>
      <c r="O530" s="849"/>
      <c r="P530" s="837"/>
      <c r="Q530" s="850"/>
    </row>
    <row r="531" spans="1:17" ht="14.4" customHeight="1" x14ac:dyDescent="0.3">
      <c r="A531" s="831" t="s">
        <v>2128</v>
      </c>
      <c r="B531" s="832" t="s">
        <v>1842</v>
      </c>
      <c r="C531" s="832" t="s">
        <v>904</v>
      </c>
      <c r="D531" s="832" t="s">
        <v>2006</v>
      </c>
      <c r="E531" s="832" t="s">
        <v>2008</v>
      </c>
      <c r="F531" s="849"/>
      <c r="G531" s="849"/>
      <c r="H531" s="849"/>
      <c r="I531" s="849"/>
      <c r="J531" s="849">
        <v>1</v>
      </c>
      <c r="K531" s="849">
        <v>719</v>
      </c>
      <c r="L531" s="849">
        <v>1</v>
      </c>
      <c r="M531" s="849">
        <v>719</v>
      </c>
      <c r="N531" s="849">
        <v>1</v>
      </c>
      <c r="O531" s="849">
        <v>719</v>
      </c>
      <c r="P531" s="837">
        <v>1</v>
      </c>
      <c r="Q531" s="850">
        <v>719</v>
      </c>
    </row>
    <row r="532" spans="1:17" ht="14.4" customHeight="1" x14ac:dyDescent="0.3">
      <c r="A532" s="831" t="s">
        <v>2129</v>
      </c>
      <c r="B532" s="832" t="s">
        <v>1842</v>
      </c>
      <c r="C532" s="832" t="s">
        <v>2016</v>
      </c>
      <c r="D532" s="832" t="s">
        <v>2022</v>
      </c>
      <c r="E532" s="832" t="s">
        <v>974</v>
      </c>
      <c r="F532" s="849">
        <v>0.02</v>
      </c>
      <c r="G532" s="849">
        <v>177.08</v>
      </c>
      <c r="H532" s="849"/>
      <c r="I532" s="849">
        <v>8854</v>
      </c>
      <c r="J532" s="849"/>
      <c r="K532" s="849"/>
      <c r="L532" s="849"/>
      <c r="M532" s="849"/>
      <c r="N532" s="849"/>
      <c r="O532" s="849"/>
      <c r="P532" s="837"/>
      <c r="Q532" s="850"/>
    </row>
    <row r="533" spans="1:17" ht="14.4" customHeight="1" x14ac:dyDescent="0.3">
      <c r="A533" s="831" t="s">
        <v>2129</v>
      </c>
      <c r="B533" s="832" t="s">
        <v>1842</v>
      </c>
      <c r="C533" s="832" t="s">
        <v>2016</v>
      </c>
      <c r="D533" s="832" t="s">
        <v>2023</v>
      </c>
      <c r="E533" s="832" t="s">
        <v>974</v>
      </c>
      <c r="F533" s="849">
        <v>0.5</v>
      </c>
      <c r="G533" s="849">
        <v>885.4</v>
      </c>
      <c r="H533" s="849"/>
      <c r="I533" s="849">
        <v>1770.8</v>
      </c>
      <c r="J533" s="849"/>
      <c r="K533" s="849"/>
      <c r="L533" s="849"/>
      <c r="M533" s="849"/>
      <c r="N533" s="849">
        <v>0.85000000000000009</v>
      </c>
      <c r="O533" s="849">
        <v>1080.78</v>
      </c>
      <c r="P533" s="837"/>
      <c r="Q533" s="850">
        <v>1271.5058823529409</v>
      </c>
    </row>
    <row r="534" spans="1:17" ht="14.4" customHeight="1" x14ac:dyDescent="0.3">
      <c r="A534" s="831" t="s">
        <v>2129</v>
      </c>
      <c r="B534" s="832" t="s">
        <v>1842</v>
      </c>
      <c r="C534" s="832" t="s">
        <v>1843</v>
      </c>
      <c r="D534" s="832" t="s">
        <v>1848</v>
      </c>
      <c r="E534" s="832" t="s">
        <v>1849</v>
      </c>
      <c r="F534" s="849"/>
      <c r="G534" s="849"/>
      <c r="H534" s="849"/>
      <c r="I534" s="849"/>
      <c r="J534" s="849"/>
      <c r="K534" s="849"/>
      <c r="L534" s="849"/>
      <c r="M534" s="849"/>
      <c r="N534" s="849">
        <v>430</v>
      </c>
      <c r="O534" s="849">
        <v>3091.7</v>
      </c>
      <c r="P534" s="837"/>
      <c r="Q534" s="850">
        <v>7.1899999999999995</v>
      </c>
    </row>
    <row r="535" spans="1:17" ht="14.4" customHeight="1" x14ac:dyDescent="0.3">
      <c r="A535" s="831" t="s">
        <v>2129</v>
      </c>
      <c r="B535" s="832" t="s">
        <v>1842</v>
      </c>
      <c r="C535" s="832" t="s">
        <v>1843</v>
      </c>
      <c r="D535" s="832" t="s">
        <v>1855</v>
      </c>
      <c r="E535" s="832" t="s">
        <v>1856</v>
      </c>
      <c r="F535" s="849"/>
      <c r="G535" s="849"/>
      <c r="H535" s="849"/>
      <c r="I535" s="849"/>
      <c r="J535" s="849"/>
      <c r="K535" s="849"/>
      <c r="L535" s="849"/>
      <c r="M535" s="849"/>
      <c r="N535" s="849">
        <v>865</v>
      </c>
      <c r="O535" s="849">
        <v>4610.45</v>
      </c>
      <c r="P535" s="837"/>
      <c r="Q535" s="850">
        <v>5.33</v>
      </c>
    </row>
    <row r="536" spans="1:17" ht="14.4" customHeight="1" x14ac:dyDescent="0.3">
      <c r="A536" s="831" t="s">
        <v>2129</v>
      </c>
      <c r="B536" s="832" t="s">
        <v>1842</v>
      </c>
      <c r="C536" s="832" t="s">
        <v>1843</v>
      </c>
      <c r="D536" s="832" t="s">
        <v>1869</v>
      </c>
      <c r="E536" s="832" t="s">
        <v>1870</v>
      </c>
      <c r="F536" s="849">
        <v>610</v>
      </c>
      <c r="G536" s="849">
        <v>12431.8</v>
      </c>
      <c r="H536" s="849"/>
      <c r="I536" s="849">
        <v>20.38</v>
      </c>
      <c r="J536" s="849"/>
      <c r="K536" s="849"/>
      <c r="L536" s="849"/>
      <c r="M536" s="849"/>
      <c r="N536" s="849">
        <v>2955</v>
      </c>
      <c r="O536" s="849">
        <v>60391</v>
      </c>
      <c r="P536" s="837"/>
      <c r="Q536" s="850">
        <v>20.436886632825718</v>
      </c>
    </row>
    <row r="537" spans="1:17" ht="14.4" customHeight="1" x14ac:dyDescent="0.3">
      <c r="A537" s="831" t="s">
        <v>2129</v>
      </c>
      <c r="B537" s="832" t="s">
        <v>1842</v>
      </c>
      <c r="C537" s="832" t="s">
        <v>1843</v>
      </c>
      <c r="D537" s="832" t="s">
        <v>1879</v>
      </c>
      <c r="E537" s="832" t="s">
        <v>1880</v>
      </c>
      <c r="F537" s="849">
        <v>667</v>
      </c>
      <c r="G537" s="849">
        <v>2281.14</v>
      </c>
      <c r="H537" s="849"/>
      <c r="I537" s="849">
        <v>3.42</v>
      </c>
      <c r="J537" s="849"/>
      <c r="K537" s="849"/>
      <c r="L537" s="849"/>
      <c r="M537" s="849"/>
      <c r="N537" s="849"/>
      <c r="O537" s="849"/>
      <c r="P537" s="837"/>
      <c r="Q537" s="850"/>
    </row>
    <row r="538" spans="1:17" ht="14.4" customHeight="1" x14ac:dyDescent="0.3">
      <c r="A538" s="831" t="s">
        <v>2129</v>
      </c>
      <c r="B538" s="832" t="s">
        <v>1842</v>
      </c>
      <c r="C538" s="832" t="s">
        <v>1843</v>
      </c>
      <c r="D538" s="832" t="s">
        <v>2026</v>
      </c>
      <c r="E538" s="832" t="s">
        <v>2027</v>
      </c>
      <c r="F538" s="849">
        <v>235</v>
      </c>
      <c r="G538" s="849">
        <v>7757.35</v>
      </c>
      <c r="H538" s="849"/>
      <c r="I538" s="849">
        <v>33.01</v>
      </c>
      <c r="J538" s="849"/>
      <c r="K538" s="849"/>
      <c r="L538" s="849"/>
      <c r="M538" s="849"/>
      <c r="N538" s="849">
        <v>405</v>
      </c>
      <c r="O538" s="849">
        <v>13804.74</v>
      </c>
      <c r="P538" s="837"/>
      <c r="Q538" s="850">
        <v>34.085777777777778</v>
      </c>
    </row>
    <row r="539" spans="1:17" ht="14.4" customHeight="1" x14ac:dyDescent="0.3">
      <c r="A539" s="831" t="s">
        <v>2129</v>
      </c>
      <c r="B539" s="832" t="s">
        <v>1842</v>
      </c>
      <c r="C539" s="832" t="s">
        <v>904</v>
      </c>
      <c r="D539" s="832" t="s">
        <v>1940</v>
      </c>
      <c r="E539" s="832" t="s">
        <v>1942</v>
      </c>
      <c r="F539" s="849">
        <v>1</v>
      </c>
      <c r="G539" s="849">
        <v>1213</v>
      </c>
      <c r="H539" s="849"/>
      <c r="I539" s="849">
        <v>1213</v>
      </c>
      <c r="J539" s="849"/>
      <c r="K539" s="849"/>
      <c r="L539" s="849"/>
      <c r="M539" s="849"/>
      <c r="N539" s="849"/>
      <c r="O539" s="849"/>
      <c r="P539" s="837"/>
      <c r="Q539" s="850"/>
    </row>
    <row r="540" spans="1:17" ht="14.4" customHeight="1" x14ac:dyDescent="0.3">
      <c r="A540" s="831" t="s">
        <v>2129</v>
      </c>
      <c r="B540" s="832" t="s">
        <v>1842</v>
      </c>
      <c r="C540" s="832" t="s">
        <v>904</v>
      </c>
      <c r="D540" s="832" t="s">
        <v>1951</v>
      </c>
      <c r="E540" s="832" t="s">
        <v>1952</v>
      </c>
      <c r="F540" s="849"/>
      <c r="G540" s="849"/>
      <c r="H540" s="849"/>
      <c r="I540" s="849"/>
      <c r="J540" s="849">
        <v>3</v>
      </c>
      <c r="K540" s="849">
        <v>7914</v>
      </c>
      <c r="L540" s="849">
        <v>1</v>
      </c>
      <c r="M540" s="849">
        <v>2638</v>
      </c>
      <c r="N540" s="849"/>
      <c r="O540" s="849"/>
      <c r="P540" s="837"/>
      <c r="Q540" s="850"/>
    </row>
    <row r="541" spans="1:17" ht="14.4" customHeight="1" x14ac:dyDescent="0.3">
      <c r="A541" s="831" t="s">
        <v>2129</v>
      </c>
      <c r="B541" s="832" t="s">
        <v>1842</v>
      </c>
      <c r="C541" s="832" t="s">
        <v>904</v>
      </c>
      <c r="D541" s="832" t="s">
        <v>1954</v>
      </c>
      <c r="E541" s="832" t="s">
        <v>1955</v>
      </c>
      <c r="F541" s="849">
        <v>2</v>
      </c>
      <c r="G541" s="849">
        <v>3650</v>
      </c>
      <c r="H541" s="849"/>
      <c r="I541" s="849">
        <v>1825</v>
      </c>
      <c r="J541" s="849"/>
      <c r="K541" s="849"/>
      <c r="L541" s="849"/>
      <c r="M541" s="849"/>
      <c r="N541" s="849">
        <v>8</v>
      </c>
      <c r="O541" s="849">
        <v>14608</v>
      </c>
      <c r="P541" s="837"/>
      <c r="Q541" s="850">
        <v>1826</v>
      </c>
    </row>
    <row r="542" spans="1:17" ht="14.4" customHeight="1" x14ac:dyDescent="0.3">
      <c r="A542" s="831" t="s">
        <v>2129</v>
      </c>
      <c r="B542" s="832" t="s">
        <v>1842</v>
      </c>
      <c r="C542" s="832" t="s">
        <v>904</v>
      </c>
      <c r="D542" s="832" t="s">
        <v>1954</v>
      </c>
      <c r="E542" s="832" t="s">
        <v>1956</v>
      </c>
      <c r="F542" s="849"/>
      <c r="G542" s="849"/>
      <c r="H542" s="849"/>
      <c r="I542" s="849"/>
      <c r="J542" s="849">
        <v>6</v>
      </c>
      <c r="K542" s="849">
        <v>10950</v>
      </c>
      <c r="L542" s="849">
        <v>1</v>
      </c>
      <c r="M542" s="849">
        <v>1825</v>
      </c>
      <c r="N542" s="849">
        <v>8</v>
      </c>
      <c r="O542" s="849">
        <v>14608</v>
      </c>
      <c r="P542" s="837">
        <v>1.3340639269406394</v>
      </c>
      <c r="Q542" s="850">
        <v>1826</v>
      </c>
    </row>
    <row r="543" spans="1:17" ht="14.4" customHeight="1" x14ac:dyDescent="0.3">
      <c r="A543" s="831" t="s">
        <v>2129</v>
      </c>
      <c r="B543" s="832" t="s">
        <v>1842</v>
      </c>
      <c r="C543" s="832" t="s">
        <v>904</v>
      </c>
      <c r="D543" s="832" t="s">
        <v>1957</v>
      </c>
      <c r="E543" s="832" t="s">
        <v>1958</v>
      </c>
      <c r="F543" s="849"/>
      <c r="G543" s="849"/>
      <c r="H543" s="849"/>
      <c r="I543" s="849"/>
      <c r="J543" s="849">
        <v>3</v>
      </c>
      <c r="K543" s="849">
        <v>1287</v>
      </c>
      <c r="L543" s="849">
        <v>1</v>
      </c>
      <c r="M543" s="849">
        <v>429</v>
      </c>
      <c r="N543" s="849">
        <v>8</v>
      </c>
      <c r="O543" s="849">
        <v>3440</v>
      </c>
      <c r="P543" s="837">
        <v>2.6728826728826727</v>
      </c>
      <c r="Q543" s="850">
        <v>430</v>
      </c>
    </row>
    <row r="544" spans="1:17" ht="14.4" customHeight="1" x14ac:dyDescent="0.3">
      <c r="A544" s="831" t="s">
        <v>2129</v>
      </c>
      <c r="B544" s="832" t="s">
        <v>1842</v>
      </c>
      <c r="C544" s="832" t="s">
        <v>904</v>
      </c>
      <c r="D544" s="832" t="s">
        <v>2037</v>
      </c>
      <c r="E544" s="832" t="s">
        <v>2038</v>
      </c>
      <c r="F544" s="849">
        <v>1</v>
      </c>
      <c r="G544" s="849">
        <v>14506</v>
      </c>
      <c r="H544" s="849"/>
      <c r="I544" s="849">
        <v>14506</v>
      </c>
      <c r="J544" s="849"/>
      <c r="K544" s="849"/>
      <c r="L544" s="849"/>
      <c r="M544" s="849"/>
      <c r="N544" s="849">
        <v>2</v>
      </c>
      <c r="O544" s="849">
        <v>29017</v>
      </c>
      <c r="P544" s="837"/>
      <c r="Q544" s="850">
        <v>14508.5</v>
      </c>
    </row>
    <row r="545" spans="1:17" ht="14.4" customHeight="1" x14ac:dyDescent="0.3">
      <c r="A545" s="831" t="s">
        <v>2129</v>
      </c>
      <c r="B545" s="832" t="s">
        <v>1842</v>
      </c>
      <c r="C545" s="832" t="s">
        <v>904</v>
      </c>
      <c r="D545" s="832" t="s">
        <v>1969</v>
      </c>
      <c r="E545" s="832" t="s">
        <v>1970</v>
      </c>
      <c r="F545" s="849"/>
      <c r="G545" s="849"/>
      <c r="H545" s="849"/>
      <c r="I545" s="849"/>
      <c r="J545" s="849"/>
      <c r="K545" s="849"/>
      <c r="L545" s="849"/>
      <c r="M545" s="849"/>
      <c r="N545" s="849">
        <v>1</v>
      </c>
      <c r="O545" s="849">
        <v>611</v>
      </c>
      <c r="P545" s="837"/>
      <c r="Q545" s="850">
        <v>611</v>
      </c>
    </row>
    <row r="546" spans="1:17" ht="14.4" customHeight="1" x14ac:dyDescent="0.3">
      <c r="A546" s="831" t="s">
        <v>2129</v>
      </c>
      <c r="B546" s="832" t="s">
        <v>1842</v>
      </c>
      <c r="C546" s="832" t="s">
        <v>904</v>
      </c>
      <c r="D546" s="832" t="s">
        <v>1977</v>
      </c>
      <c r="E546" s="832" t="s">
        <v>1978</v>
      </c>
      <c r="F546" s="849">
        <v>1</v>
      </c>
      <c r="G546" s="849">
        <v>1342</v>
      </c>
      <c r="H546" s="849"/>
      <c r="I546" s="849">
        <v>1342</v>
      </c>
      <c r="J546" s="849"/>
      <c r="K546" s="849"/>
      <c r="L546" s="849"/>
      <c r="M546" s="849"/>
      <c r="N546" s="849"/>
      <c r="O546" s="849"/>
      <c r="P546" s="837"/>
      <c r="Q546" s="850"/>
    </row>
    <row r="547" spans="1:17" ht="14.4" customHeight="1" x14ac:dyDescent="0.3">
      <c r="A547" s="831" t="s">
        <v>2129</v>
      </c>
      <c r="B547" s="832" t="s">
        <v>1842</v>
      </c>
      <c r="C547" s="832" t="s">
        <v>904</v>
      </c>
      <c r="D547" s="832" t="s">
        <v>1980</v>
      </c>
      <c r="E547" s="832" t="s">
        <v>1981</v>
      </c>
      <c r="F547" s="849"/>
      <c r="G547" s="849"/>
      <c r="H547" s="849"/>
      <c r="I547" s="849"/>
      <c r="J547" s="849"/>
      <c r="K547" s="849"/>
      <c r="L547" s="849"/>
      <c r="M547" s="849"/>
      <c r="N547" s="849">
        <v>2</v>
      </c>
      <c r="O547" s="849">
        <v>1020</v>
      </c>
      <c r="P547" s="837"/>
      <c r="Q547" s="850">
        <v>510</v>
      </c>
    </row>
    <row r="548" spans="1:17" ht="14.4" customHeight="1" x14ac:dyDescent="0.3">
      <c r="A548" s="831" t="s">
        <v>2129</v>
      </c>
      <c r="B548" s="832" t="s">
        <v>1842</v>
      </c>
      <c r="C548" s="832" t="s">
        <v>904</v>
      </c>
      <c r="D548" s="832" t="s">
        <v>1983</v>
      </c>
      <c r="E548" s="832" t="s">
        <v>1984</v>
      </c>
      <c r="F548" s="849">
        <v>1</v>
      </c>
      <c r="G548" s="849">
        <v>2329</v>
      </c>
      <c r="H548" s="849"/>
      <c r="I548" s="849">
        <v>2329</v>
      </c>
      <c r="J548" s="849"/>
      <c r="K548" s="849"/>
      <c r="L548" s="849"/>
      <c r="M548" s="849"/>
      <c r="N548" s="849">
        <v>6</v>
      </c>
      <c r="O548" s="849">
        <v>13998</v>
      </c>
      <c r="P548" s="837"/>
      <c r="Q548" s="850">
        <v>2333</v>
      </c>
    </row>
    <row r="549" spans="1:17" ht="14.4" customHeight="1" x14ac:dyDescent="0.3">
      <c r="A549" s="831" t="s">
        <v>2129</v>
      </c>
      <c r="B549" s="832" t="s">
        <v>1842</v>
      </c>
      <c r="C549" s="832" t="s">
        <v>904</v>
      </c>
      <c r="D549" s="832" t="s">
        <v>2006</v>
      </c>
      <c r="E549" s="832" t="s">
        <v>2007</v>
      </c>
      <c r="F549" s="849">
        <v>1</v>
      </c>
      <c r="G549" s="849">
        <v>718</v>
      </c>
      <c r="H549" s="849"/>
      <c r="I549" s="849">
        <v>718</v>
      </c>
      <c r="J549" s="849"/>
      <c r="K549" s="849"/>
      <c r="L549" s="849"/>
      <c r="M549" s="849"/>
      <c r="N549" s="849">
        <v>3</v>
      </c>
      <c r="O549" s="849">
        <v>2157</v>
      </c>
      <c r="P549" s="837"/>
      <c r="Q549" s="850">
        <v>719</v>
      </c>
    </row>
    <row r="550" spans="1:17" ht="14.4" customHeight="1" x14ac:dyDescent="0.3">
      <c r="A550" s="831" t="s">
        <v>2129</v>
      </c>
      <c r="B550" s="832" t="s">
        <v>1842</v>
      </c>
      <c r="C550" s="832" t="s">
        <v>904</v>
      </c>
      <c r="D550" s="832" t="s">
        <v>2006</v>
      </c>
      <c r="E550" s="832" t="s">
        <v>2008</v>
      </c>
      <c r="F550" s="849"/>
      <c r="G550" s="849"/>
      <c r="H550" s="849"/>
      <c r="I550" s="849"/>
      <c r="J550" s="849">
        <v>3</v>
      </c>
      <c r="K550" s="849">
        <v>2157</v>
      </c>
      <c r="L550" s="849">
        <v>1</v>
      </c>
      <c r="M550" s="849">
        <v>719</v>
      </c>
      <c r="N550" s="849">
        <v>3</v>
      </c>
      <c r="O550" s="849">
        <v>2157</v>
      </c>
      <c r="P550" s="837">
        <v>1</v>
      </c>
      <c r="Q550" s="850">
        <v>719</v>
      </c>
    </row>
    <row r="551" spans="1:17" ht="14.4" customHeight="1" x14ac:dyDescent="0.3">
      <c r="A551" s="831" t="s">
        <v>2130</v>
      </c>
      <c r="B551" s="832" t="s">
        <v>1842</v>
      </c>
      <c r="C551" s="832" t="s">
        <v>2016</v>
      </c>
      <c r="D551" s="832" t="s">
        <v>2017</v>
      </c>
      <c r="E551" s="832" t="s">
        <v>2018</v>
      </c>
      <c r="F551" s="849"/>
      <c r="G551" s="849"/>
      <c r="H551" s="849"/>
      <c r="I551" s="849"/>
      <c r="J551" s="849">
        <v>0.47000000000000003</v>
      </c>
      <c r="K551" s="849">
        <v>944.53</v>
      </c>
      <c r="L551" s="849">
        <v>1</v>
      </c>
      <c r="M551" s="849">
        <v>2009.6382978723402</v>
      </c>
      <c r="N551" s="849"/>
      <c r="O551" s="849"/>
      <c r="P551" s="837"/>
      <c r="Q551" s="850"/>
    </row>
    <row r="552" spans="1:17" ht="14.4" customHeight="1" x14ac:dyDescent="0.3">
      <c r="A552" s="831" t="s">
        <v>2130</v>
      </c>
      <c r="B552" s="832" t="s">
        <v>1842</v>
      </c>
      <c r="C552" s="832" t="s">
        <v>2016</v>
      </c>
      <c r="D552" s="832" t="s">
        <v>2022</v>
      </c>
      <c r="E552" s="832" t="s">
        <v>974</v>
      </c>
      <c r="F552" s="849">
        <v>0.1</v>
      </c>
      <c r="G552" s="849">
        <v>895.04000000000008</v>
      </c>
      <c r="H552" s="849"/>
      <c r="I552" s="849">
        <v>8950.4</v>
      </c>
      <c r="J552" s="849"/>
      <c r="K552" s="849"/>
      <c r="L552" s="849"/>
      <c r="M552" s="849"/>
      <c r="N552" s="849"/>
      <c r="O552" s="849"/>
      <c r="P552" s="837"/>
      <c r="Q552" s="850"/>
    </row>
    <row r="553" spans="1:17" ht="14.4" customHeight="1" x14ac:dyDescent="0.3">
      <c r="A553" s="831" t="s">
        <v>2130</v>
      </c>
      <c r="B553" s="832" t="s">
        <v>1842</v>
      </c>
      <c r="C553" s="832" t="s">
        <v>2016</v>
      </c>
      <c r="D553" s="832" t="s">
        <v>2023</v>
      </c>
      <c r="E553" s="832" t="s">
        <v>974</v>
      </c>
      <c r="F553" s="849">
        <v>19.230000000000004</v>
      </c>
      <c r="G553" s="849">
        <v>34444.04</v>
      </c>
      <c r="H553" s="849">
        <v>0.76661016436117058</v>
      </c>
      <c r="I553" s="849">
        <v>1791.1617264690585</v>
      </c>
      <c r="J553" s="849">
        <v>24.699999999999996</v>
      </c>
      <c r="K553" s="849">
        <v>44930.320000000014</v>
      </c>
      <c r="L553" s="849">
        <v>1</v>
      </c>
      <c r="M553" s="849">
        <v>1819.0412955465597</v>
      </c>
      <c r="N553" s="849">
        <v>20.599999999999998</v>
      </c>
      <c r="O553" s="849">
        <v>25953.38</v>
      </c>
      <c r="P553" s="837">
        <v>0.57763621536637155</v>
      </c>
      <c r="Q553" s="850">
        <v>1259.8728155339807</v>
      </c>
    </row>
    <row r="554" spans="1:17" ht="14.4" customHeight="1" x14ac:dyDescent="0.3">
      <c r="A554" s="831" t="s">
        <v>2130</v>
      </c>
      <c r="B554" s="832" t="s">
        <v>1842</v>
      </c>
      <c r="C554" s="832" t="s">
        <v>2016</v>
      </c>
      <c r="D554" s="832" t="s">
        <v>2024</v>
      </c>
      <c r="E554" s="832" t="s">
        <v>2025</v>
      </c>
      <c r="F554" s="849">
        <v>1.6500000000000004</v>
      </c>
      <c r="G554" s="849">
        <v>1491.2700000000002</v>
      </c>
      <c r="H554" s="849">
        <v>2.2000324560368232</v>
      </c>
      <c r="I554" s="849">
        <v>903.8</v>
      </c>
      <c r="J554" s="849">
        <v>0.76000000000000012</v>
      </c>
      <c r="K554" s="849">
        <v>677.84</v>
      </c>
      <c r="L554" s="849">
        <v>1</v>
      </c>
      <c r="M554" s="849">
        <v>891.8947368421052</v>
      </c>
      <c r="N554" s="849"/>
      <c r="O554" s="849"/>
      <c r="P554" s="837"/>
      <c r="Q554" s="850"/>
    </row>
    <row r="555" spans="1:17" ht="14.4" customHeight="1" x14ac:dyDescent="0.3">
      <c r="A555" s="831" t="s">
        <v>2130</v>
      </c>
      <c r="B555" s="832" t="s">
        <v>1842</v>
      </c>
      <c r="C555" s="832" t="s">
        <v>1843</v>
      </c>
      <c r="D555" s="832" t="s">
        <v>1844</v>
      </c>
      <c r="E555" s="832" t="s">
        <v>1845</v>
      </c>
      <c r="F555" s="849">
        <v>190</v>
      </c>
      <c r="G555" s="849">
        <v>3691.7</v>
      </c>
      <c r="H555" s="849"/>
      <c r="I555" s="849">
        <v>19.43</v>
      </c>
      <c r="J555" s="849"/>
      <c r="K555" s="849"/>
      <c r="L555" s="849"/>
      <c r="M555" s="849"/>
      <c r="N555" s="849"/>
      <c r="O555" s="849"/>
      <c r="P555" s="837"/>
      <c r="Q555" s="850"/>
    </row>
    <row r="556" spans="1:17" ht="14.4" customHeight="1" x14ac:dyDescent="0.3">
      <c r="A556" s="831" t="s">
        <v>2130</v>
      </c>
      <c r="B556" s="832" t="s">
        <v>1842</v>
      </c>
      <c r="C556" s="832" t="s">
        <v>1843</v>
      </c>
      <c r="D556" s="832" t="s">
        <v>1848</v>
      </c>
      <c r="E556" s="832" t="s">
        <v>1849</v>
      </c>
      <c r="F556" s="849">
        <v>360</v>
      </c>
      <c r="G556" s="849">
        <v>1944</v>
      </c>
      <c r="H556" s="849">
        <v>0.75418994413407825</v>
      </c>
      <c r="I556" s="849">
        <v>5.4</v>
      </c>
      <c r="J556" s="849">
        <v>360</v>
      </c>
      <c r="K556" s="849">
        <v>2577.6</v>
      </c>
      <c r="L556" s="849">
        <v>1</v>
      </c>
      <c r="M556" s="849">
        <v>7.16</v>
      </c>
      <c r="N556" s="849">
        <v>900</v>
      </c>
      <c r="O556" s="849">
        <v>6499.8</v>
      </c>
      <c r="P556" s="837">
        <v>2.5216480446927374</v>
      </c>
      <c r="Q556" s="850">
        <v>7.2220000000000004</v>
      </c>
    </row>
    <row r="557" spans="1:17" ht="14.4" customHeight="1" x14ac:dyDescent="0.3">
      <c r="A557" s="831" t="s">
        <v>2130</v>
      </c>
      <c r="B557" s="832" t="s">
        <v>1842</v>
      </c>
      <c r="C557" s="832" t="s">
        <v>1843</v>
      </c>
      <c r="D557" s="832" t="s">
        <v>1855</v>
      </c>
      <c r="E557" s="832" t="s">
        <v>1856</v>
      </c>
      <c r="F557" s="849">
        <v>1356</v>
      </c>
      <c r="G557" s="849">
        <v>8285.16</v>
      </c>
      <c r="H557" s="849">
        <v>0.32274696970405242</v>
      </c>
      <c r="I557" s="849">
        <v>6.11</v>
      </c>
      <c r="J557" s="849">
        <v>4848</v>
      </c>
      <c r="K557" s="849">
        <v>25670.76</v>
      </c>
      <c r="L557" s="849">
        <v>1</v>
      </c>
      <c r="M557" s="849">
        <v>5.2951237623762371</v>
      </c>
      <c r="N557" s="849">
        <v>281</v>
      </c>
      <c r="O557" s="849">
        <v>1497.73</v>
      </c>
      <c r="P557" s="837">
        <v>5.8343812181641683E-2</v>
      </c>
      <c r="Q557" s="850">
        <v>5.33</v>
      </c>
    </row>
    <row r="558" spans="1:17" ht="14.4" customHeight="1" x14ac:dyDescent="0.3">
      <c r="A558" s="831" t="s">
        <v>2130</v>
      </c>
      <c r="B558" s="832" t="s">
        <v>1842</v>
      </c>
      <c r="C558" s="832" t="s">
        <v>1843</v>
      </c>
      <c r="D558" s="832" t="s">
        <v>1857</v>
      </c>
      <c r="E558" s="832" t="s">
        <v>1858</v>
      </c>
      <c r="F558" s="849">
        <v>180</v>
      </c>
      <c r="G558" s="849">
        <v>1638</v>
      </c>
      <c r="H558" s="849"/>
      <c r="I558" s="849">
        <v>9.1</v>
      </c>
      <c r="J558" s="849"/>
      <c r="K558" s="849"/>
      <c r="L558" s="849"/>
      <c r="M558" s="849"/>
      <c r="N558" s="849"/>
      <c r="O558" s="849"/>
      <c r="P558" s="837"/>
      <c r="Q558" s="850"/>
    </row>
    <row r="559" spans="1:17" ht="14.4" customHeight="1" x14ac:dyDescent="0.3">
      <c r="A559" s="831" t="s">
        <v>2130</v>
      </c>
      <c r="B559" s="832" t="s">
        <v>1842</v>
      </c>
      <c r="C559" s="832" t="s">
        <v>1843</v>
      </c>
      <c r="D559" s="832" t="s">
        <v>1867</v>
      </c>
      <c r="E559" s="832" t="s">
        <v>1868</v>
      </c>
      <c r="F559" s="849"/>
      <c r="G559" s="849"/>
      <c r="H559" s="849"/>
      <c r="I559" s="849"/>
      <c r="J559" s="849"/>
      <c r="K559" s="849"/>
      <c r="L559" s="849"/>
      <c r="M559" s="849"/>
      <c r="N559" s="849">
        <v>420</v>
      </c>
      <c r="O559" s="849">
        <v>3259.2</v>
      </c>
      <c r="P559" s="837"/>
      <c r="Q559" s="850">
        <v>7.76</v>
      </c>
    </row>
    <row r="560" spans="1:17" ht="14.4" customHeight="1" x14ac:dyDescent="0.3">
      <c r="A560" s="831" t="s">
        <v>2130</v>
      </c>
      <c r="B560" s="832" t="s">
        <v>1842</v>
      </c>
      <c r="C560" s="832" t="s">
        <v>1843</v>
      </c>
      <c r="D560" s="832" t="s">
        <v>1873</v>
      </c>
      <c r="E560" s="832" t="s">
        <v>1874</v>
      </c>
      <c r="F560" s="849">
        <v>9.73</v>
      </c>
      <c r="G560" s="849">
        <v>38868.620000000003</v>
      </c>
      <c r="H560" s="849">
        <v>2.2627911620517556</v>
      </c>
      <c r="I560" s="849">
        <v>3994.7194244604316</v>
      </c>
      <c r="J560" s="849">
        <v>4.3</v>
      </c>
      <c r="K560" s="849">
        <v>17177.29</v>
      </c>
      <c r="L560" s="849">
        <v>1</v>
      </c>
      <c r="M560" s="849">
        <v>3994.7186046511633</v>
      </c>
      <c r="N560" s="849"/>
      <c r="O560" s="849"/>
      <c r="P560" s="837"/>
      <c r="Q560" s="850"/>
    </row>
    <row r="561" spans="1:17" ht="14.4" customHeight="1" x14ac:dyDescent="0.3">
      <c r="A561" s="831" t="s">
        <v>2130</v>
      </c>
      <c r="B561" s="832" t="s">
        <v>1842</v>
      </c>
      <c r="C561" s="832" t="s">
        <v>1843</v>
      </c>
      <c r="D561" s="832" t="s">
        <v>1875</v>
      </c>
      <c r="E561" s="832" t="s">
        <v>1876</v>
      </c>
      <c r="F561" s="849">
        <v>1</v>
      </c>
      <c r="G561" s="849">
        <v>2163.7399999999998</v>
      </c>
      <c r="H561" s="849">
        <v>1.0891400095638384</v>
      </c>
      <c r="I561" s="849">
        <v>2163.7399999999998</v>
      </c>
      <c r="J561" s="849">
        <v>1</v>
      </c>
      <c r="K561" s="849">
        <v>1986.65</v>
      </c>
      <c r="L561" s="849">
        <v>1</v>
      </c>
      <c r="M561" s="849">
        <v>1986.65</v>
      </c>
      <c r="N561" s="849">
        <v>2</v>
      </c>
      <c r="O561" s="849">
        <v>3635.58</v>
      </c>
      <c r="P561" s="837">
        <v>1.8300052852792388</v>
      </c>
      <c r="Q561" s="850">
        <v>1817.79</v>
      </c>
    </row>
    <row r="562" spans="1:17" ht="14.4" customHeight="1" x14ac:dyDescent="0.3">
      <c r="A562" s="831" t="s">
        <v>2130</v>
      </c>
      <c r="B562" s="832" t="s">
        <v>1842</v>
      </c>
      <c r="C562" s="832" t="s">
        <v>1843</v>
      </c>
      <c r="D562" s="832" t="s">
        <v>2026</v>
      </c>
      <c r="E562" s="832" t="s">
        <v>2027</v>
      </c>
      <c r="F562" s="849">
        <v>10898</v>
      </c>
      <c r="G562" s="849">
        <v>359787.33</v>
      </c>
      <c r="H562" s="849">
        <v>0.61272405300273547</v>
      </c>
      <c r="I562" s="849">
        <v>33.014069554046614</v>
      </c>
      <c r="J562" s="849">
        <v>17363</v>
      </c>
      <c r="K562" s="849">
        <v>587193.09</v>
      </c>
      <c r="L562" s="849">
        <v>1</v>
      </c>
      <c r="M562" s="849">
        <v>33.818642515694293</v>
      </c>
      <c r="N562" s="849">
        <v>13637</v>
      </c>
      <c r="O562" s="849">
        <v>465220.45</v>
      </c>
      <c r="P562" s="837">
        <v>0.79227848202369011</v>
      </c>
      <c r="Q562" s="850">
        <v>34.114574319865071</v>
      </c>
    </row>
    <row r="563" spans="1:17" ht="14.4" customHeight="1" x14ac:dyDescent="0.3">
      <c r="A563" s="831" t="s">
        <v>2130</v>
      </c>
      <c r="B563" s="832" t="s">
        <v>1842</v>
      </c>
      <c r="C563" s="832" t="s">
        <v>1843</v>
      </c>
      <c r="D563" s="832" t="s">
        <v>2030</v>
      </c>
      <c r="E563" s="832" t="s">
        <v>2031</v>
      </c>
      <c r="F563" s="849"/>
      <c r="G563" s="849"/>
      <c r="H563" s="849"/>
      <c r="I563" s="849"/>
      <c r="J563" s="849"/>
      <c r="K563" s="849"/>
      <c r="L563" s="849"/>
      <c r="M563" s="849"/>
      <c r="N563" s="849">
        <v>350</v>
      </c>
      <c r="O563" s="849">
        <v>20517</v>
      </c>
      <c r="P563" s="837"/>
      <c r="Q563" s="850">
        <v>58.62</v>
      </c>
    </row>
    <row r="564" spans="1:17" ht="14.4" customHeight="1" x14ac:dyDescent="0.3">
      <c r="A564" s="831" t="s">
        <v>2130</v>
      </c>
      <c r="B564" s="832" t="s">
        <v>1842</v>
      </c>
      <c r="C564" s="832" t="s">
        <v>1843</v>
      </c>
      <c r="D564" s="832" t="s">
        <v>1890</v>
      </c>
      <c r="E564" s="832" t="s">
        <v>1891</v>
      </c>
      <c r="F564" s="849">
        <v>2</v>
      </c>
      <c r="G564" s="849">
        <v>135.62</v>
      </c>
      <c r="H564" s="849"/>
      <c r="I564" s="849">
        <v>67.81</v>
      </c>
      <c r="J564" s="849"/>
      <c r="K564" s="849"/>
      <c r="L564" s="849"/>
      <c r="M564" s="849"/>
      <c r="N564" s="849"/>
      <c r="O564" s="849"/>
      <c r="P564" s="837"/>
      <c r="Q564" s="850"/>
    </row>
    <row r="565" spans="1:17" ht="14.4" customHeight="1" x14ac:dyDescent="0.3">
      <c r="A565" s="831" t="s">
        <v>2130</v>
      </c>
      <c r="B565" s="832" t="s">
        <v>1842</v>
      </c>
      <c r="C565" s="832" t="s">
        <v>904</v>
      </c>
      <c r="D565" s="832" t="s">
        <v>1908</v>
      </c>
      <c r="E565" s="832" t="s">
        <v>1909</v>
      </c>
      <c r="F565" s="849"/>
      <c r="G565" s="849"/>
      <c r="H565" s="849"/>
      <c r="I565" s="849"/>
      <c r="J565" s="849">
        <v>1</v>
      </c>
      <c r="K565" s="849">
        <v>444</v>
      </c>
      <c r="L565" s="849">
        <v>1</v>
      </c>
      <c r="M565" s="849">
        <v>444</v>
      </c>
      <c r="N565" s="849"/>
      <c r="O565" s="849"/>
      <c r="P565" s="837"/>
      <c r="Q565" s="850"/>
    </row>
    <row r="566" spans="1:17" ht="14.4" customHeight="1" x14ac:dyDescent="0.3">
      <c r="A566" s="831" t="s">
        <v>2130</v>
      </c>
      <c r="B566" s="832" t="s">
        <v>1842</v>
      </c>
      <c r="C566" s="832" t="s">
        <v>904</v>
      </c>
      <c r="D566" s="832" t="s">
        <v>1915</v>
      </c>
      <c r="E566" s="832" t="s">
        <v>1916</v>
      </c>
      <c r="F566" s="849">
        <v>1</v>
      </c>
      <c r="G566" s="849">
        <v>318</v>
      </c>
      <c r="H566" s="849"/>
      <c r="I566" s="849">
        <v>318</v>
      </c>
      <c r="J566" s="849"/>
      <c r="K566" s="849"/>
      <c r="L566" s="849"/>
      <c r="M566" s="849"/>
      <c r="N566" s="849"/>
      <c r="O566" s="849"/>
      <c r="P566" s="837"/>
      <c r="Q566" s="850"/>
    </row>
    <row r="567" spans="1:17" ht="14.4" customHeight="1" x14ac:dyDescent="0.3">
      <c r="A567" s="831" t="s">
        <v>2130</v>
      </c>
      <c r="B567" s="832" t="s">
        <v>1842</v>
      </c>
      <c r="C567" s="832" t="s">
        <v>904</v>
      </c>
      <c r="D567" s="832" t="s">
        <v>1915</v>
      </c>
      <c r="E567" s="832" t="s">
        <v>1917</v>
      </c>
      <c r="F567" s="849">
        <v>2</v>
      </c>
      <c r="G567" s="849">
        <v>636</v>
      </c>
      <c r="H567" s="849"/>
      <c r="I567" s="849">
        <v>318</v>
      </c>
      <c r="J567" s="849"/>
      <c r="K567" s="849"/>
      <c r="L567" s="849"/>
      <c r="M567" s="849"/>
      <c r="N567" s="849"/>
      <c r="O567" s="849"/>
      <c r="P567" s="837"/>
      <c r="Q567" s="850"/>
    </row>
    <row r="568" spans="1:17" ht="14.4" customHeight="1" x14ac:dyDescent="0.3">
      <c r="A568" s="831" t="s">
        <v>2130</v>
      </c>
      <c r="B568" s="832" t="s">
        <v>1842</v>
      </c>
      <c r="C568" s="832" t="s">
        <v>904</v>
      </c>
      <c r="D568" s="832" t="s">
        <v>1933</v>
      </c>
      <c r="E568" s="832" t="s">
        <v>1935</v>
      </c>
      <c r="F568" s="849">
        <v>1</v>
      </c>
      <c r="G568" s="849">
        <v>1431</v>
      </c>
      <c r="H568" s="849"/>
      <c r="I568" s="849">
        <v>1431</v>
      </c>
      <c r="J568" s="849"/>
      <c r="K568" s="849"/>
      <c r="L568" s="849"/>
      <c r="M568" s="849"/>
      <c r="N568" s="849"/>
      <c r="O568" s="849"/>
      <c r="P568" s="837"/>
      <c r="Q568" s="850"/>
    </row>
    <row r="569" spans="1:17" ht="14.4" customHeight="1" x14ac:dyDescent="0.3">
      <c r="A569" s="831" t="s">
        <v>2130</v>
      </c>
      <c r="B569" s="832" t="s">
        <v>1842</v>
      </c>
      <c r="C569" s="832" t="s">
        <v>904</v>
      </c>
      <c r="D569" s="832" t="s">
        <v>1938</v>
      </c>
      <c r="E569" s="832" t="s">
        <v>1939</v>
      </c>
      <c r="F569" s="849">
        <v>2</v>
      </c>
      <c r="G569" s="849">
        <v>2558</v>
      </c>
      <c r="H569" s="849">
        <v>1.9984375000000001</v>
      </c>
      <c r="I569" s="849">
        <v>1279</v>
      </c>
      <c r="J569" s="849">
        <v>1</v>
      </c>
      <c r="K569" s="849">
        <v>1280</v>
      </c>
      <c r="L569" s="849">
        <v>1</v>
      </c>
      <c r="M569" s="849">
        <v>1280</v>
      </c>
      <c r="N569" s="849"/>
      <c r="O569" s="849"/>
      <c r="P569" s="837"/>
      <c r="Q569" s="850"/>
    </row>
    <row r="570" spans="1:17" ht="14.4" customHeight="1" x14ac:dyDescent="0.3">
      <c r="A570" s="831" t="s">
        <v>2130</v>
      </c>
      <c r="B570" s="832" t="s">
        <v>1842</v>
      </c>
      <c r="C570" s="832" t="s">
        <v>904</v>
      </c>
      <c r="D570" s="832" t="s">
        <v>1945</v>
      </c>
      <c r="E570" s="832" t="s">
        <v>1947</v>
      </c>
      <c r="F570" s="849">
        <v>1</v>
      </c>
      <c r="G570" s="849">
        <v>681</v>
      </c>
      <c r="H570" s="849">
        <v>0.99853372434017595</v>
      </c>
      <c r="I570" s="849">
        <v>681</v>
      </c>
      <c r="J570" s="849">
        <v>1</v>
      </c>
      <c r="K570" s="849">
        <v>682</v>
      </c>
      <c r="L570" s="849">
        <v>1</v>
      </c>
      <c r="M570" s="849">
        <v>682</v>
      </c>
      <c r="N570" s="849">
        <v>2</v>
      </c>
      <c r="O570" s="849">
        <v>1364</v>
      </c>
      <c r="P570" s="837">
        <v>2</v>
      </c>
      <c r="Q570" s="850">
        <v>682</v>
      </c>
    </row>
    <row r="571" spans="1:17" ht="14.4" customHeight="1" x14ac:dyDescent="0.3">
      <c r="A571" s="831" t="s">
        <v>2130</v>
      </c>
      <c r="B571" s="832" t="s">
        <v>1842</v>
      </c>
      <c r="C571" s="832" t="s">
        <v>904</v>
      </c>
      <c r="D571" s="832" t="s">
        <v>1954</v>
      </c>
      <c r="E571" s="832" t="s">
        <v>1955</v>
      </c>
      <c r="F571" s="849">
        <v>1</v>
      </c>
      <c r="G571" s="849">
        <v>1825</v>
      </c>
      <c r="H571" s="849">
        <v>0.25</v>
      </c>
      <c r="I571" s="849">
        <v>1825</v>
      </c>
      <c r="J571" s="849">
        <v>4</v>
      </c>
      <c r="K571" s="849">
        <v>7300</v>
      </c>
      <c r="L571" s="849">
        <v>1</v>
      </c>
      <c r="M571" s="849">
        <v>1825</v>
      </c>
      <c r="N571" s="849">
        <v>1</v>
      </c>
      <c r="O571" s="849">
        <v>1826</v>
      </c>
      <c r="P571" s="837">
        <v>0.25013698630136988</v>
      </c>
      <c r="Q571" s="850">
        <v>1826</v>
      </c>
    </row>
    <row r="572" spans="1:17" ht="14.4" customHeight="1" x14ac:dyDescent="0.3">
      <c r="A572" s="831" t="s">
        <v>2130</v>
      </c>
      <c r="B572" s="832" t="s">
        <v>1842</v>
      </c>
      <c r="C572" s="832" t="s">
        <v>904</v>
      </c>
      <c r="D572" s="832" t="s">
        <v>1954</v>
      </c>
      <c r="E572" s="832" t="s">
        <v>1956</v>
      </c>
      <c r="F572" s="849">
        <v>4</v>
      </c>
      <c r="G572" s="849">
        <v>7300</v>
      </c>
      <c r="H572" s="849">
        <v>0.36363636363636365</v>
      </c>
      <c r="I572" s="849">
        <v>1825</v>
      </c>
      <c r="J572" s="849">
        <v>11</v>
      </c>
      <c r="K572" s="849">
        <v>20075</v>
      </c>
      <c r="L572" s="849">
        <v>1</v>
      </c>
      <c r="M572" s="849">
        <v>1825</v>
      </c>
      <c r="N572" s="849">
        <v>7</v>
      </c>
      <c r="O572" s="849">
        <v>12782</v>
      </c>
      <c r="P572" s="837">
        <v>0.63671232876712325</v>
      </c>
      <c r="Q572" s="850">
        <v>1826</v>
      </c>
    </row>
    <row r="573" spans="1:17" ht="14.4" customHeight="1" x14ac:dyDescent="0.3">
      <c r="A573" s="831" t="s">
        <v>2130</v>
      </c>
      <c r="B573" s="832" t="s">
        <v>1842</v>
      </c>
      <c r="C573" s="832" t="s">
        <v>904</v>
      </c>
      <c r="D573" s="832" t="s">
        <v>1957</v>
      </c>
      <c r="E573" s="832" t="s">
        <v>1958</v>
      </c>
      <c r="F573" s="849">
        <v>2</v>
      </c>
      <c r="G573" s="849">
        <v>858</v>
      </c>
      <c r="H573" s="849">
        <v>0.25</v>
      </c>
      <c r="I573" s="849">
        <v>429</v>
      </c>
      <c r="J573" s="849">
        <v>8</v>
      </c>
      <c r="K573" s="849">
        <v>3432</v>
      </c>
      <c r="L573" s="849">
        <v>1</v>
      </c>
      <c r="M573" s="849">
        <v>429</v>
      </c>
      <c r="N573" s="849">
        <v>1</v>
      </c>
      <c r="O573" s="849">
        <v>430</v>
      </c>
      <c r="P573" s="837">
        <v>0.1252913752913753</v>
      </c>
      <c r="Q573" s="850">
        <v>430</v>
      </c>
    </row>
    <row r="574" spans="1:17" ht="14.4" customHeight="1" x14ac:dyDescent="0.3">
      <c r="A574" s="831" t="s">
        <v>2130</v>
      </c>
      <c r="B574" s="832" t="s">
        <v>1842</v>
      </c>
      <c r="C574" s="832" t="s">
        <v>904</v>
      </c>
      <c r="D574" s="832" t="s">
        <v>2037</v>
      </c>
      <c r="E574" s="832" t="s">
        <v>2038</v>
      </c>
      <c r="F574" s="849">
        <v>42</v>
      </c>
      <c r="G574" s="849">
        <v>609252</v>
      </c>
      <c r="H574" s="849">
        <v>0.64610930532209909</v>
      </c>
      <c r="I574" s="849">
        <v>14506</v>
      </c>
      <c r="J574" s="849">
        <v>65</v>
      </c>
      <c r="K574" s="849">
        <v>942955</v>
      </c>
      <c r="L574" s="849">
        <v>1</v>
      </c>
      <c r="M574" s="849">
        <v>14507</v>
      </c>
      <c r="N574" s="849">
        <v>53</v>
      </c>
      <c r="O574" s="849">
        <v>768963</v>
      </c>
      <c r="P574" s="837">
        <v>0.81548218101606118</v>
      </c>
      <c r="Q574" s="850">
        <v>14508.735849056604</v>
      </c>
    </row>
    <row r="575" spans="1:17" ht="14.4" customHeight="1" x14ac:dyDescent="0.3">
      <c r="A575" s="831" t="s">
        <v>2130</v>
      </c>
      <c r="B575" s="832" t="s">
        <v>1842</v>
      </c>
      <c r="C575" s="832" t="s">
        <v>904</v>
      </c>
      <c r="D575" s="832" t="s">
        <v>1969</v>
      </c>
      <c r="E575" s="832" t="s">
        <v>1970</v>
      </c>
      <c r="F575" s="849"/>
      <c r="G575" s="849"/>
      <c r="H575" s="849"/>
      <c r="I575" s="849"/>
      <c r="J575" s="849">
        <v>2</v>
      </c>
      <c r="K575" s="849">
        <v>1220</v>
      </c>
      <c r="L575" s="849">
        <v>1</v>
      </c>
      <c r="M575" s="849">
        <v>610</v>
      </c>
      <c r="N575" s="849"/>
      <c r="O575" s="849"/>
      <c r="P575" s="837"/>
      <c r="Q575" s="850"/>
    </row>
    <row r="576" spans="1:17" ht="14.4" customHeight="1" x14ac:dyDescent="0.3">
      <c r="A576" s="831" t="s">
        <v>2130</v>
      </c>
      <c r="B576" s="832" t="s">
        <v>1842</v>
      </c>
      <c r="C576" s="832" t="s">
        <v>904</v>
      </c>
      <c r="D576" s="832" t="s">
        <v>1969</v>
      </c>
      <c r="E576" s="832" t="s">
        <v>1971</v>
      </c>
      <c r="F576" s="849">
        <v>1</v>
      </c>
      <c r="G576" s="849">
        <v>609</v>
      </c>
      <c r="H576" s="849">
        <v>0.99836065573770494</v>
      </c>
      <c r="I576" s="849">
        <v>609</v>
      </c>
      <c r="J576" s="849">
        <v>1</v>
      </c>
      <c r="K576" s="849">
        <v>610</v>
      </c>
      <c r="L576" s="849">
        <v>1</v>
      </c>
      <c r="M576" s="849">
        <v>610</v>
      </c>
      <c r="N576" s="849"/>
      <c r="O576" s="849"/>
      <c r="P576" s="837"/>
      <c r="Q576" s="850"/>
    </row>
    <row r="577" spans="1:17" ht="14.4" customHeight="1" x14ac:dyDescent="0.3">
      <c r="A577" s="831" t="s">
        <v>2130</v>
      </c>
      <c r="B577" s="832" t="s">
        <v>1842</v>
      </c>
      <c r="C577" s="832" t="s">
        <v>904</v>
      </c>
      <c r="D577" s="832" t="s">
        <v>1980</v>
      </c>
      <c r="E577" s="832" t="s">
        <v>1981</v>
      </c>
      <c r="F577" s="849">
        <v>2</v>
      </c>
      <c r="G577" s="849">
        <v>1018</v>
      </c>
      <c r="H577" s="849">
        <v>1</v>
      </c>
      <c r="I577" s="849">
        <v>509</v>
      </c>
      <c r="J577" s="849">
        <v>2</v>
      </c>
      <c r="K577" s="849">
        <v>1018</v>
      </c>
      <c r="L577" s="849">
        <v>1</v>
      </c>
      <c r="M577" s="849">
        <v>509</v>
      </c>
      <c r="N577" s="849">
        <v>5</v>
      </c>
      <c r="O577" s="849">
        <v>2552</v>
      </c>
      <c r="P577" s="837">
        <v>2.5068762278978389</v>
      </c>
      <c r="Q577" s="850">
        <v>510.4</v>
      </c>
    </row>
    <row r="578" spans="1:17" ht="14.4" customHeight="1" x14ac:dyDescent="0.3">
      <c r="A578" s="831" t="s">
        <v>2130</v>
      </c>
      <c r="B578" s="832" t="s">
        <v>1842</v>
      </c>
      <c r="C578" s="832" t="s">
        <v>904</v>
      </c>
      <c r="D578" s="832" t="s">
        <v>1985</v>
      </c>
      <c r="E578" s="832" t="s">
        <v>1986</v>
      </c>
      <c r="F578" s="849"/>
      <c r="G578" s="849"/>
      <c r="H578" s="849"/>
      <c r="I578" s="849"/>
      <c r="J578" s="849">
        <v>2</v>
      </c>
      <c r="K578" s="849">
        <v>5292</v>
      </c>
      <c r="L578" s="849">
        <v>1</v>
      </c>
      <c r="M578" s="849">
        <v>2646</v>
      </c>
      <c r="N578" s="849"/>
      <c r="O578" s="849"/>
      <c r="P578" s="837"/>
      <c r="Q578" s="850"/>
    </row>
    <row r="579" spans="1:17" ht="14.4" customHeight="1" x14ac:dyDescent="0.3">
      <c r="A579" s="831" t="s">
        <v>2130</v>
      </c>
      <c r="B579" s="832" t="s">
        <v>1842</v>
      </c>
      <c r="C579" s="832" t="s">
        <v>904</v>
      </c>
      <c r="D579" s="832" t="s">
        <v>1985</v>
      </c>
      <c r="E579" s="832" t="s">
        <v>1987</v>
      </c>
      <c r="F579" s="849">
        <v>1</v>
      </c>
      <c r="G579" s="849">
        <v>2645</v>
      </c>
      <c r="H579" s="849"/>
      <c r="I579" s="849">
        <v>2645</v>
      </c>
      <c r="J579" s="849"/>
      <c r="K579" s="849"/>
      <c r="L579" s="849"/>
      <c r="M579" s="849"/>
      <c r="N579" s="849"/>
      <c r="O579" s="849"/>
      <c r="P579" s="837"/>
      <c r="Q579" s="850"/>
    </row>
    <row r="580" spans="1:17" ht="14.4" customHeight="1" x14ac:dyDescent="0.3">
      <c r="A580" s="831" t="s">
        <v>2130</v>
      </c>
      <c r="B580" s="832" t="s">
        <v>1842</v>
      </c>
      <c r="C580" s="832" t="s">
        <v>904</v>
      </c>
      <c r="D580" s="832" t="s">
        <v>2082</v>
      </c>
      <c r="E580" s="832" t="s">
        <v>2095</v>
      </c>
      <c r="F580" s="849"/>
      <c r="G580" s="849"/>
      <c r="H580" s="849"/>
      <c r="I580" s="849"/>
      <c r="J580" s="849"/>
      <c r="K580" s="849"/>
      <c r="L580" s="849"/>
      <c r="M580" s="849"/>
      <c r="N580" s="849">
        <v>1</v>
      </c>
      <c r="O580" s="849">
        <v>1935</v>
      </c>
      <c r="P580" s="837"/>
      <c r="Q580" s="850">
        <v>1935</v>
      </c>
    </row>
    <row r="581" spans="1:17" ht="14.4" customHeight="1" x14ac:dyDescent="0.3">
      <c r="A581" s="831" t="s">
        <v>2131</v>
      </c>
      <c r="B581" s="832" t="s">
        <v>1842</v>
      </c>
      <c r="C581" s="832" t="s">
        <v>2016</v>
      </c>
      <c r="D581" s="832" t="s">
        <v>2023</v>
      </c>
      <c r="E581" s="832" t="s">
        <v>974</v>
      </c>
      <c r="F581" s="849">
        <v>0.5</v>
      </c>
      <c r="G581" s="849">
        <v>885.4</v>
      </c>
      <c r="H581" s="849"/>
      <c r="I581" s="849">
        <v>1770.8</v>
      </c>
      <c r="J581" s="849"/>
      <c r="K581" s="849"/>
      <c r="L581" s="849"/>
      <c r="M581" s="849"/>
      <c r="N581" s="849"/>
      <c r="O581" s="849"/>
      <c r="P581" s="837"/>
      <c r="Q581" s="850"/>
    </row>
    <row r="582" spans="1:17" ht="14.4" customHeight="1" x14ac:dyDescent="0.3">
      <c r="A582" s="831" t="s">
        <v>2131</v>
      </c>
      <c r="B582" s="832" t="s">
        <v>1842</v>
      </c>
      <c r="C582" s="832" t="s">
        <v>2016</v>
      </c>
      <c r="D582" s="832" t="s">
        <v>2024</v>
      </c>
      <c r="E582" s="832" t="s">
        <v>2025</v>
      </c>
      <c r="F582" s="849">
        <v>0.05</v>
      </c>
      <c r="G582" s="849">
        <v>45.19</v>
      </c>
      <c r="H582" s="849"/>
      <c r="I582" s="849">
        <v>903.8</v>
      </c>
      <c r="J582" s="849"/>
      <c r="K582" s="849"/>
      <c r="L582" s="849"/>
      <c r="M582" s="849"/>
      <c r="N582" s="849"/>
      <c r="O582" s="849"/>
      <c r="P582" s="837"/>
      <c r="Q582" s="850"/>
    </row>
    <row r="583" spans="1:17" ht="14.4" customHeight="1" x14ac:dyDescent="0.3">
      <c r="A583" s="831" t="s">
        <v>2131</v>
      </c>
      <c r="B583" s="832" t="s">
        <v>1842</v>
      </c>
      <c r="C583" s="832" t="s">
        <v>1843</v>
      </c>
      <c r="D583" s="832" t="s">
        <v>1855</v>
      </c>
      <c r="E583" s="832" t="s">
        <v>1856</v>
      </c>
      <c r="F583" s="849">
        <v>1683</v>
      </c>
      <c r="G583" s="849">
        <v>10112.39</v>
      </c>
      <c r="H583" s="849">
        <v>1.1727637514931517</v>
      </c>
      <c r="I583" s="849">
        <v>6.0085502079619726</v>
      </c>
      <c r="J583" s="849">
        <v>1630</v>
      </c>
      <c r="K583" s="849">
        <v>8622.7000000000007</v>
      </c>
      <c r="L583" s="849">
        <v>1</v>
      </c>
      <c r="M583" s="849">
        <v>5.29</v>
      </c>
      <c r="N583" s="849">
        <v>2198</v>
      </c>
      <c r="O583" s="849">
        <v>11715.34</v>
      </c>
      <c r="P583" s="837">
        <v>1.3586625998817075</v>
      </c>
      <c r="Q583" s="850">
        <v>5.33</v>
      </c>
    </row>
    <row r="584" spans="1:17" ht="14.4" customHeight="1" x14ac:dyDescent="0.3">
      <c r="A584" s="831" t="s">
        <v>2131</v>
      </c>
      <c r="B584" s="832" t="s">
        <v>1842</v>
      </c>
      <c r="C584" s="832" t="s">
        <v>1843</v>
      </c>
      <c r="D584" s="832" t="s">
        <v>1859</v>
      </c>
      <c r="E584" s="832" t="s">
        <v>1860</v>
      </c>
      <c r="F584" s="849"/>
      <c r="G584" s="849"/>
      <c r="H584" s="849"/>
      <c r="I584" s="849"/>
      <c r="J584" s="849">
        <v>450</v>
      </c>
      <c r="K584" s="849">
        <v>4131</v>
      </c>
      <c r="L584" s="849">
        <v>1</v>
      </c>
      <c r="M584" s="849">
        <v>9.18</v>
      </c>
      <c r="N584" s="849"/>
      <c r="O584" s="849"/>
      <c r="P584" s="837"/>
      <c r="Q584" s="850"/>
    </row>
    <row r="585" spans="1:17" ht="14.4" customHeight="1" x14ac:dyDescent="0.3">
      <c r="A585" s="831" t="s">
        <v>2131</v>
      </c>
      <c r="B585" s="832" t="s">
        <v>1842</v>
      </c>
      <c r="C585" s="832" t="s">
        <v>1843</v>
      </c>
      <c r="D585" s="832" t="s">
        <v>2026</v>
      </c>
      <c r="E585" s="832" t="s">
        <v>2027</v>
      </c>
      <c r="F585" s="849">
        <v>305</v>
      </c>
      <c r="G585" s="849">
        <v>10068.049999999999</v>
      </c>
      <c r="H585" s="849"/>
      <c r="I585" s="849">
        <v>33.01</v>
      </c>
      <c r="J585" s="849"/>
      <c r="K585" s="849"/>
      <c r="L585" s="849"/>
      <c r="M585" s="849"/>
      <c r="N585" s="849">
        <v>364</v>
      </c>
      <c r="O585" s="849">
        <v>12445.16</v>
      </c>
      <c r="P585" s="837"/>
      <c r="Q585" s="850">
        <v>34.19</v>
      </c>
    </row>
    <row r="586" spans="1:17" ht="14.4" customHeight="1" x14ac:dyDescent="0.3">
      <c r="A586" s="831" t="s">
        <v>2131</v>
      </c>
      <c r="B586" s="832" t="s">
        <v>1842</v>
      </c>
      <c r="C586" s="832" t="s">
        <v>904</v>
      </c>
      <c r="D586" s="832" t="s">
        <v>1908</v>
      </c>
      <c r="E586" s="832" t="s">
        <v>1909</v>
      </c>
      <c r="F586" s="849"/>
      <c r="G586" s="849"/>
      <c r="H586" s="849"/>
      <c r="I586" s="849"/>
      <c r="J586" s="849">
        <v>1</v>
      </c>
      <c r="K586" s="849">
        <v>444</v>
      </c>
      <c r="L586" s="849">
        <v>1</v>
      </c>
      <c r="M586" s="849">
        <v>444</v>
      </c>
      <c r="N586" s="849"/>
      <c r="O586" s="849"/>
      <c r="P586" s="837"/>
      <c r="Q586" s="850"/>
    </row>
    <row r="587" spans="1:17" ht="14.4" customHeight="1" x14ac:dyDescent="0.3">
      <c r="A587" s="831" t="s">
        <v>2131</v>
      </c>
      <c r="B587" s="832" t="s">
        <v>1842</v>
      </c>
      <c r="C587" s="832" t="s">
        <v>904</v>
      </c>
      <c r="D587" s="832" t="s">
        <v>1918</v>
      </c>
      <c r="E587" s="832" t="s">
        <v>1920</v>
      </c>
      <c r="F587" s="849"/>
      <c r="G587" s="849"/>
      <c r="H587" s="849"/>
      <c r="I587" s="849"/>
      <c r="J587" s="849">
        <v>1</v>
      </c>
      <c r="K587" s="849">
        <v>1422</v>
      </c>
      <c r="L587" s="849">
        <v>1</v>
      </c>
      <c r="M587" s="849">
        <v>1422</v>
      </c>
      <c r="N587" s="849"/>
      <c r="O587" s="849"/>
      <c r="P587" s="837"/>
      <c r="Q587" s="850"/>
    </row>
    <row r="588" spans="1:17" ht="14.4" customHeight="1" x14ac:dyDescent="0.3">
      <c r="A588" s="831" t="s">
        <v>2131</v>
      </c>
      <c r="B588" s="832" t="s">
        <v>1842</v>
      </c>
      <c r="C588" s="832" t="s">
        <v>904</v>
      </c>
      <c r="D588" s="832" t="s">
        <v>1954</v>
      </c>
      <c r="E588" s="832" t="s">
        <v>1955</v>
      </c>
      <c r="F588" s="849">
        <v>4</v>
      </c>
      <c r="G588" s="849">
        <v>7300</v>
      </c>
      <c r="H588" s="849">
        <v>1.3333333333333333</v>
      </c>
      <c r="I588" s="849">
        <v>1825</v>
      </c>
      <c r="J588" s="849">
        <v>3</v>
      </c>
      <c r="K588" s="849">
        <v>5475</v>
      </c>
      <c r="L588" s="849">
        <v>1</v>
      </c>
      <c r="M588" s="849">
        <v>1825</v>
      </c>
      <c r="N588" s="849">
        <v>5</v>
      </c>
      <c r="O588" s="849">
        <v>9130</v>
      </c>
      <c r="P588" s="837">
        <v>1.6675799086757992</v>
      </c>
      <c r="Q588" s="850">
        <v>1826</v>
      </c>
    </row>
    <row r="589" spans="1:17" ht="14.4" customHeight="1" x14ac:dyDescent="0.3">
      <c r="A589" s="831" t="s">
        <v>2131</v>
      </c>
      <c r="B589" s="832" t="s">
        <v>1842</v>
      </c>
      <c r="C589" s="832" t="s">
        <v>904</v>
      </c>
      <c r="D589" s="832" t="s">
        <v>1954</v>
      </c>
      <c r="E589" s="832" t="s">
        <v>1956</v>
      </c>
      <c r="F589" s="849">
        <v>1</v>
      </c>
      <c r="G589" s="849">
        <v>1825</v>
      </c>
      <c r="H589" s="849">
        <v>0.5</v>
      </c>
      <c r="I589" s="849">
        <v>1825</v>
      </c>
      <c r="J589" s="849">
        <v>2</v>
      </c>
      <c r="K589" s="849">
        <v>3650</v>
      </c>
      <c r="L589" s="849">
        <v>1</v>
      </c>
      <c r="M589" s="849">
        <v>1825</v>
      </c>
      <c r="N589" s="849">
        <v>2</v>
      </c>
      <c r="O589" s="849">
        <v>3652</v>
      </c>
      <c r="P589" s="837">
        <v>1.0005479452054795</v>
      </c>
      <c r="Q589" s="850">
        <v>1826</v>
      </c>
    </row>
    <row r="590" spans="1:17" ht="14.4" customHeight="1" x14ac:dyDescent="0.3">
      <c r="A590" s="831" t="s">
        <v>2131</v>
      </c>
      <c r="B590" s="832" t="s">
        <v>1842</v>
      </c>
      <c r="C590" s="832" t="s">
        <v>904</v>
      </c>
      <c r="D590" s="832" t="s">
        <v>1957</v>
      </c>
      <c r="E590" s="832" t="s">
        <v>1958</v>
      </c>
      <c r="F590" s="849">
        <v>5</v>
      </c>
      <c r="G590" s="849">
        <v>2145</v>
      </c>
      <c r="H590" s="849">
        <v>1</v>
      </c>
      <c r="I590" s="849">
        <v>429</v>
      </c>
      <c r="J590" s="849">
        <v>5</v>
      </c>
      <c r="K590" s="849">
        <v>2145</v>
      </c>
      <c r="L590" s="849">
        <v>1</v>
      </c>
      <c r="M590" s="849">
        <v>429</v>
      </c>
      <c r="N590" s="849">
        <v>7</v>
      </c>
      <c r="O590" s="849">
        <v>3010</v>
      </c>
      <c r="P590" s="837">
        <v>1.4032634032634033</v>
      </c>
      <c r="Q590" s="850">
        <v>430</v>
      </c>
    </row>
    <row r="591" spans="1:17" ht="14.4" customHeight="1" x14ac:dyDescent="0.3">
      <c r="A591" s="831" t="s">
        <v>2131</v>
      </c>
      <c r="B591" s="832" t="s">
        <v>1842</v>
      </c>
      <c r="C591" s="832" t="s">
        <v>904</v>
      </c>
      <c r="D591" s="832" t="s">
        <v>2037</v>
      </c>
      <c r="E591" s="832" t="s">
        <v>2038</v>
      </c>
      <c r="F591" s="849">
        <v>1</v>
      </c>
      <c r="G591" s="849">
        <v>14506</v>
      </c>
      <c r="H591" s="849"/>
      <c r="I591" s="849">
        <v>14506</v>
      </c>
      <c r="J591" s="849"/>
      <c r="K591" s="849"/>
      <c r="L591" s="849"/>
      <c r="M591" s="849"/>
      <c r="N591" s="849">
        <v>1</v>
      </c>
      <c r="O591" s="849">
        <v>14509</v>
      </c>
      <c r="P591" s="837"/>
      <c r="Q591" s="850">
        <v>14509</v>
      </c>
    </row>
    <row r="592" spans="1:17" ht="14.4" customHeight="1" x14ac:dyDescent="0.3">
      <c r="A592" s="831" t="s">
        <v>2131</v>
      </c>
      <c r="B592" s="832" t="s">
        <v>1842</v>
      </c>
      <c r="C592" s="832" t="s">
        <v>904</v>
      </c>
      <c r="D592" s="832" t="s">
        <v>1969</v>
      </c>
      <c r="E592" s="832" t="s">
        <v>1970</v>
      </c>
      <c r="F592" s="849"/>
      <c r="G592" s="849"/>
      <c r="H592" s="849"/>
      <c r="I592" s="849"/>
      <c r="J592" s="849"/>
      <c r="K592" s="849"/>
      <c r="L592" s="849"/>
      <c r="M592" s="849"/>
      <c r="N592" s="849">
        <v>1</v>
      </c>
      <c r="O592" s="849">
        <v>611</v>
      </c>
      <c r="P592" s="837"/>
      <c r="Q592" s="850">
        <v>611</v>
      </c>
    </row>
    <row r="593" spans="1:17" ht="14.4" customHeight="1" x14ac:dyDescent="0.3">
      <c r="A593" s="831" t="s">
        <v>2131</v>
      </c>
      <c r="B593" s="832" t="s">
        <v>1842</v>
      </c>
      <c r="C593" s="832" t="s">
        <v>904</v>
      </c>
      <c r="D593" s="832" t="s">
        <v>1969</v>
      </c>
      <c r="E593" s="832" t="s">
        <v>1971</v>
      </c>
      <c r="F593" s="849"/>
      <c r="G593" s="849"/>
      <c r="H593" s="849"/>
      <c r="I593" s="849"/>
      <c r="J593" s="849"/>
      <c r="K593" s="849"/>
      <c r="L593" s="849"/>
      <c r="M593" s="849"/>
      <c r="N593" s="849">
        <v>1</v>
      </c>
      <c r="O593" s="849">
        <v>611</v>
      </c>
      <c r="P593" s="837"/>
      <c r="Q593" s="850">
        <v>611</v>
      </c>
    </row>
    <row r="594" spans="1:17" ht="14.4" customHeight="1" x14ac:dyDescent="0.3">
      <c r="A594" s="831" t="s">
        <v>2132</v>
      </c>
      <c r="B594" s="832" t="s">
        <v>1842</v>
      </c>
      <c r="C594" s="832" t="s">
        <v>1843</v>
      </c>
      <c r="D594" s="832" t="s">
        <v>1887</v>
      </c>
      <c r="E594" s="832" t="s">
        <v>1888</v>
      </c>
      <c r="F594" s="849">
        <v>50</v>
      </c>
      <c r="G594" s="849">
        <v>1008.5</v>
      </c>
      <c r="H594" s="849">
        <v>0.62345450049455986</v>
      </c>
      <c r="I594" s="849">
        <v>20.170000000000002</v>
      </c>
      <c r="J594" s="849">
        <v>80</v>
      </c>
      <c r="K594" s="849">
        <v>1617.6</v>
      </c>
      <c r="L594" s="849">
        <v>1</v>
      </c>
      <c r="M594" s="849">
        <v>20.22</v>
      </c>
      <c r="N594" s="849"/>
      <c r="O594" s="849"/>
      <c r="P594" s="837"/>
      <c r="Q594" s="850"/>
    </row>
    <row r="595" spans="1:17" ht="14.4" customHeight="1" x14ac:dyDescent="0.3">
      <c r="A595" s="831" t="s">
        <v>2132</v>
      </c>
      <c r="B595" s="832" t="s">
        <v>1842</v>
      </c>
      <c r="C595" s="832" t="s">
        <v>904</v>
      </c>
      <c r="D595" s="832" t="s">
        <v>1951</v>
      </c>
      <c r="E595" s="832" t="s">
        <v>1952</v>
      </c>
      <c r="F595" s="849"/>
      <c r="G595" s="849"/>
      <c r="H595" s="849"/>
      <c r="I595" s="849"/>
      <c r="J595" s="849">
        <v>1</v>
      </c>
      <c r="K595" s="849">
        <v>2638</v>
      </c>
      <c r="L595" s="849">
        <v>1</v>
      </c>
      <c r="M595" s="849">
        <v>2638</v>
      </c>
      <c r="N595" s="849"/>
      <c r="O595" s="849"/>
      <c r="P595" s="837"/>
      <c r="Q595" s="850"/>
    </row>
    <row r="596" spans="1:17" ht="14.4" customHeight="1" x14ac:dyDescent="0.3">
      <c r="A596" s="831" t="s">
        <v>2132</v>
      </c>
      <c r="B596" s="832" t="s">
        <v>1842</v>
      </c>
      <c r="C596" s="832" t="s">
        <v>904</v>
      </c>
      <c r="D596" s="832" t="s">
        <v>1954</v>
      </c>
      <c r="E596" s="832" t="s">
        <v>1956</v>
      </c>
      <c r="F596" s="849"/>
      <c r="G596" s="849"/>
      <c r="H596" s="849"/>
      <c r="I596" s="849"/>
      <c r="J596" s="849">
        <v>2</v>
      </c>
      <c r="K596" s="849">
        <v>3650</v>
      </c>
      <c r="L596" s="849">
        <v>1</v>
      </c>
      <c r="M596" s="849">
        <v>1825</v>
      </c>
      <c r="N596" s="849"/>
      <c r="O596" s="849"/>
      <c r="P596" s="837"/>
      <c r="Q596" s="850"/>
    </row>
    <row r="597" spans="1:17" ht="14.4" customHeight="1" x14ac:dyDescent="0.3">
      <c r="A597" s="831" t="s">
        <v>2132</v>
      </c>
      <c r="B597" s="832" t="s">
        <v>1842</v>
      </c>
      <c r="C597" s="832" t="s">
        <v>904</v>
      </c>
      <c r="D597" s="832" t="s">
        <v>1957</v>
      </c>
      <c r="E597" s="832" t="s">
        <v>1958</v>
      </c>
      <c r="F597" s="849"/>
      <c r="G597" s="849"/>
      <c r="H597" s="849"/>
      <c r="I597" s="849"/>
      <c r="J597" s="849">
        <v>1</v>
      </c>
      <c r="K597" s="849">
        <v>429</v>
      </c>
      <c r="L597" s="849">
        <v>1</v>
      </c>
      <c r="M597" s="849">
        <v>429</v>
      </c>
      <c r="N597" s="849"/>
      <c r="O597" s="849"/>
      <c r="P597" s="837"/>
      <c r="Q597" s="850"/>
    </row>
    <row r="598" spans="1:17" ht="14.4" customHeight="1" thickBot="1" x14ac:dyDescent="0.35">
      <c r="A598" s="839" t="s">
        <v>2132</v>
      </c>
      <c r="B598" s="840" t="s">
        <v>1842</v>
      </c>
      <c r="C598" s="840" t="s">
        <v>904</v>
      </c>
      <c r="D598" s="840" t="s">
        <v>1959</v>
      </c>
      <c r="E598" s="840" t="s">
        <v>1961</v>
      </c>
      <c r="F598" s="851">
        <v>1</v>
      </c>
      <c r="G598" s="851">
        <v>3518</v>
      </c>
      <c r="H598" s="851">
        <v>0.99943181818181814</v>
      </c>
      <c r="I598" s="851">
        <v>3518</v>
      </c>
      <c r="J598" s="851">
        <v>1</v>
      </c>
      <c r="K598" s="851">
        <v>3520</v>
      </c>
      <c r="L598" s="851">
        <v>1</v>
      </c>
      <c r="M598" s="851">
        <v>3520</v>
      </c>
      <c r="N598" s="851"/>
      <c r="O598" s="851"/>
      <c r="P598" s="845"/>
      <c r="Q598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86.650999999999996</v>
      </c>
      <c r="C5" s="114">
        <v>87.052999999999997</v>
      </c>
      <c r="D5" s="114">
        <v>87.24</v>
      </c>
      <c r="E5" s="424">
        <f>IF(OR(D5=0,B5=0),"",D5/B5)</f>
        <v>1.0067973826037784</v>
      </c>
      <c r="F5" s="129">
        <f>IF(OR(D5=0,C5=0),"",D5/C5)</f>
        <v>1.0021481166645607</v>
      </c>
      <c r="G5" s="130">
        <v>126</v>
      </c>
      <c r="H5" s="114">
        <v>119</v>
      </c>
      <c r="I5" s="114">
        <v>124</v>
      </c>
      <c r="J5" s="424">
        <f>IF(OR(I5=0,G5=0),"",I5/G5)</f>
        <v>0.98412698412698407</v>
      </c>
      <c r="K5" s="131">
        <f>IF(OR(I5=0,H5=0),"",I5/H5)</f>
        <v>1.0420168067226891</v>
      </c>
      <c r="L5" s="121"/>
      <c r="M5" s="121"/>
      <c r="N5" s="7">
        <f>D5-C5</f>
        <v>0.18699999999999761</v>
      </c>
      <c r="O5" s="8">
        <f>I5-H5</f>
        <v>5</v>
      </c>
      <c r="P5" s="7">
        <f>D5-B5</f>
        <v>0.58899999999999864</v>
      </c>
      <c r="Q5" s="8">
        <f>I5-G5</f>
        <v>-2</v>
      </c>
    </row>
    <row r="6" spans="1:17" ht="14.4" hidden="1" customHeight="1" outlineLevel="1" x14ac:dyDescent="0.3">
      <c r="A6" s="441" t="s">
        <v>168</v>
      </c>
      <c r="B6" s="120">
        <v>22.498999999999999</v>
      </c>
      <c r="C6" s="113">
        <v>8.5980000000000008</v>
      </c>
      <c r="D6" s="113">
        <v>16.814</v>
      </c>
      <c r="E6" s="424">
        <f t="shared" ref="E6:E12" si="0">IF(OR(D6=0,B6=0),"",D6/B6)</f>
        <v>0.74732210320458692</v>
      </c>
      <c r="F6" s="129">
        <f t="shared" ref="F6:F12" si="1">IF(OR(D6=0,C6=0),"",D6/C6)</f>
        <v>1.9555710630379157</v>
      </c>
      <c r="G6" s="133">
        <v>32</v>
      </c>
      <c r="H6" s="113">
        <v>24</v>
      </c>
      <c r="I6" s="113">
        <v>26</v>
      </c>
      <c r="J6" s="425">
        <f t="shared" ref="J6:J12" si="2">IF(OR(I6=0,G6=0),"",I6/G6)</f>
        <v>0.8125</v>
      </c>
      <c r="K6" s="134">
        <f t="shared" ref="K6:K12" si="3">IF(OR(I6=0,H6=0),"",I6/H6)</f>
        <v>1.0833333333333333</v>
      </c>
      <c r="L6" s="121"/>
      <c r="M6" s="121"/>
      <c r="N6" s="5">
        <f t="shared" ref="N6:N13" si="4">D6-C6</f>
        <v>8.2159999999999993</v>
      </c>
      <c r="O6" s="6">
        <f t="shared" ref="O6:O13" si="5">I6-H6</f>
        <v>2</v>
      </c>
      <c r="P6" s="5">
        <f t="shared" ref="P6:P13" si="6">D6-B6</f>
        <v>-5.6849999999999987</v>
      </c>
      <c r="Q6" s="6">
        <f t="shared" ref="Q6:Q13" si="7">I6-G6</f>
        <v>-6</v>
      </c>
    </row>
    <row r="7" spans="1:17" ht="14.4" hidden="1" customHeight="1" outlineLevel="1" x14ac:dyDescent="0.3">
      <c r="A7" s="441" t="s">
        <v>169</v>
      </c>
      <c r="B7" s="120">
        <v>61.25</v>
      </c>
      <c r="C7" s="113">
        <v>59.97</v>
      </c>
      <c r="D7" s="113">
        <v>64.468000000000004</v>
      </c>
      <c r="E7" s="424">
        <f t="shared" si="0"/>
        <v>1.0525387755102042</v>
      </c>
      <c r="F7" s="129">
        <f t="shared" si="1"/>
        <v>1.0750041687510423</v>
      </c>
      <c r="G7" s="133">
        <v>74</v>
      </c>
      <c r="H7" s="113">
        <v>75</v>
      </c>
      <c r="I7" s="113">
        <v>92</v>
      </c>
      <c r="J7" s="425">
        <f t="shared" si="2"/>
        <v>1.2432432432432432</v>
      </c>
      <c r="K7" s="134">
        <f t="shared" si="3"/>
        <v>1.2266666666666666</v>
      </c>
      <c r="L7" s="121"/>
      <c r="M7" s="121"/>
      <c r="N7" s="5">
        <f t="shared" si="4"/>
        <v>4.4980000000000047</v>
      </c>
      <c r="O7" s="6">
        <f t="shared" si="5"/>
        <v>17</v>
      </c>
      <c r="P7" s="5">
        <f t="shared" si="6"/>
        <v>3.2180000000000035</v>
      </c>
      <c r="Q7" s="6">
        <f t="shared" si="7"/>
        <v>18</v>
      </c>
    </row>
    <row r="8" spans="1:17" ht="14.4" hidden="1" customHeight="1" outlineLevel="1" x14ac:dyDescent="0.3">
      <c r="A8" s="441" t="s">
        <v>170</v>
      </c>
      <c r="B8" s="120">
        <v>12.582000000000001</v>
      </c>
      <c r="C8" s="113">
        <v>7.484</v>
      </c>
      <c r="D8" s="113">
        <v>5.7809999999999997</v>
      </c>
      <c r="E8" s="424">
        <f t="shared" si="0"/>
        <v>0.4594659036719122</v>
      </c>
      <c r="F8" s="129">
        <f t="shared" si="1"/>
        <v>0.77244788882950288</v>
      </c>
      <c r="G8" s="133">
        <v>15</v>
      </c>
      <c r="H8" s="113">
        <v>10</v>
      </c>
      <c r="I8" s="113">
        <v>9</v>
      </c>
      <c r="J8" s="425">
        <f t="shared" si="2"/>
        <v>0.6</v>
      </c>
      <c r="K8" s="134">
        <f t="shared" si="3"/>
        <v>0.9</v>
      </c>
      <c r="L8" s="121"/>
      <c r="M8" s="121"/>
      <c r="N8" s="5">
        <f t="shared" si="4"/>
        <v>-1.7030000000000003</v>
      </c>
      <c r="O8" s="6">
        <f t="shared" si="5"/>
        <v>-1</v>
      </c>
      <c r="P8" s="5">
        <f t="shared" si="6"/>
        <v>-6.801000000000001</v>
      </c>
      <c r="Q8" s="6">
        <f t="shared" si="7"/>
        <v>-6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34.981000000000002</v>
      </c>
      <c r="C10" s="113">
        <v>27.006</v>
      </c>
      <c r="D10" s="113">
        <v>21.774999999999999</v>
      </c>
      <c r="E10" s="424">
        <f t="shared" si="0"/>
        <v>0.62248077527800794</v>
      </c>
      <c r="F10" s="129">
        <f t="shared" si="1"/>
        <v>0.80630230319188323</v>
      </c>
      <c r="G10" s="133">
        <v>41</v>
      </c>
      <c r="H10" s="113">
        <v>42</v>
      </c>
      <c r="I10" s="113">
        <v>32</v>
      </c>
      <c r="J10" s="425">
        <f t="shared" si="2"/>
        <v>0.78048780487804881</v>
      </c>
      <c r="K10" s="134">
        <f t="shared" si="3"/>
        <v>0.76190476190476186</v>
      </c>
      <c r="L10" s="121"/>
      <c r="M10" s="121"/>
      <c r="N10" s="5">
        <f t="shared" si="4"/>
        <v>-5.2310000000000016</v>
      </c>
      <c r="O10" s="6">
        <f t="shared" si="5"/>
        <v>-10</v>
      </c>
      <c r="P10" s="5">
        <f t="shared" si="6"/>
        <v>-13.206000000000003</v>
      </c>
      <c r="Q10" s="6">
        <f t="shared" si="7"/>
        <v>-9</v>
      </c>
    </row>
    <row r="11" spans="1:17" ht="14.4" hidden="1" customHeight="1" outlineLevel="1" x14ac:dyDescent="0.3">
      <c r="A11" s="441" t="s">
        <v>173</v>
      </c>
      <c r="B11" s="120">
        <v>6.7460000000000004</v>
      </c>
      <c r="C11" s="113">
        <v>2.6539999999999999</v>
      </c>
      <c r="D11" s="113">
        <v>2.4550000000000001</v>
      </c>
      <c r="E11" s="424">
        <f t="shared" si="0"/>
        <v>0.36391935962051586</v>
      </c>
      <c r="F11" s="129">
        <f t="shared" si="1"/>
        <v>0.92501883948756602</v>
      </c>
      <c r="G11" s="133">
        <v>6</v>
      </c>
      <c r="H11" s="113">
        <v>4</v>
      </c>
      <c r="I11" s="113">
        <v>4</v>
      </c>
      <c r="J11" s="425">
        <f t="shared" si="2"/>
        <v>0.66666666666666663</v>
      </c>
      <c r="K11" s="134">
        <f t="shared" si="3"/>
        <v>1</v>
      </c>
      <c r="L11" s="121"/>
      <c r="M11" s="121"/>
      <c r="N11" s="5">
        <f t="shared" si="4"/>
        <v>-0.19899999999999984</v>
      </c>
      <c r="O11" s="6">
        <f t="shared" si="5"/>
        <v>0</v>
      </c>
      <c r="P11" s="5">
        <f t="shared" si="6"/>
        <v>-4.2910000000000004</v>
      </c>
      <c r="Q11" s="6">
        <f t="shared" si="7"/>
        <v>-2</v>
      </c>
    </row>
    <row r="12" spans="1:17" ht="14.4" hidden="1" customHeight="1" outlineLevel="1" thickBot="1" x14ac:dyDescent="0.35">
      <c r="A12" s="442" t="s">
        <v>208</v>
      </c>
      <c r="B12" s="238">
        <v>0.93500000000000005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1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-0.93500000000000005</v>
      </c>
      <c r="Q12" s="244">
        <f t="shared" si="7"/>
        <v>-1</v>
      </c>
    </row>
    <row r="13" spans="1:17" ht="14.4" customHeight="1" collapsed="1" thickBot="1" x14ac:dyDescent="0.35">
      <c r="A13" s="117" t="s">
        <v>3</v>
      </c>
      <c r="B13" s="115">
        <f>SUM(B5:B12)</f>
        <v>225.64399999999998</v>
      </c>
      <c r="C13" s="116">
        <f>SUM(C5:C12)</f>
        <v>192.76499999999999</v>
      </c>
      <c r="D13" s="116">
        <f>SUM(D5:D12)</f>
        <v>198.53300000000002</v>
      </c>
      <c r="E13" s="420">
        <f>IF(OR(D13=0,B13=0),0,D13/B13)</f>
        <v>0.87985056106078618</v>
      </c>
      <c r="F13" s="135">
        <f>IF(OR(D13=0,C13=0),0,D13/C13)</f>
        <v>1.0299224444271524</v>
      </c>
      <c r="G13" s="136">
        <f>SUM(G5:G12)</f>
        <v>295</v>
      </c>
      <c r="H13" s="116">
        <f>SUM(H5:H12)</f>
        <v>274</v>
      </c>
      <c r="I13" s="116">
        <f>SUM(I5:I12)</f>
        <v>287</v>
      </c>
      <c r="J13" s="420">
        <f>IF(OR(I13=0,G13=0),0,I13/G13)</f>
        <v>0.97288135593220337</v>
      </c>
      <c r="K13" s="137">
        <f>IF(OR(I13=0,H13=0),0,I13/H13)</f>
        <v>1.0474452554744527</v>
      </c>
      <c r="L13" s="121"/>
      <c r="M13" s="121"/>
      <c r="N13" s="127">
        <f t="shared" si="4"/>
        <v>5.7680000000000291</v>
      </c>
      <c r="O13" s="138">
        <f t="shared" si="5"/>
        <v>13</v>
      </c>
      <c r="P13" s="127">
        <f t="shared" si="6"/>
        <v>-27.110999999999962</v>
      </c>
      <c r="Q13" s="138">
        <f t="shared" si="7"/>
        <v>-8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86.650999999999996</v>
      </c>
      <c r="C18" s="114">
        <v>87.052999999999997</v>
      </c>
      <c r="D18" s="114">
        <v>87.24</v>
      </c>
      <c r="E18" s="424">
        <f>IF(OR(D18=0,B18=0),"",D18/B18)</f>
        <v>1.0067973826037784</v>
      </c>
      <c r="F18" s="129">
        <f>IF(OR(D18=0,C18=0),"",D18/C18)</f>
        <v>1.0021481166645607</v>
      </c>
      <c r="G18" s="119">
        <v>126</v>
      </c>
      <c r="H18" s="114">
        <v>119</v>
      </c>
      <c r="I18" s="114">
        <v>124</v>
      </c>
      <c r="J18" s="424">
        <f>IF(OR(I18=0,G18=0),"",I18/G18)</f>
        <v>0.98412698412698407</v>
      </c>
      <c r="K18" s="131">
        <f>IF(OR(I18=0,H18=0),"",I18/H18)</f>
        <v>1.0420168067226891</v>
      </c>
      <c r="L18" s="659">
        <v>0.91871999999999998</v>
      </c>
      <c r="M18" s="660"/>
      <c r="N18" s="145">
        <f t="shared" ref="N18:N26" si="8">D18-C18</f>
        <v>0.18699999999999761</v>
      </c>
      <c r="O18" s="146">
        <f t="shared" ref="O18:O26" si="9">I18-H18</f>
        <v>5</v>
      </c>
      <c r="P18" s="145">
        <f t="shared" ref="P18:P26" si="10">D18-B18</f>
        <v>0.58899999999999864</v>
      </c>
      <c r="Q18" s="146">
        <f t="shared" ref="Q18:Q26" si="11">I18-G18</f>
        <v>-2</v>
      </c>
    </row>
    <row r="19" spans="1:17" ht="14.4" hidden="1" customHeight="1" outlineLevel="1" x14ac:dyDescent="0.3">
      <c r="A19" s="441" t="s">
        <v>168</v>
      </c>
      <c r="B19" s="120">
        <v>22.498999999999999</v>
      </c>
      <c r="C19" s="113">
        <v>8.5980000000000008</v>
      </c>
      <c r="D19" s="113">
        <v>16.814</v>
      </c>
      <c r="E19" s="425">
        <f t="shared" ref="E19:E25" si="12">IF(OR(D19=0,B19=0),"",D19/B19)</f>
        <v>0.74732210320458692</v>
      </c>
      <c r="F19" s="132">
        <f t="shared" ref="F19:F25" si="13">IF(OR(D19=0,C19=0),"",D19/C19)</f>
        <v>1.9555710630379157</v>
      </c>
      <c r="G19" s="120">
        <v>32</v>
      </c>
      <c r="H19" s="113">
        <v>24</v>
      </c>
      <c r="I19" s="113">
        <v>26</v>
      </c>
      <c r="J19" s="425">
        <f t="shared" ref="J19:J25" si="14">IF(OR(I19=0,G19=0),"",I19/G19)</f>
        <v>0.8125</v>
      </c>
      <c r="K19" s="134">
        <f t="shared" ref="K19:K25" si="15">IF(OR(I19=0,H19=0),"",I19/H19)</f>
        <v>1.0833333333333333</v>
      </c>
      <c r="L19" s="659">
        <v>0.99456</v>
      </c>
      <c r="M19" s="660"/>
      <c r="N19" s="147">
        <f t="shared" si="8"/>
        <v>8.2159999999999993</v>
      </c>
      <c r="O19" s="148">
        <f t="shared" si="9"/>
        <v>2</v>
      </c>
      <c r="P19" s="147">
        <f t="shared" si="10"/>
        <v>-5.6849999999999987</v>
      </c>
      <c r="Q19" s="148">
        <f t="shared" si="11"/>
        <v>-6</v>
      </c>
    </row>
    <row r="20" spans="1:17" ht="14.4" hidden="1" customHeight="1" outlineLevel="1" x14ac:dyDescent="0.3">
      <c r="A20" s="441" t="s">
        <v>169</v>
      </c>
      <c r="B20" s="120">
        <v>61.25</v>
      </c>
      <c r="C20" s="113">
        <v>59.97</v>
      </c>
      <c r="D20" s="113">
        <v>64.468000000000004</v>
      </c>
      <c r="E20" s="425">
        <f t="shared" si="12"/>
        <v>1.0525387755102042</v>
      </c>
      <c r="F20" s="132">
        <f t="shared" si="13"/>
        <v>1.0750041687510423</v>
      </c>
      <c r="G20" s="120">
        <v>74</v>
      </c>
      <c r="H20" s="113">
        <v>75</v>
      </c>
      <c r="I20" s="113">
        <v>92</v>
      </c>
      <c r="J20" s="425">
        <f t="shared" si="14"/>
        <v>1.2432432432432432</v>
      </c>
      <c r="K20" s="134">
        <f t="shared" si="15"/>
        <v>1.2266666666666666</v>
      </c>
      <c r="L20" s="659">
        <v>0.96671999999999991</v>
      </c>
      <c r="M20" s="660"/>
      <c r="N20" s="147">
        <f t="shared" si="8"/>
        <v>4.4980000000000047</v>
      </c>
      <c r="O20" s="148">
        <f t="shared" si="9"/>
        <v>17</v>
      </c>
      <c r="P20" s="147">
        <f t="shared" si="10"/>
        <v>3.2180000000000035</v>
      </c>
      <c r="Q20" s="148">
        <f t="shared" si="11"/>
        <v>18</v>
      </c>
    </row>
    <row r="21" spans="1:17" ht="14.4" hidden="1" customHeight="1" outlineLevel="1" x14ac:dyDescent="0.3">
      <c r="A21" s="441" t="s">
        <v>170</v>
      </c>
      <c r="B21" s="120">
        <v>12.582000000000001</v>
      </c>
      <c r="C21" s="113">
        <v>7.484</v>
      </c>
      <c r="D21" s="113">
        <v>5.7809999999999997</v>
      </c>
      <c r="E21" s="425">
        <f t="shared" si="12"/>
        <v>0.4594659036719122</v>
      </c>
      <c r="F21" s="132">
        <f t="shared" si="13"/>
        <v>0.77244788882950288</v>
      </c>
      <c r="G21" s="120">
        <v>15</v>
      </c>
      <c r="H21" s="113">
        <v>10</v>
      </c>
      <c r="I21" s="113">
        <v>9</v>
      </c>
      <c r="J21" s="425">
        <f t="shared" si="14"/>
        <v>0.6</v>
      </c>
      <c r="K21" s="134">
        <f t="shared" si="15"/>
        <v>0.9</v>
      </c>
      <c r="L21" s="659">
        <v>1.11744</v>
      </c>
      <c r="M21" s="660"/>
      <c r="N21" s="147">
        <f t="shared" si="8"/>
        <v>-1.7030000000000003</v>
      </c>
      <c r="O21" s="148">
        <f t="shared" si="9"/>
        <v>-1</v>
      </c>
      <c r="P21" s="147">
        <f t="shared" si="10"/>
        <v>-6.801000000000001</v>
      </c>
      <c r="Q21" s="148">
        <f t="shared" si="11"/>
        <v>-6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34.981000000000002</v>
      </c>
      <c r="C23" s="113">
        <v>27.006</v>
      </c>
      <c r="D23" s="113">
        <v>21.774999999999999</v>
      </c>
      <c r="E23" s="425">
        <f t="shared" si="12"/>
        <v>0.62248077527800794</v>
      </c>
      <c r="F23" s="132">
        <f t="shared" si="13"/>
        <v>0.80630230319188323</v>
      </c>
      <c r="G23" s="120">
        <v>41</v>
      </c>
      <c r="H23" s="113">
        <v>42</v>
      </c>
      <c r="I23" s="113">
        <v>32</v>
      </c>
      <c r="J23" s="425">
        <f t="shared" si="14"/>
        <v>0.78048780487804881</v>
      </c>
      <c r="K23" s="134">
        <f t="shared" si="15"/>
        <v>0.76190476190476186</v>
      </c>
      <c r="L23" s="659">
        <v>0.98495999999999995</v>
      </c>
      <c r="M23" s="660"/>
      <c r="N23" s="147">
        <f t="shared" si="8"/>
        <v>-5.2310000000000016</v>
      </c>
      <c r="O23" s="148">
        <f t="shared" si="9"/>
        <v>-10</v>
      </c>
      <c r="P23" s="147">
        <f t="shared" si="10"/>
        <v>-13.206000000000003</v>
      </c>
      <c r="Q23" s="148">
        <f t="shared" si="11"/>
        <v>-9</v>
      </c>
    </row>
    <row r="24" spans="1:17" ht="14.4" hidden="1" customHeight="1" outlineLevel="1" x14ac:dyDescent="0.3">
      <c r="A24" s="441" t="s">
        <v>173</v>
      </c>
      <c r="B24" s="120">
        <v>6.7460000000000004</v>
      </c>
      <c r="C24" s="113">
        <v>2.6539999999999999</v>
      </c>
      <c r="D24" s="113">
        <v>2.4550000000000001</v>
      </c>
      <c r="E24" s="425">
        <f t="shared" si="12"/>
        <v>0.36391935962051586</v>
      </c>
      <c r="F24" s="132">
        <f t="shared" si="13"/>
        <v>0.92501883948756602</v>
      </c>
      <c r="G24" s="120">
        <v>6</v>
      </c>
      <c r="H24" s="113">
        <v>4</v>
      </c>
      <c r="I24" s="113">
        <v>4</v>
      </c>
      <c r="J24" s="425">
        <f t="shared" si="14"/>
        <v>0.66666666666666663</v>
      </c>
      <c r="K24" s="134">
        <f t="shared" si="15"/>
        <v>1</v>
      </c>
      <c r="L24" s="659">
        <v>1.0147199999999998</v>
      </c>
      <c r="M24" s="660"/>
      <c r="N24" s="147">
        <f t="shared" si="8"/>
        <v>-0.19899999999999984</v>
      </c>
      <c r="O24" s="148">
        <f t="shared" si="9"/>
        <v>0</v>
      </c>
      <c r="P24" s="147">
        <f t="shared" si="10"/>
        <v>-4.2910000000000004</v>
      </c>
      <c r="Q24" s="148">
        <f t="shared" si="11"/>
        <v>-2</v>
      </c>
    </row>
    <row r="25" spans="1:17" ht="14.4" hidden="1" customHeight="1" outlineLevel="1" thickBot="1" x14ac:dyDescent="0.35">
      <c r="A25" s="442" t="s">
        <v>208</v>
      </c>
      <c r="B25" s="238">
        <v>0.93500000000000005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-0.93500000000000005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225.64399999999998</v>
      </c>
      <c r="C26" s="150">
        <f>SUM(C18:C25)</f>
        <v>192.76499999999999</v>
      </c>
      <c r="D26" s="150">
        <f>SUM(D18:D25)</f>
        <v>198.53300000000002</v>
      </c>
      <c r="E26" s="421">
        <f>IF(OR(D26=0,B26=0),0,D26/B26)</f>
        <v>0.87985056106078618</v>
      </c>
      <c r="F26" s="151">
        <f>IF(OR(D26=0,C26=0),0,D26/C26)</f>
        <v>1.0299224444271524</v>
      </c>
      <c r="G26" s="149">
        <f>SUM(G18:G25)</f>
        <v>295</v>
      </c>
      <c r="H26" s="150">
        <f>SUM(H18:H25)</f>
        <v>274</v>
      </c>
      <c r="I26" s="150">
        <f>SUM(I18:I25)</f>
        <v>287</v>
      </c>
      <c r="J26" s="421">
        <f>IF(OR(I26=0,G26=0),0,I26/G26)</f>
        <v>0.97288135593220337</v>
      </c>
      <c r="K26" s="152">
        <f>IF(OR(I26=0,H26=0),0,I26/H26)</f>
        <v>1.0474452554744527</v>
      </c>
      <c r="L26" s="121"/>
      <c r="M26" s="121"/>
      <c r="N26" s="143">
        <f t="shared" si="8"/>
        <v>5.7680000000000291</v>
      </c>
      <c r="O26" s="153">
        <f t="shared" si="9"/>
        <v>13</v>
      </c>
      <c r="P26" s="143">
        <f t="shared" si="10"/>
        <v>-27.110999999999962</v>
      </c>
      <c r="Q26" s="153">
        <f t="shared" si="11"/>
        <v>-8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</v>
      </c>
      <c r="C33" s="199">
        <v>142</v>
      </c>
      <c r="D33" s="84">
        <f>IF(C33="","",C33-B33)</f>
        <v>22</v>
      </c>
      <c r="E33" s="85">
        <f>IF(C33="","",C33/B33)</f>
        <v>1.1833333333333333</v>
      </c>
      <c r="F33" s="86">
        <v>42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323</v>
      </c>
      <c r="C34" s="200">
        <v>343</v>
      </c>
      <c r="D34" s="87">
        <f t="shared" ref="D34:D45" si="0">IF(C34="","",C34-B34)</f>
        <v>20</v>
      </c>
      <c r="E34" s="88">
        <f t="shared" ref="E34:E45" si="1">IF(C34="","",C34/B34)</f>
        <v>1.0619195046439629</v>
      </c>
      <c r="F34" s="89">
        <v>80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541</v>
      </c>
      <c r="C35" s="200">
        <v>564</v>
      </c>
      <c r="D35" s="87">
        <f t="shared" si="0"/>
        <v>23</v>
      </c>
      <c r="E35" s="88">
        <f t="shared" si="1"/>
        <v>1.0425138632162663</v>
      </c>
      <c r="F35" s="89">
        <v>128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787</v>
      </c>
      <c r="C36" s="200">
        <v>802</v>
      </c>
      <c r="D36" s="87">
        <f t="shared" si="0"/>
        <v>15</v>
      </c>
      <c r="E36" s="88">
        <f t="shared" si="1"/>
        <v>1.0190597204574332</v>
      </c>
      <c r="F36" s="89">
        <v>167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1005</v>
      </c>
      <c r="C37" s="200">
        <v>1000</v>
      </c>
      <c r="D37" s="87">
        <f t="shared" si="0"/>
        <v>-5</v>
      </c>
      <c r="E37" s="88">
        <f t="shared" si="1"/>
        <v>0.99502487562189057</v>
      </c>
      <c r="F37" s="89">
        <v>194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1244</v>
      </c>
      <c r="C38" s="200">
        <v>1238</v>
      </c>
      <c r="D38" s="87">
        <f t="shared" si="0"/>
        <v>-6</v>
      </c>
      <c r="E38" s="88">
        <f t="shared" si="1"/>
        <v>0.99517684887459812</v>
      </c>
      <c r="F38" s="89">
        <v>246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1244</v>
      </c>
      <c r="C39" s="200">
        <v>1238</v>
      </c>
      <c r="D39" s="87">
        <f t="shared" si="0"/>
        <v>-6</v>
      </c>
      <c r="E39" s="88">
        <f t="shared" si="1"/>
        <v>0.99517684887459812</v>
      </c>
      <c r="F39" s="89">
        <v>246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1391</v>
      </c>
      <c r="C40" s="200">
        <v>1398</v>
      </c>
      <c r="D40" s="87">
        <f t="shared" si="0"/>
        <v>7</v>
      </c>
      <c r="E40" s="88">
        <f t="shared" si="1"/>
        <v>1.0050323508267434</v>
      </c>
      <c r="F40" s="89">
        <v>281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1570</v>
      </c>
      <c r="C41" s="200">
        <v>1575</v>
      </c>
      <c r="D41" s="87">
        <f t="shared" si="0"/>
        <v>5</v>
      </c>
      <c r="E41" s="88">
        <f t="shared" si="1"/>
        <v>1.0031847133757963</v>
      </c>
      <c r="F41" s="89">
        <v>313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1735</v>
      </c>
      <c r="C42" s="200">
        <v>1773</v>
      </c>
      <c r="D42" s="87">
        <f t="shared" si="0"/>
        <v>38</v>
      </c>
      <c r="E42" s="88">
        <f t="shared" si="1"/>
        <v>1.0219020172910662</v>
      </c>
      <c r="F42" s="89">
        <v>365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>
        <v>1926</v>
      </c>
      <c r="C43" s="200">
        <v>1989</v>
      </c>
      <c r="D43" s="87">
        <f t="shared" si="0"/>
        <v>63</v>
      </c>
      <c r="E43" s="88">
        <f t="shared" si="1"/>
        <v>1.0327102803738317</v>
      </c>
      <c r="F43" s="89">
        <v>418</v>
      </c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2155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8" t="s">
        <v>2134</v>
      </c>
      <c r="B5" s="949"/>
      <c r="C5" s="950"/>
      <c r="D5" s="951"/>
      <c r="E5" s="952"/>
      <c r="F5" s="953"/>
      <c r="G5" s="954"/>
      <c r="H5" s="955">
        <v>1</v>
      </c>
      <c r="I5" s="956">
        <v>0.32</v>
      </c>
      <c r="J5" s="957">
        <v>4</v>
      </c>
      <c r="K5" s="958">
        <v>0.32</v>
      </c>
      <c r="L5" s="959">
        <v>1</v>
      </c>
      <c r="M5" s="959">
        <v>9</v>
      </c>
      <c r="N5" s="960">
        <v>3</v>
      </c>
      <c r="O5" s="959" t="s">
        <v>2135</v>
      </c>
      <c r="P5" s="961" t="s">
        <v>2136</v>
      </c>
      <c r="Q5" s="962">
        <f>H5-B5</f>
        <v>1</v>
      </c>
      <c r="R5" s="976">
        <f>I5-C5</f>
        <v>0.32</v>
      </c>
      <c r="S5" s="962">
        <f>H5-E5</f>
        <v>1</v>
      </c>
      <c r="T5" s="976">
        <f>I5-F5</f>
        <v>0.32</v>
      </c>
      <c r="U5" s="986">
        <v>3</v>
      </c>
      <c r="V5" s="949">
        <v>4</v>
      </c>
      <c r="W5" s="949">
        <v>1</v>
      </c>
      <c r="X5" s="987">
        <v>1.3333333333333333</v>
      </c>
      <c r="Y5" s="988">
        <v>1</v>
      </c>
    </row>
    <row r="6" spans="1:25" ht="14.4" customHeight="1" x14ac:dyDescent="0.3">
      <c r="A6" s="946" t="s">
        <v>2137</v>
      </c>
      <c r="B6" s="927">
        <v>4</v>
      </c>
      <c r="C6" s="928">
        <v>2.2200000000000002</v>
      </c>
      <c r="D6" s="929">
        <v>4</v>
      </c>
      <c r="E6" s="930">
        <v>3</v>
      </c>
      <c r="F6" s="911">
        <v>1.67</v>
      </c>
      <c r="G6" s="912">
        <v>4</v>
      </c>
      <c r="H6" s="913">
        <v>5</v>
      </c>
      <c r="I6" s="914">
        <v>2.78</v>
      </c>
      <c r="J6" s="920">
        <v>4</v>
      </c>
      <c r="K6" s="916">
        <v>0.56000000000000005</v>
      </c>
      <c r="L6" s="917">
        <v>2</v>
      </c>
      <c r="M6" s="917">
        <v>21</v>
      </c>
      <c r="N6" s="918">
        <v>7</v>
      </c>
      <c r="O6" s="917" t="s">
        <v>2135</v>
      </c>
      <c r="P6" s="931" t="s">
        <v>2138</v>
      </c>
      <c r="Q6" s="919">
        <f t="shared" ref="Q6:R14" si="0">H6-B6</f>
        <v>1</v>
      </c>
      <c r="R6" s="977">
        <f t="shared" si="0"/>
        <v>0.55999999999999961</v>
      </c>
      <c r="S6" s="919">
        <f t="shared" ref="S6:S14" si="1">H6-E6</f>
        <v>2</v>
      </c>
      <c r="T6" s="977">
        <f t="shared" ref="T6:T14" si="2">I6-F6</f>
        <v>1.1099999999999999</v>
      </c>
      <c r="U6" s="984">
        <v>35</v>
      </c>
      <c r="V6" s="927">
        <v>20</v>
      </c>
      <c r="W6" s="927">
        <v>-15</v>
      </c>
      <c r="X6" s="982">
        <v>0.5714285714285714</v>
      </c>
      <c r="Y6" s="980"/>
    </row>
    <row r="7" spans="1:25" ht="14.4" customHeight="1" x14ac:dyDescent="0.3">
      <c r="A7" s="946" t="s">
        <v>2139</v>
      </c>
      <c r="B7" s="927">
        <v>5</v>
      </c>
      <c r="C7" s="928">
        <v>2.1</v>
      </c>
      <c r="D7" s="929">
        <v>4</v>
      </c>
      <c r="E7" s="913">
        <v>6</v>
      </c>
      <c r="F7" s="914">
        <v>2.5099999999999998</v>
      </c>
      <c r="G7" s="920">
        <v>4</v>
      </c>
      <c r="H7" s="917">
        <v>4</v>
      </c>
      <c r="I7" s="911">
        <v>1.68</v>
      </c>
      <c r="J7" s="912">
        <v>4</v>
      </c>
      <c r="K7" s="916">
        <v>0.42</v>
      </c>
      <c r="L7" s="917">
        <v>2</v>
      </c>
      <c r="M7" s="917">
        <v>18</v>
      </c>
      <c r="N7" s="918">
        <v>6</v>
      </c>
      <c r="O7" s="917" t="s">
        <v>2135</v>
      </c>
      <c r="P7" s="931" t="s">
        <v>2140</v>
      </c>
      <c r="Q7" s="919">
        <f t="shared" si="0"/>
        <v>-1</v>
      </c>
      <c r="R7" s="977">
        <f t="shared" si="0"/>
        <v>-0.42000000000000015</v>
      </c>
      <c r="S7" s="919">
        <f t="shared" si="1"/>
        <v>-2</v>
      </c>
      <c r="T7" s="977">
        <f t="shared" si="2"/>
        <v>-0.82999999999999985</v>
      </c>
      <c r="U7" s="984">
        <v>24</v>
      </c>
      <c r="V7" s="927">
        <v>16</v>
      </c>
      <c r="W7" s="927">
        <v>-8</v>
      </c>
      <c r="X7" s="982">
        <v>0.66666666666666663</v>
      </c>
      <c r="Y7" s="980"/>
    </row>
    <row r="8" spans="1:25" ht="14.4" customHeight="1" x14ac:dyDescent="0.3">
      <c r="A8" s="946" t="s">
        <v>2141</v>
      </c>
      <c r="B8" s="927">
        <v>68</v>
      </c>
      <c r="C8" s="928">
        <v>32.97</v>
      </c>
      <c r="D8" s="929">
        <v>5.6</v>
      </c>
      <c r="E8" s="913">
        <v>79</v>
      </c>
      <c r="F8" s="914">
        <v>26.78</v>
      </c>
      <c r="G8" s="920">
        <v>5.5</v>
      </c>
      <c r="H8" s="917">
        <v>76</v>
      </c>
      <c r="I8" s="911">
        <v>26</v>
      </c>
      <c r="J8" s="915">
        <v>6.1</v>
      </c>
      <c r="K8" s="916">
        <v>0.32</v>
      </c>
      <c r="L8" s="917">
        <v>2</v>
      </c>
      <c r="M8" s="917">
        <v>18</v>
      </c>
      <c r="N8" s="918">
        <v>6</v>
      </c>
      <c r="O8" s="917" t="s">
        <v>2135</v>
      </c>
      <c r="P8" s="931" t="s">
        <v>2142</v>
      </c>
      <c r="Q8" s="919">
        <f t="shared" si="0"/>
        <v>8</v>
      </c>
      <c r="R8" s="977">
        <f t="shared" si="0"/>
        <v>-6.9699999999999989</v>
      </c>
      <c r="S8" s="919">
        <f t="shared" si="1"/>
        <v>-3</v>
      </c>
      <c r="T8" s="977">
        <f t="shared" si="2"/>
        <v>-0.78000000000000114</v>
      </c>
      <c r="U8" s="984">
        <v>456</v>
      </c>
      <c r="V8" s="927">
        <v>463.59999999999997</v>
      </c>
      <c r="W8" s="927">
        <v>7.5999999999999659</v>
      </c>
      <c r="X8" s="982">
        <v>1.0166666666666666</v>
      </c>
      <c r="Y8" s="980">
        <v>64</v>
      </c>
    </row>
    <row r="9" spans="1:25" ht="14.4" customHeight="1" x14ac:dyDescent="0.3">
      <c r="A9" s="947" t="s">
        <v>2143</v>
      </c>
      <c r="B9" s="933">
        <v>1</v>
      </c>
      <c r="C9" s="934">
        <v>0.74</v>
      </c>
      <c r="D9" s="932">
        <v>6</v>
      </c>
      <c r="E9" s="935">
        <v>1</v>
      </c>
      <c r="F9" s="936">
        <v>0.48</v>
      </c>
      <c r="G9" s="921">
        <v>11</v>
      </c>
      <c r="H9" s="937">
        <v>1</v>
      </c>
      <c r="I9" s="938">
        <v>0.49</v>
      </c>
      <c r="J9" s="922">
        <v>5</v>
      </c>
      <c r="K9" s="939">
        <v>0.48</v>
      </c>
      <c r="L9" s="937">
        <v>2</v>
      </c>
      <c r="M9" s="937">
        <v>21</v>
      </c>
      <c r="N9" s="940">
        <v>7</v>
      </c>
      <c r="O9" s="937" t="s">
        <v>2135</v>
      </c>
      <c r="P9" s="941" t="s">
        <v>2144</v>
      </c>
      <c r="Q9" s="942">
        <f t="shared" si="0"/>
        <v>0</v>
      </c>
      <c r="R9" s="978">
        <f t="shared" si="0"/>
        <v>-0.25</v>
      </c>
      <c r="S9" s="942">
        <f t="shared" si="1"/>
        <v>0</v>
      </c>
      <c r="T9" s="978">
        <f t="shared" si="2"/>
        <v>1.0000000000000009E-2</v>
      </c>
      <c r="U9" s="985">
        <v>7</v>
      </c>
      <c r="V9" s="933">
        <v>5</v>
      </c>
      <c r="W9" s="933">
        <v>-2</v>
      </c>
      <c r="X9" s="983">
        <v>0.7142857142857143</v>
      </c>
      <c r="Y9" s="981"/>
    </row>
    <row r="10" spans="1:25" ht="14.4" customHeight="1" x14ac:dyDescent="0.3">
      <c r="A10" s="946" t="s">
        <v>2145</v>
      </c>
      <c r="B10" s="923">
        <v>1</v>
      </c>
      <c r="C10" s="924">
        <v>0.93</v>
      </c>
      <c r="D10" s="925">
        <v>4</v>
      </c>
      <c r="E10" s="930"/>
      <c r="F10" s="911"/>
      <c r="G10" s="912"/>
      <c r="H10" s="917"/>
      <c r="I10" s="911"/>
      <c r="J10" s="912"/>
      <c r="K10" s="916">
        <v>0.56999999999999995</v>
      </c>
      <c r="L10" s="917">
        <v>2</v>
      </c>
      <c r="M10" s="917">
        <v>18</v>
      </c>
      <c r="N10" s="918">
        <v>6</v>
      </c>
      <c r="O10" s="917" t="s">
        <v>2135</v>
      </c>
      <c r="P10" s="931" t="s">
        <v>2146</v>
      </c>
      <c r="Q10" s="919">
        <f t="shared" si="0"/>
        <v>-1</v>
      </c>
      <c r="R10" s="977">
        <f t="shared" si="0"/>
        <v>-0.93</v>
      </c>
      <c r="S10" s="919">
        <f t="shared" si="1"/>
        <v>0</v>
      </c>
      <c r="T10" s="977">
        <f t="shared" si="2"/>
        <v>0</v>
      </c>
      <c r="U10" s="984" t="s">
        <v>557</v>
      </c>
      <c r="V10" s="927" t="s">
        <v>557</v>
      </c>
      <c r="W10" s="927" t="s">
        <v>557</v>
      </c>
      <c r="X10" s="982" t="s">
        <v>557</v>
      </c>
      <c r="Y10" s="980"/>
    </row>
    <row r="11" spans="1:25" ht="14.4" customHeight="1" x14ac:dyDescent="0.3">
      <c r="A11" s="946" t="s">
        <v>2147</v>
      </c>
      <c r="B11" s="923">
        <v>85</v>
      </c>
      <c r="C11" s="924">
        <v>140.25</v>
      </c>
      <c r="D11" s="925">
        <v>9.4</v>
      </c>
      <c r="E11" s="930">
        <v>79</v>
      </c>
      <c r="F11" s="911">
        <v>127.86</v>
      </c>
      <c r="G11" s="912">
        <v>9.4</v>
      </c>
      <c r="H11" s="917">
        <v>80</v>
      </c>
      <c r="I11" s="911">
        <v>130.04</v>
      </c>
      <c r="J11" s="912">
        <v>9.6</v>
      </c>
      <c r="K11" s="916">
        <v>1.52</v>
      </c>
      <c r="L11" s="917">
        <v>4</v>
      </c>
      <c r="M11" s="917">
        <v>39</v>
      </c>
      <c r="N11" s="918">
        <v>13</v>
      </c>
      <c r="O11" s="917" t="s">
        <v>2135</v>
      </c>
      <c r="P11" s="931" t="s">
        <v>2148</v>
      </c>
      <c r="Q11" s="919">
        <f t="shared" si="0"/>
        <v>-5</v>
      </c>
      <c r="R11" s="977">
        <f t="shared" si="0"/>
        <v>-10.210000000000008</v>
      </c>
      <c r="S11" s="919">
        <f t="shared" si="1"/>
        <v>1</v>
      </c>
      <c r="T11" s="977">
        <f t="shared" si="2"/>
        <v>2.1799999999999926</v>
      </c>
      <c r="U11" s="984">
        <v>1040</v>
      </c>
      <c r="V11" s="927">
        <v>768</v>
      </c>
      <c r="W11" s="927">
        <v>-272</v>
      </c>
      <c r="X11" s="982">
        <v>0.7384615384615385</v>
      </c>
      <c r="Y11" s="980">
        <v>3</v>
      </c>
    </row>
    <row r="12" spans="1:25" ht="14.4" customHeight="1" x14ac:dyDescent="0.3">
      <c r="A12" s="947" t="s">
        <v>2149</v>
      </c>
      <c r="B12" s="943">
        <v>2</v>
      </c>
      <c r="C12" s="944">
        <v>5.25</v>
      </c>
      <c r="D12" s="926">
        <v>10</v>
      </c>
      <c r="E12" s="945"/>
      <c r="F12" s="938"/>
      <c r="G12" s="922"/>
      <c r="H12" s="937"/>
      <c r="I12" s="938"/>
      <c r="J12" s="922"/>
      <c r="K12" s="939">
        <v>2.2599999999999998</v>
      </c>
      <c r="L12" s="937">
        <v>6</v>
      </c>
      <c r="M12" s="937">
        <v>51</v>
      </c>
      <c r="N12" s="940">
        <v>17</v>
      </c>
      <c r="O12" s="937" t="s">
        <v>2135</v>
      </c>
      <c r="P12" s="941" t="s">
        <v>2150</v>
      </c>
      <c r="Q12" s="942">
        <f t="shared" si="0"/>
        <v>-2</v>
      </c>
      <c r="R12" s="978">
        <f t="shared" si="0"/>
        <v>-5.25</v>
      </c>
      <c r="S12" s="942">
        <f t="shared" si="1"/>
        <v>0</v>
      </c>
      <c r="T12" s="978">
        <f t="shared" si="2"/>
        <v>0</v>
      </c>
      <c r="U12" s="985" t="s">
        <v>557</v>
      </c>
      <c r="V12" s="933" t="s">
        <v>557</v>
      </c>
      <c r="W12" s="933" t="s">
        <v>557</v>
      </c>
      <c r="X12" s="983" t="s">
        <v>557</v>
      </c>
      <c r="Y12" s="981"/>
    </row>
    <row r="13" spans="1:25" ht="14.4" customHeight="1" x14ac:dyDescent="0.3">
      <c r="A13" s="946" t="s">
        <v>2151</v>
      </c>
      <c r="B13" s="923">
        <v>128</v>
      </c>
      <c r="C13" s="924">
        <v>40.799999999999997</v>
      </c>
      <c r="D13" s="925">
        <v>5.9</v>
      </c>
      <c r="E13" s="930">
        <v>106</v>
      </c>
      <c r="F13" s="911">
        <v>33.47</v>
      </c>
      <c r="G13" s="912">
        <v>5.9</v>
      </c>
      <c r="H13" s="917">
        <v>119</v>
      </c>
      <c r="I13" s="911">
        <v>36.85</v>
      </c>
      <c r="J13" s="915">
        <v>5.9</v>
      </c>
      <c r="K13" s="916">
        <v>0.26</v>
      </c>
      <c r="L13" s="917">
        <v>1</v>
      </c>
      <c r="M13" s="917">
        <v>9</v>
      </c>
      <c r="N13" s="918">
        <v>3</v>
      </c>
      <c r="O13" s="917" t="s">
        <v>2135</v>
      </c>
      <c r="P13" s="931" t="s">
        <v>2152</v>
      </c>
      <c r="Q13" s="919">
        <f t="shared" si="0"/>
        <v>-9</v>
      </c>
      <c r="R13" s="977">
        <f t="shared" si="0"/>
        <v>-3.9499999999999957</v>
      </c>
      <c r="S13" s="919">
        <f t="shared" si="1"/>
        <v>13</v>
      </c>
      <c r="T13" s="977">
        <f t="shared" si="2"/>
        <v>3.3800000000000026</v>
      </c>
      <c r="U13" s="984">
        <v>357</v>
      </c>
      <c r="V13" s="927">
        <v>702.1</v>
      </c>
      <c r="W13" s="927">
        <v>345.1</v>
      </c>
      <c r="X13" s="982">
        <v>1.9666666666666668</v>
      </c>
      <c r="Y13" s="980">
        <v>348</v>
      </c>
    </row>
    <row r="14" spans="1:25" ht="14.4" customHeight="1" thickBot="1" x14ac:dyDescent="0.35">
      <c r="A14" s="963" t="s">
        <v>2153</v>
      </c>
      <c r="B14" s="964">
        <v>1</v>
      </c>
      <c r="C14" s="965">
        <v>0.38</v>
      </c>
      <c r="D14" s="966">
        <v>4</v>
      </c>
      <c r="E14" s="967"/>
      <c r="F14" s="968"/>
      <c r="G14" s="969"/>
      <c r="H14" s="970">
        <v>1</v>
      </c>
      <c r="I14" s="968">
        <v>0.36</v>
      </c>
      <c r="J14" s="971">
        <v>6</v>
      </c>
      <c r="K14" s="972">
        <v>0.36</v>
      </c>
      <c r="L14" s="970">
        <v>1</v>
      </c>
      <c r="M14" s="970">
        <v>12</v>
      </c>
      <c r="N14" s="973">
        <v>4</v>
      </c>
      <c r="O14" s="970" t="s">
        <v>2135</v>
      </c>
      <c r="P14" s="974" t="s">
        <v>2154</v>
      </c>
      <c r="Q14" s="975">
        <f t="shared" si="0"/>
        <v>0</v>
      </c>
      <c r="R14" s="979">
        <f t="shared" si="0"/>
        <v>-2.0000000000000018E-2</v>
      </c>
      <c r="S14" s="975">
        <f t="shared" si="1"/>
        <v>1</v>
      </c>
      <c r="T14" s="979">
        <f t="shared" si="2"/>
        <v>0.36</v>
      </c>
      <c r="U14" s="989">
        <v>4</v>
      </c>
      <c r="V14" s="990">
        <v>6</v>
      </c>
      <c r="W14" s="990">
        <v>2</v>
      </c>
      <c r="X14" s="991">
        <v>1.5</v>
      </c>
      <c r="Y14" s="992">
        <v>2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5:Q1048576">
    <cfRule type="cellIs" dxfId="14" priority="11" stopIfTrue="1" operator="lessThan">
      <formula>0</formula>
    </cfRule>
  </conditionalFormatting>
  <conditionalFormatting sqref="W15:W1048576">
    <cfRule type="cellIs" dxfId="13" priority="10" stopIfTrue="1" operator="greaterThan">
      <formula>0</formula>
    </cfRule>
  </conditionalFormatting>
  <conditionalFormatting sqref="X15:X1048576">
    <cfRule type="cellIs" dxfId="12" priority="9" stopIfTrue="1" operator="greaterThan">
      <formula>1</formula>
    </cfRule>
  </conditionalFormatting>
  <conditionalFormatting sqref="X15:X1048576">
    <cfRule type="cellIs" dxfId="11" priority="6" stopIfTrue="1" operator="greaterThan">
      <formula>1</formula>
    </cfRule>
  </conditionalFormatting>
  <conditionalFormatting sqref="W15:W1048576">
    <cfRule type="cellIs" dxfId="10" priority="7" stopIfTrue="1" operator="greaterThan">
      <formula>0</formula>
    </cfRule>
  </conditionalFormatting>
  <conditionalFormatting sqref="Q15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4">
    <cfRule type="cellIs" dxfId="7" priority="4" stopIfTrue="1" operator="lessThan">
      <formula>0</formula>
    </cfRule>
  </conditionalFormatting>
  <conditionalFormatting sqref="X5:X14">
    <cfRule type="cellIs" dxfId="6" priority="2" stopIfTrue="1" operator="greaterThan">
      <formula>1</formula>
    </cfRule>
  </conditionalFormatting>
  <conditionalFormatting sqref="W5:W14">
    <cfRule type="cellIs" dxfId="5" priority="3" stopIfTrue="1" operator="greaterThan">
      <formula>0</formula>
    </cfRule>
  </conditionalFormatting>
  <conditionalFormatting sqref="S5:S14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28490.54998</v>
      </c>
      <c r="C5" s="33">
        <v>27635.661150000004</v>
      </c>
      <c r="D5" s="12"/>
      <c r="E5" s="226">
        <v>29520.602349999997</v>
      </c>
      <c r="F5" s="32">
        <v>29470.830872024537</v>
      </c>
      <c r="G5" s="225">
        <f>E5-F5</f>
        <v>49.771477975460584</v>
      </c>
      <c r="H5" s="231">
        <f>IF(F5&lt;0.00000001,"",E5/F5)</f>
        <v>1.0016888386415568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2727.9242000000008</v>
      </c>
      <c r="C6" s="35">
        <v>2930.6902900000005</v>
      </c>
      <c r="D6" s="12"/>
      <c r="E6" s="227">
        <v>2739.2264000000005</v>
      </c>
      <c r="F6" s="34">
        <v>2773.0172181701655</v>
      </c>
      <c r="G6" s="228">
        <f>E6-F6</f>
        <v>-33.790818170165039</v>
      </c>
      <c r="H6" s="232">
        <f>IF(F6&lt;0.00000001,"",E6/F6)</f>
        <v>0.98781442179704071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23569.86939</v>
      </c>
      <c r="C7" s="35">
        <v>27038.277140000006</v>
      </c>
      <c r="D7" s="12"/>
      <c r="E7" s="227">
        <v>30379.628190000003</v>
      </c>
      <c r="F7" s="34">
        <v>27543.159426269533</v>
      </c>
      <c r="G7" s="228">
        <f>E7-F7</f>
        <v>2836.4687637304705</v>
      </c>
      <c r="H7" s="232">
        <f>IF(F7&lt;0.00000001,"",E7/F7)</f>
        <v>1.1029826941721568</v>
      </c>
    </row>
    <row r="8" spans="1:10" ht="14.4" customHeight="1" thickBot="1" x14ac:dyDescent="0.35">
      <c r="A8" s="1" t="s">
        <v>96</v>
      </c>
      <c r="B8" s="15">
        <v>15562.808919999992</v>
      </c>
      <c r="C8" s="37">
        <v>18128.326629999974</v>
      </c>
      <c r="D8" s="12"/>
      <c r="E8" s="229">
        <v>20951.060910000004</v>
      </c>
      <c r="F8" s="36">
        <v>18400.024961127274</v>
      </c>
      <c r="G8" s="230">
        <f>E8-F8</f>
        <v>2551.0359488727299</v>
      </c>
      <c r="H8" s="233">
        <f>IF(F8&lt;0.00000001,"",E8/F8)</f>
        <v>1.1386430700100769</v>
      </c>
    </row>
    <row r="9" spans="1:10" ht="14.4" customHeight="1" thickBot="1" x14ac:dyDescent="0.35">
      <c r="A9" s="2" t="s">
        <v>97</v>
      </c>
      <c r="B9" s="3">
        <v>70351.152489999993</v>
      </c>
      <c r="C9" s="39">
        <v>75732.955209999986</v>
      </c>
      <c r="D9" s="12"/>
      <c r="E9" s="3">
        <v>83590.517850000004</v>
      </c>
      <c r="F9" s="38">
        <v>78187.032477591507</v>
      </c>
      <c r="G9" s="38">
        <f>E9-F9</f>
        <v>5403.4853724084969</v>
      </c>
      <c r="H9" s="234">
        <f>IF(F9&lt;0.00000001,"",E9/F9)</f>
        <v>1.069109738548488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69317.883319999994</v>
      </c>
      <c r="C11" s="33">
        <f>IF(ISERROR(VLOOKUP("Celkem:",'ZV Vykáz.-A'!A:H,5,0)),0,VLOOKUP("Celkem:",'ZV Vykáz.-A'!A:H,5,0)/1000)</f>
        <v>69555.307050000018</v>
      </c>
      <c r="D11" s="12"/>
      <c r="E11" s="226">
        <f>IF(ISERROR(VLOOKUP("Celkem:",'ZV Vykáz.-A'!A:H,8,0)),0,VLOOKUP("Celkem:",'ZV Vykáz.-A'!A:H,8,0)/1000)</f>
        <v>68832.67766999999</v>
      </c>
      <c r="F11" s="32">
        <f>C11</f>
        <v>69555.307050000018</v>
      </c>
      <c r="G11" s="225">
        <f>E11-F11</f>
        <v>-722.6293800000276</v>
      </c>
      <c r="H11" s="231">
        <f>IF(F11&lt;0.00000001,"",E11/F11)</f>
        <v>0.98961072259402771</v>
      </c>
      <c r="I11" s="225">
        <f>E11-B11</f>
        <v>-485.20565000000352</v>
      </c>
      <c r="J11" s="231">
        <f>IF(B11&lt;0.00000001,"",E11/B11)</f>
        <v>0.99300028179221667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6769.32</v>
      </c>
      <c r="C12" s="37">
        <f>IF(ISERROR(VLOOKUP("Celkem",CaseMix!A:D,3,0)),0,VLOOKUP("Celkem",CaseMix!A:D,3,0)*30)</f>
        <v>5782.95</v>
      </c>
      <c r="D12" s="12"/>
      <c r="E12" s="229">
        <f>IF(ISERROR(VLOOKUP("Celkem",CaseMix!A:D,4,0)),0,VLOOKUP("Celkem",CaseMix!A:D,4,0)*30)</f>
        <v>5955.9900000000007</v>
      </c>
      <c r="F12" s="36">
        <f>C12</f>
        <v>5782.95</v>
      </c>
      <c r="G12" s="230">
        <f>E12-F12</f>
        <v>173.04000000000087</v>
      </c>
      <c r="H12" s="233">
        <f>IF(F12&lt;0.00000001,"",E12/F12)</f>
        <v>1.0299224444271524</v>
      </c>
      <c r="I12" s="230">
        <f>E12-B12</f>
        <v>-813.32999999999902</v>
      </c>
      <c r="J12" s="233">
        <f>IF(B12&lt;0.00000001,"",E12/B12)</f>
        <v>0.87985056106078618</v>
      </c>
    </row>
    <row r="13" spans="1:10" ht="14.4" customHeight="1" thickBot="1" x14ac:dyDescent="0.35">
      <c r="A13" s="4" t="s">
        <v>100</v>
      </c>
      <c r="B13" s="9">
        <f>SUM(B11:B12)</f>
        <v>76087.203320000001</v>
      </c>
      <c r="C13" s="41">
        <f>SUM(C11:C12)</f>
        <v>75338.257050000015</v>
      </c>
      <c r="D13" s="12"/>
      <c r="E13" s="9">
        <f>SUM(E11:E12)</f>
        <v>74788.667669999995</v>
      </c>
      <c r="F13" s="40">
        <f>SUM(F11:F12)</f>
        <v>75338.257050000015</v>
      </c>
      <c r="G13" s="40">
        <f>E13-F13</f>
        <v>-549.58938000001945</v>
      </c>
      <c r="H13" s="235">
        <f>IF(F13&lt;0.00000001,"",E13/F13)</f>
        <v>0.99270504254385294</v>
      </c>
      <c r="I13" s="40">
        <f>SUM(I11:I12)</f>
        <v>-1298.5356500000025</v>
      </c>
      <c r="J13" s="235">
        <f>IF(B13&lt;0.00000001,"",E13/B13)</f>
        <v>0.98293358681434573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1.0815345680486947</v>
      </c>
      <c r="C15" s="43">
        <f>IF(C9=0,"",C13/C9)</f>
        <v>0.99478829052813911</v>
      </c>
      <c r="D15" s="12"/>
      <c r="E15" s="10">
        <f>IF(E9=0,"",E13/E9)</f>
        <v>0.89470276765368784</v>
      </c>
      <c r="F15" s="42">
        <f>IF(F9=0,"",F13/F9)</f>
        <v>0.96356460480313078</v>
      </c>
      <c r="G15" s="42">
        <f>IF(ISERROR(F15-E15),"",E15-F15)</f>
        <v>-6.8861837149442939E-2</v>
      </c>
      <c r="H15" s="236">
        <f>IF(ISERROR(F15-E15),"",IF(F15&lt;0.00000001,"",E15/F15))</f>
        <v>0.92853428114089731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1678950</v>
      </c>
      <c r="C3" s="344">
        <f t="shared" ref="C3:L3" si="0">SUBTOTAL(9,C6:C1048576)</f>
        <v>11.599364305652452</v>
      </c>
      <c r="D3" s="344">
        <f t="shared" si="0"/>
        <v>1503704</v>
      </c>
      <c r="E3" s="344">
        <f t="shared" si="0"/>
        <v>5</v>
      </c>
      <c r="F3" s="344">
        <f t="shared" si="0"/>
        <v>1678157</v>
      </c>
      <c r="G3" s="347">
        <f>IF(D3&lt;&gt;0,F3/D3,"")</f>
        <v>1.1160155190117205</v>
      </c>
      <c r="H3" s="343">
        <f t="shared" si="0"/>
        <v>806937.24999999977</v>
      </c>
      <c r="I3" s="344">
        <f t="shared" si="0"/>
        <v>1.1141816389850847</v>
      </c>
      <c r="J3" s="344">
        <f t="shared" si="0"/>
        <v>724242.10000000009</v>
      </c>
      <c r="K3" s="344">
        <f t="shared" si="0"/>
        <v>1</v>
      </c>
      <c r="L3" s="344">
        <f t="shared" si="0"/>
        <v>758059.80000000028</v>
      </c>
      <c r="M3" s="345">
        <f>IF(J3&lt;&gt;0,L3/J3,"")</f>
        <v>1.0466939163022975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983</v>
      </c>
      <c r="B6" s="887">
        <v>1404127</v>
      </c>
      <c r="C6" s="825">
        <v>1.1037901227580309</v>
      </c>
      <c r="D6" s="887">
        <v>1272096</v>
      </c>
      <c r="E6" s="825">
        <v>1</v>
      </c>
      <c r="F6" s="887">
        <v>1357001</v>
      </c>
      <c r="G6" s="830">
        <v>1.0667441765401353</v>
      </c>
      <c r="H6" s="887">
        <v>806937.24999999977</v>
      </c>
      <c r="I6" s="825">
        <v>1.1141816389850847</v>
      </c>
      <c r="J6" s="887">
        <v>724242.10000000009</v>
      </c>
      <c r="K6" s="825">
        <v>1</v>
      </c>
      <c r="L6" s="887">
        <v>758059.80000000028</v>
      </c>
      <c r="M6" s="231">
        <v>1.0466939163022975</v>
      </c>
    </row>
    <row r="7" spans="1:13" ht="14.4" customHeight="1" x14ac:dyDescent="0.3">
      <c r="A7" s="857" t="s">
        <v>2067</v>
      </c>
      <c r="B7" s="889">
        <v>15650</v>
      </c>
      <c r="C7" s="832">
        <v>1.0771560327620622</v>
      </c>
      <c r="D7" s="889">
        <v>14529</v>
      </c>
      <c r="E7" s="832">
        <v>1</v>
      </c>
      <c r="F7" s="889">
        <v>68907</v>
      </c>
      <c r="G7" s="837">
        <v>4.7427214536444353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2156</v>
      </c>
      <c r="B8" s="889">
        <v>254447</v>
      </c>
      <c r="C8" s="832">
        <v>1.177156101668255</v>
      </c>
      <c r="D8" s="889">
        <v>216154</v>
      </c>
      <c r="E8" s="832">
        <v>1</v>
      </c>
      <c r="F8" s="889">
        <v>247112</v>
      </c>
      <c r="G8" s="837">
        <v>1.1432219621195998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2157</v>
      </c>
      <c r="B9" s="889"/>
      <c r="C9" s="832"/>
      <c r="D9" s="889"/>
      <c r="E9" s="832"/>
      <c r="F9" s="889">
        <v>2050</v>
      </c>
      <c r="G9" s="837"/>
      <c r="H9" s="889"/>
      <c r="I9" s="832"/>
      <c r="J9" s="889"/>
      <c r="K9" s="832"/>
      <c r="L9" s="889"/>
      <c r="M9" s="838"/>
    </row>
    <row r="10" spans="1:13" ht="14.4" customHeight="1" x14ac:dyDescent="0.3">
      <c r="A10" s="857" t="s">
        <v>2158</v>
      </c>
      <c r="B10" s="889"/>
      <c r="C10" s="832"/>
      <c r="D10" s="889"/>
      <c r="E10" s="832"/>
      <c r="F10" s="889">
        <v>164</v>
      </c>
      <c r="G10" s="837"/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2159</v>
      </c>
      <c r="B11" s="889">
        <v>4258</v>
      </c>
      <c r="C11" s="832">
        <v>6.5206738131699851</v>
      </c>
      <c r="D11" s="889">
        <v>653</v>
      </c>
      <c r="E11" s="832">
        <v>1</v>
      </c>
      <c r="F11" s="889">
        <v>1475</v>
      </c>
      <c r="G11" s="837">
        <v>2.2588055130168452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2160</v>
      </c>
      <c r="B12" s="891">
        <v>468</v>
      </c>
      <c r="C12" s="840">
        <v>1.7205882352941178</v>
      </c>
      <c r="D12" s="891">
        <v>272</v>
      </c>
      <c r="E12" s="840">
        <v>1</v>
      </c>
      <c r="F12" s="891">
        <v>1448</v>
      </c>
      <c r="G12" s="845">
        <v>5.3235294117647056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5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2378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30914.620000000003</v>
      </c>
      <c r="G3" s="211">
        <f t="shared" si="0"/>
        <v>2485887.25</v>
      </c>
      <c r="H3" s="212"/>
      <c r="I3" s="212"/>
      <c r="J3" s="207">
        <f t="shared" si="0"/>
        <v>32624.86</v>
      </c>
      <c r="K3" s="211">
        <f t="shared" si="0"/>
        <v>2227946.1</v>
      </c>
      <c r="L3" s="212"/>
      <c r="M3" s="212"/>
      <c r="N3" s="207">
        <f t="shared" si="0"/>
        <v>37427.160000000003</v>
      </c>
      <c r="O3" s="211">
        <f t="shared" si="0"/>
        <v>2436216.7999999998</v>
      </c>
      <c r="P3" s="177">
        <f>IF(K3=0,"",O3/K3)</f>
        <v>1.0934810317000037</v>
      </c>
      <c r="Q3" s="209">
        <f>IF(N3=0,"",O3/N3)</f>
        <v>65.092216454574682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555</v>
      </c>
      <c r="B6" s="825" t="s">
        <v>1842</v>
      </c>
      <c r="C6" s="825" t="s">
        <v>2016</v>
      </c>
      <c r="D6" s="825" t="s">
        <v>2017</v>
      </c>
      <c r="E6" s="825" t="s">
        <v>2018</v>
      </c>
      <c r="F6" s="225">
        <v>0.01</v>
      </c>
      <c r="G6" s="225">
        <v>20.09</v>
      </c>
      <c r="H6" s="225">
        <v>2.4991914014878214E-2</v>
      </c>
      <c r="I6" s="225">
        <v>2009</v>
      </c>
      <c r="J6" s="225">
        <v>0.4</v>
      </c>
      <c r="K6" s="225">
        <v>803.86</v>
      </c>
      <c r="L6" s="225">
        <v>1</v>
      </c>
      <c r="M6" s="225">
        <v>2009.6499999999999</v>
      </c>
      <c r="N6" s="225"/>
      <c r="O6" s="225"/>
      <c r="P6" s="830"/>
      <c r="Q6" s="848"/>
    </row>
    <row r="7" spans="1:17" ht="14.4" customHeight="1" x14ac:dyDescent="0.3">
      <c r="A7" s="831" t="s">
        <v>555</v>
      </c>
      <c r="B7" s="832" t="s">
        <v>1842</v>
      </c>
      <c r="C7" s="832" t="s">
        <v>2016</v>
      </c>
      <c r="D7" s="832" t="s">
        <v>2023</v>
      </c>
      <c r="E7" s="832" t="s">
        <v>974</v>
      </c>
      <c r="F7" s="849">
        <v>7.15</v>
      </c>
      <c r="G7" s="849">
        <v>12740.819999999998</v>
      </c>
      <c r="H7" s="849">
        <v>1.6480341278916348</v>
      </c>
      <c r="I7" s="849">
        <v>1781.9328671328667</v>
      </c>
      <c r="J7" s="849">
        <v>4.25</v>
      </c>
      <c r="K7" s="849">
        <v>7730.92</v>
      </c>
      <c r="L7" s="849">
        <v>1</v>
      </c>
      <c r="M7" s="849">
        <v>1819.04</v>
      </c>
      <c r="N7" s="849">
        <v>6.9499999999999993</v>
      </c>
      <c r="O7" s="849">
        <v>9209.9499999999989</v>
      </c>
      <c r="P7" s="837">
        <v>1.1913135823420755</v>
      </c>
      <c r="Q7" s="850">
        <v>1325.1726618705036</v>
      </c>
    </row>
    <row r="8" spans="1:17" ht="14.4" customHeight="1" x14ac:dyDescent="0.3">
      <c r="A8" s="831" t="s">
        <v>555</v>
      </c>
      <c r="B8" s="832" t="s">
        <v>1842</v>
      </c>
      <c r="C8" s="832" t="s">
        <v>2016</v>
      </c>
      <c r="D8" s="832" t="s">
        <v>2024</v>
      </c>
      <c r="E8" s="832" t="s">
        <v>2025</v>
      </c>
      <c r="F8" s="849">
        <v>0.75000000000000022</v>
      </c>
      <c r="G8" s="849">
        <v>677.85000000000014</v>
      </c>
      <c r="H8" s="849">
        <v>2.1428571428571432</v>
      </c>
      <c r="I8" s="849">
        <v>903.8</v>
      </c>
      <c r="J8" s="849">
        <v>0.35</v>
      </c>
      <c r="K8" s="849">
        <v>316.33</v>
      </c>
      <c r="L8" s="849">
        <v>1</v>
      </c>
      <c r="M8" s="849">
        <v>903.80000000000007</v>
      </c>
      <c r="N8" s="849"/>
      <c r="O8" s="849"/>
      <c r="P8" s="837"/>
      <c r="Q8" s="850"/>
    </row>
    <row r="9" spans="1:17" ht="14.4" customHeight="1" x14ac:dyDescent="0.3">
      <c r="A9" s="831" t="s">
        <v>555</v>
      </c>
      <c r="B9" s="832" t="s">
        <v>1842</v>
      </c>
      <c r="C9" s="832" t="s">
        <v>1843</v>
      </c>
      <c r="D9" s="832" t="s">
        <v>1846</v>
      </c>
      <c r="E9" s="832" t="s">
        <v>1847</v>
      </c>
      <c r="F9" s="849">
        <v>8660</v>
      </c>
      <c r="G9" s="849">
        <v>22242.2</v>
      </c>
      <c r="H9" s="849">
        <v>0.81193988442682508</v>
      </c>
      <c r="I9" s="849">
        <v>2.5683833718244804</v>
      </c>
      <c r="J9" s="849">
        <v>10600</v>
      </c>
      <c r="K9" s="849">
        <v>27393.899999999998</v>
      </c>
      <c r="L9" s="849">
        <v>1</v>
      </c>
      <c r="M9" s="849">
        <v>2.5843301886792451</v>
      </c>
      <c r="N9" s="849">
        <v>11319</v>
      </c>
      <c r="O9" s="849">
        <v>29299.26</v>
      </c>
      <c r="P9" s="837">
        <v>1.069554170819051</v>
      </c>
      <c r="Q9" s="850">
        <v>2.588502517890273</v>
      </c>
    </row>
    <row r="10" spans="1:17" ht="14.4" customHeight="1" x14ac:dyDescent="0.3">
      <c r="A10" s="831" t="s">
        <v>555</v>
      </c>
      <c r="B10" s="832" t="s">
        <v>1842</v>
      </c>
      <c r="C10" s="832" t="s">
        <v>1843</v>
      </c>
      <c r="D10" s="832" t="s">
        <v>1848</v>
      </c>
      <c r="E10" s="832" t="s">
        <v>1849</v>
      </c>
      <c r="F10" s="849"/>
      <c r="G10" s="849"/>
      <c r="H10" s="849"/>
      <c r="I10" s="849"/>
      <c r="J10" s="849"/>
      <c r="K10" s="849"/>
      <c r="L10" s="849"/>
      <c r="M10" s="849"/>
      <c r="N10" s="849">
        <v>-360</v>
      </c>
      <c r="O10" s="849">
        <v>-2588.4</v>
      </c>
      <c r="P10" s="837"/>
      <c r="Q10" s="850">
        <v>7.19</v>
      </c>
    </row>
    <row r="11" spans="1:17" ht="14.4" customHeight="1" x14ac:dyDescent="0.3">
      <c r="A11" s="831" t="s">
        <v>555</v>
      </c>
      <c r="B11" s="832" t="s">
        <v>1842</v>
      </c>
      <c r="C11" s="832" t="s">
        <v>1843</v>
      </c>
      <c r="D11" s="832" t="s">
        <v>1855</v>
      </c>
      <c r="E11" s="832" t="s">
        <v>1856</v>
      </c>
      <c r="F11" s="849">
        <v>800</v>
      </c>
      <c r="G11" s="849">
        <v>3782.1399999999994</v>
      </c>
      <c r="H11" s="849"/>
      <c r="I11" s="849">
        <v>4.7276749999999996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555</v>
      </c>
      <c r="B12" s="832" t="s">
        <v>1842</v>
      </c>
      <c r="C12" s="832" t="s">
        <v>1843</v>
      </c>
      <c r="D12" s="832" t="s">
        <v>1857</v>
      </c>
      <c r="E12" s="832" t="s">
        <v>1858</v>
      </c>
      <c r="F12" s="849">
        <v>0</v>
      </c>
      <c r="G12" s="849">
        <v>-26.4</v>
      </c>
      <c r="H12" s="849"/>
      <c r="I12" s="849"/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555</v>
      </c>
      <c r="B13" s="832" t="s">
        <v>1842</v>
      </c>
      <c r="C13" s="832" t="s">
        <v>1843</v>
      </c>
      <c r="D13" s="832" t="s">
        <v>1859</v>
      </c>
      <c r="E13" s="832" t="s">
        <v>1860</v>
      </c>
      <c r="F13" s="849">
        <v>0</v>
      </c>
      <c r="G13" s="849">
        <v>-91.2</v>
      </c>
      <c r="H13" s="849"/>
      <c r="I13" s="849"/>
      <c r="J13" s="849"/>
      <c r="K13" s="849"/>
      <c r="L13" s="849"/>
      <c r="M13" s="849"/>
      <c r="N13" s="849">
        <v>-42</v>
      </c>
      <c r="O13" s="849">
        <v>-385.56</v>
      </c>
      <c r="P13" s="837"/>
      <c r="Q13" s="850">
        <v>9.18</v>
      </c>
    </row>
    <row r="14" spans="1:17" ht="14.4" customHeight="1" x14ac:dyDescent="0.3">
      <c r="A14" s="831" t="s">
        <v>555</v>
      </c>
      <c r="B14" s="832" t="s">
        <v>1842</v>
      </c>
      <c r="C14" s="832" t="s">
        <v>1843</v>
      </c>
      <c r="D14" s="832" t="s">
        <v>1865</v>
      </c>
      <c r="E14" s="832" t="s">
        <v>1866</v>
      </c>
      <c r="F14" s="849">
        <v>13399.510000000002</v>
      </c>
      <c r="G14" s="849">
        <v>552682.80999999994</v>
      </c>
      <c r="H14" s="849">
        <v>0.99637409146317168</v>
      </c>
      <c r="I14" s="849">
        <v>41.24649408821665</v>
      </c>
      <c r="J14" s="849">
        <v>15117.86</v>
      </c>
      <c r="K14" s="849">
        <v>554694.08000000007</v>
      </c>
      <c r="L14" s="849">
        <v>1</v>
      </c>
      <c r="M14" s="849">
        <v>36.691309484278861</v>
      </c>
      <c r="N14" s="849">
        <v>18043.21</v>
      </c>
      <c r="O14" s="849">
        <v>552948.06000000006</v>
      </c>
      <c r="P14" s="837">
        <v>0.99685228297370687</v>
      </c>
      <c r="Q14" s="850">
        <v>30.645769793734047</v>
      </c>
    </row>
    <row r="15" spans="1:17" ht="14.4" customHeight="1" x14ac:dyDescent="0.3">
      <c r="A15" s="831" t="s">
        <v>555</v>
      </c>
      <c r="B15" s="832" t="s">
        <v>1842</v>
      </c>
      <c r="C15" s="832" t="s">
        <v>1843</v>
      </c>
      <c r="D15" s="832" t="s">
        <v>1869</v>
      </c>
      <c r="E15" s="832" t="s">
        <v>1870</v>
      </c>
      <c r="F15" s="849">
        <v>0</v>
      </c>
      <c r="G15" s="849">
        <v>-220.15</v>
      </c>
      <c r="H15" s="849"/>
      <c r="I15" s="849"/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555</v>
      </c>
      <c r="B16" s="832" t="s">
        <v>1842</v>
      </c>
      <c r="C16" s="832" t="s">
        <v>1843</v>
      </c>
      <c r="D16" s="832" t="s">
        <v>1873</v>
      </c>
      <c r="E16" s="832" t="s">
        <v>1874</v>
      </c>
      <c r="F16" s="849">
        <v>5.2</v>
      </c>
      <c r="G16" s="849">
        <v>20722.52</v>
      </c>
      <c r="H16" s="849"/>
      <c r="I16" s="849">
        <v>3985.1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" customHeight="1" x14ac:dyDescent="0.3">
      <c r="A17" s="831" t="s">
        <v>555</v>
      </c>
      <c r="B17" s="832" t="s">
        <v>1842</v>
      </c>
      <c r="C17" s="832" t="s">
        <v>1843</v>
      </c>
      <c r="D17" s="832" t="s">
        <v>1875</v>
      </c>
      <c r="E17" s="832" t="s">
        <v>1876</v>
      </c>
      <c r="F17" s="849"/>
      <c r="G17" s="849"/>
      <c r="H17" s="849"/>
      <c r="I17" s="849"/>
      <c r="J17" s="849"/>
      <c r="K17" s="849"/>
      <c r="L17" s="849"/>
      <c r="M17" s="849"/>
      <c r="N17" s="849">
        <v>-2</v>
      </c>
      <c r="O17" s="849">
        <v>-6787.08</v>
      </c>
      <c r="P17" s="837"/>
      <c r="Q17" s="850">
        <v>3393.54</v>
      </c>
    </row>
    <row r="18" spans="1:17" ht="14.4" customHeight="1" x14ac:dyDescent="0.3">
      <c r="A18" s="831" t="s">
        <v>555</v>
      </c>
      <c r="B18" s="832" t="s">
        <v>1842</v>
      </c>
      <c r="C18" s="832" t="s">
        <v>1843</v>
      </c>
      <c r="D18" s="832" t="s">
        <v>1879</v>
      </c>
      <c r="E18" s="832" t="s">
        <v>1880</v>
      </c>
      <c r="F18" s="849">
        <v>0</v>
      </c>
      <c r="G18" s="849">
        <v>-617.31999999999994</v>
      </c>
      <c r="H18" s="849">
        <v>19.207218419415057</v>
      </c>
      <c r="I18" s="849"/>
      <c r="J18" s="849">
        <v>0</v>
      </c>
      <c r="K18" s="849">
        <v>-32.14</v>
      </c>
      <c r="L18" s="849">
        <v>1</v>
      </c>
      <c r="M18" s="849"/>
      <c r="N18" s="849"/>
      <c r="O18" s="849"/>
      <c r="P18" s="837"/>
      <c r="Q18" s="850"/>
    </row>
    <row r="19" spans="1:17" ht="14.4" customHeight="1" x14ac:dyDescent="0.3">
      <c r="A19" s="831" t="s">
        <v>555</v>
      </c>
      <c r="B19" s="832" t="s">
        <v>1842</v>
      </c>
      <c r="C19" s="832" t="s">
        <v>1843</v>
      </c>
      <c r="D19" s="832" t="s">
        <v>2026</v>
      </c>
      <c r="E19" s="832" t="s">
        <v>2027</v>
      </c>
      <c r="F19" s="849">
        <v>4592</v>
      </c>
      <c r="G19" s="849">
        <v>151595.13000000003</v>
      </c>
      <c r="H19" s="849">
        <v>1.1369479840837171</v>
      </c>
      <c r="I19" s="849">
        <v>33.012876742160287</v>
      </c>
      <c r="J19" s="849">
        <v>3939</v>
      </c>
      <c r="K19" s="849">
        <v>133335.15</v>
      </c>
      <c r="L19" s="849">
        <v>1</v>
      </c>
      <c r="M19" s="849">
        <v>33.85</v>
      </c>
      <c r="N19" s="849">
        <v>5225</v>
      </c>
      <c r="O19" s="849">
        <v>177157.84000000003</v>
      </c>
      <c r="P19" s="837">
        <v>1.3286656969298796</v>
      </c>
      <c r="Q19" s="850">
        <v>33.905806698564597</v>
      </c>
    </row>
    <row r="20" spans="1:17" ht="14.4" customHeight="1" x14ac:dyDescent="0.3">
      <c r="A20" s="831" t="s">
        <v>555</v>
      </c>
      <c r="B20" s="832" t="s">
        <v>1842</v>
      </c>
      <c r="C20" s="832" t="s">
        <v>1843</v>
      </c>
      <c r="D20" s="832" t="s">
        <v>1887</v>
      </c>
      <c r="E20" s="832" t="s">
        <v>1888</v>
      </c>
      <c r="F20" s="849">
        <v>-100</v>
      </c>
      <c r="G20" s="849">
        <v>-2059</v>
      </c>
      <c r="H20" s="849"/>
      <c r="I20" s="849">
        <v>20.59</v>
      </c>
      <c r="J20" s="849"/>
      <c r="K20" s="849"/>
      <c r="L20" s="849"/>
      <c r="M20" s="849"/>
      <c r="N20" s="849">
        <v>0</v>
      </c>
      <c r="O20" s="849">
        <v>-242.97000000000003</v>
      </c>
      <c r="P20" s="837"/>
      <c r="Q20" s="850"/>
    </row>
    <row r="21" spans="1:17" ht="14.4" customHeight="1" x14ac:dyDescent="0.3">
      <c r="A21" s="831" t="s">
        <v>555</v>
      </c>
      <c r="B21" s="832" t="s">
        <v>1842</v>
      </c>
      <c r="C21" s="832" t="s">
        <v>1843</v>
      </c>
      <c r="D21" s="832" t="s">
        <v>2096</v>
      </c>
      <c r="E21" s="832" t="s">
        <v>2097</v>
      </c>
      <c r="F21" s="849">
        <v>292</v>
      </c>
      <c r="G21" s="849">
        <v>45487.76</v>
      </c>
      <c r="H21" s="849"/>
      <c r="I21" s="849">
        <v>155.78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555</v>
      </c>
      <c r="B22" s="832" t="s">
        <v>1842</v>
      </c>
      <c r="C22" s="832" t="s">
        <v>1843</v>
      </c>
      <c r="D22" s="832" t="s">
        <v>1895</v>
      </c>
      <c r="E22" s="832" t="s">
        <v>1896</v>
      </c>
      <c r="F22" s="849"/>
      <c r="G22" s="849"/>
      <c r="H22" s="849"/>
      <c r="I22" s="849"/>
      <c r="J22" s="849"/>
      <c r="K22" s="849"/>
      <c r="L22" s="849"/>
      <c r="M22" s="849"/>
      <c r="N22" s="849">
        <v>0</v>
      </c>
      <c r="O22" s="849">
        <v>-551.29999999999995</v>
      </c>
      <c r="P22" s="837"/>
      <c r="Q22" s="850"/>
    </row>
    <row r="23" spans="1:17" ht="14.4" customHeight="1" x14ac:dyDescent="0.3">
      <c r="A23" s="831" t="s">
        <v>555</v>
      </c>
      <c r="B23" s="832" t="s">
        <v>1842</v>
      </c>
      <c r="C23" s="832" t="s">
        <v>904</v>
      </c>
      <c r="D23" s="832" t="s">
        <v>1938</v>
      </c>
      <c r="E23" s="832" t="s">
        <v>1939</v>
      </c>
      <c r="F23" s="849">
        <v>1</v>
      </c>
      <c r="G23" s="849">
        <v>1279</v>
      </c>
      <c r="H23" s="849"/>
      <c r="I23" s="849">
        <v>1279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555</v>
      </c>
      <c r="B24" s="832" t="s">
        <v>1842</v>
      </c>
      <c r="C24" s="832" t="s">
        <v>904</v>
      </c>
      <c r="D24" s="832" t="s">
        <v>1954</v>
      </c>
      <c r="E24" s="832" t="s">
        <v>1955</v>
      </c>
      <c r="F24" s="849">
        <v>104</v>
      </c>
      <c r="G24" s="849">
        <v>189800</v>
      </c>
      <c r="H24" s="849">
        <v>1.1818181818181819</v>
      </c>
      <c r="I24" s="849">
        <v>1825</v>
      </c>
      <c r="J24" s="849">
        <v>88</v>
      </c>
      <c r="K24" s="849">
        <v>160600</v>
      </c>
      <c r="L24" s="849">
        <v>1</v>
      </c>
      <c r="M24" s="849">
        <v>1825</v>
      </c>
      <c r="N24" s="849">
        <v>65</v>
      </c>
      <c r="O24" s="849">
        <v>118690</v>
      </c>
      <c r="P24" s="837">
        <v>0.739041095890411</v>
      </c>
      <c r="Q24" s="850">
        <v>1826</v>
      </c>
    </row>
    <row r="25" spans="1:17" ht="14.4" customHeight="1" x14ac:dyDescent="0.3">
      <c r="A25" s="831" t="s">
        <v>555</v>
      </c>
      <c r="B25" s="832" t="s">
        <v>1842</v>
      </c>
      <c r="C25" s="832" t="s">
        <v>904</v>
      </c>
      <c r="D25" s="832" t="s">
        <v>1954</v>
      </c>
      <c r="E25" s="832" t="s">
        <v>1956</v>
      </c>
      <c r="F25" s="849">
        <v>35</v>
      </c>
      <c r="G25" s="849">
        <v>63875</v>
      </c>
      <c r="H25" s="849">
        <v>1.1290322580645162</v>
      </c>
      <c r="I25" s="849">
        <v>1825</v>
      </c>
      <c r="J25" s="849">
        <v>31</v>
      </c>
      <c r="K25" s="849">
        <v>56575</v>
      </c>
      <c r="L25" s="849">
        <v>1</v>
      </c>
      <c r="M25" s="849">
        <v>1825</v>
      </c>
      <c r="N25" s="849">
        <v>28</v>
      </c>
      <c r="O25" s="849">
        <v>51128</v>
      </c>
      <c r="P25" s="837">
        <v>0.90372072470172338</v>
      </c>
      <c r="Q25" s="850">
        <v>1826</v>
      </c>
    </row>
    <row r="26" spans="1:17" ht="14.4" customHeight="1" x14ac:dyDescent="0.3">
      <c r="A26" s="831" t="s">
        <v>555</v>
      </c>
      <c r="B26" s="832" t="s">
        <v>1842</v>
      </c>
      <c r="C26" s="832" t="s">
        <v>904</v>
      </c>
      <c r="D26" s="832" t="s">
        <v>2037</v>
      </c>
      <c r="E26" s="832" t="s">
        <v>2038</v>
      </c>
      <c r="F26" s="849">
        <v>17</v>
      </c>
      <c r="G26" s="849">
        <v>246602</v>
      </c>
      <c r="H26" s="849">
        <v>1.1332552101284437</v>
      </c>
      <c r="I26" s="849">
        <v>14506</v>
      </c>
      <c r="J26" s="849">
        <v>15</v>
      </c>
      <c r="K26" s="849">
        <v>217605</v>
      </c>
      <c r="L26" s="849">
        <v>1</v>
      </c>
      <c r="M26" s="849">
        <v>14507</v>
      </c>
      <c r="N26" s="849">
        <v>20</v>
      </c>
      <c r="O26" s="849">
        <v>290174</v>
      </c>
      <c r="P26" s="837">
        <v>1.3334895797431126</v>
      </c>
      <c r="Q26" s="850">
        <v>14508.7</v>
      </c>
    </row>
    <row r="27" spans="1:17" ht="14.4" customHeight="1" x14ac:dyDescent="0.3">
      <c r="A27" s="831" t="s">
        <v>555</v>
      </c>
      <c r="B27" s="832" t="s">
        <v>1842</v>
      </c>
      <c r="C27" s="832" t="s">
        <v>904</v>
      </c>
      <c r="D27" s="832" t="s">
        <v>1972</v>
      </c>
      <c r="E27" s="832" t="s">
        <v>1973</v>
      </c>
      <c r="F27" s="849">
        <v>190</v>
      </c>
      <c r="G27" s="849">
        <v>382470</v>
      </c>
      <c r="H27" s="849">
        <v>0.89157587031623708</v>
      </c>
      <c r="I27" s="849">
        <v>2013</v>
      </c>
      <c r="J27" s="849">
        <v>213</v>
      </c>
      <c r="K27" s="849">
        <v>428982</v>
      </c>
      <c r="L27" s="849">
        <v>1</v>
      </c>
      <c r="M27" s="849">
        <v>2014</v>
      </c>
      <c r="N27" s="849">
        <v>215</v>
      </c>
      <c r="O27" s="849">
        <v>433655</v>
      </c>
      <c r="P27" s="837">
        <v>1.0108932309514151</v>
      </c>
      <c r="Q27" s="850">
        <v>2017</v>
      </c>
    </row>
    <row r="28" spans="1:17" ht="14.4" customHeight="1" x14ac:dyDescent="0.3">
      <c r="A28" s="831" t="s">
        <v>555</v>
      </c>
      <c r="B28" s="832" t="s">
        <v>1842</v>
      </c>
      <c r="C28" s="832" t="s">
        <v>904</v>
      </c>
      <c r="D28" s="832" t="s">
        <v>1972</v>
      </c>
      <c r="E28" s="832" t="s">
        <v>2098</v>
      </c>
      <c r="F28" s="849">
        <v>54</v>
      </c>
      <c r="G28" s="849">
        <v>108702</v>
      </c>
      <c r="H28" s="849">
        <v>7.7104553837423744</v>
      </c>
      <c r="I28" s="849">
        <v>2013</v>
      </c>
      <c r="J28" s="849">
        <v>7</v>
      </c>
      <c r="K28" s="849">
        <v>14098</v>
      </c>
      <c r="L28" s="849">
        <v>1</v>
      </c>
      <c r="M28" s="849">
        <v>2014</v>
      </c>
      <c r="N28" s="849">
        <v>27</v>
      </c>
      <c r="O28" s="849">
        <v>54459</v>
      </c>
      <c r="P28" s="837">
        <v>3.8628883529578664</v>
      </c>
      <c r="Q28" s="850">
        <v>2017</v>
      </c>
    </row>
    <row r="29" spans="1:17" ht="14.4" customHeight="1" x14ac:dyDescent="0.3">
      <c r="A29" s="831" t="s">
        <v>555</v>
      </c>
      <c r="B29" s="832" t="s">
        <v>1842</v>
      </c>
      <c r="C29" s="832" t="s">
        <v>904</v>
      </c>
      <c r="D29" s="832" t="s">
        <v>1974</v>
      </c>
      <c r="E29" s="832" t="s">
        <v>1975</v>
      </c>
      <c r="F29" s="849">
        <v>77</v>
      </c>
      <c r="G29" s="849">
        <v>33649</v>
      </c>
      <c r="H29" s="849">
        <v>0.93902439024390238</v>
      </c>
      <c r="I29" s="849">
        <v>437</v>
      </c>
      <c r="J29" s="849">
        <v>82</v>
      </c>
      <c r="K29" s="849">
        <v>35834</v>
      </c>
      <c r="L29" s="849">
        <v>1</v>
      </c>
      <c r="M29" s="849">
        <v>437</v>
      </c>
      <c r="N29" s="849">
        <v>88</v>
      </c>
      <c r="O29" s="849">
        <v>38539</v>
      </c>
      <c r="P29" s="837">
        <v>1.0754869676843222</v>
      </c>
      <c r="Q29" s="850">
        <v>437.94318181818181</v>
      </c>
    </row>
    <row r="30" spans="1:17" ht="14.4" customHeight="1" x14ac:dyDescent="0.3">
      <c r="A30" s="831" t="s">
        <v>555</v>
      </c>
      <c r="B30" s="832" t="s">
        <v>1842</v>
      </c>
      <c r="C30" s="832" t="s">
        <v>904</v>
      </c>
      <c r="D30" s="832" t="s">
        <v>1974</v>
      </c>
      <c r="E30" s="832" t="s">
        <v>1976</v>
      </c>
      <c r="F30" s="849">
        <v>48</v>
      </c>
      <c r="G30" s="849">
        <v>20976</v>
      </c>
      <c r="H30" s="849">
        <v>0.8571428571428571</v>
      </c>
      <c r="I30" s="849">
        <v>437</v>
      </c>
      <c r="J30" s="849">
        <v>56</v>
      </c>
      <c r="K30" s="849">
        <v>24472</v>
      </c>
      <c r="L30" s="849">
        <v>1</v>
      </c>
      <c r="M30" s="849">
        <v>437</v>
      </c>
      <c r="N30" s="849">
        <v>47</v>
      </c>
      <c r="O30" s="849">
        <v>20561</v>
      </c>
      <c r="P30" s="837">
        <v>0.84018470088264141</v>
      </c>
      <c r="Q30" s="850">
        <v>437.468085106383</v>
      </c>
    </row>
    <row r="31" spans="1:17" ht="14.4" customHeight="1" x14ac:dyDescent="0.3">
      <c r="A31" s="831" t="s">
        <v>555</v>
      </c>
      <c r="B31" s="832" t="s">
        <v>1842</v>
      </c>
      <c r="C31" s="832" t="s">
        <v>904</v>
      </c>
      <c r="D31" s="832" t="s">
        <v>1994</v>
      </c>
      <c r="E31" s="832" t="s">
        <v>1995</v>
      </c>
      <c r="F31" s="849">
        <v>7</v>
      </c>
      <c r="G31" s="849">
        <v>7238</v>
      </c>
      <c r="H31" s="849">
        <v>0.99806949806949807</v>
      </c>
      <c r="I31" s="849">
        <v>1034</v>
      </c>
      <c r="J31" s="849">
        <v>7</v>
      </c>
      <c r="K31" s="849">
        <v>7252</v>
      </c>
      <c r="L31" s="849">
        <v>1</v>
      </c>
      <c r="M31" s="849">
        <v>1036</v>
      </c>
      <c r="N31" s="849">
        <v>4</v>
      </c>
      <c r="O31" s="849">
        <v>4160</v>
      </c>
      <c r="P31" s="837">
        <v>0.57363485934914504</v>
      </c>
      <c r="Q31" s="850">
        <v>1040</v>
      </c>
    </row>
    <row r="32" spans="1:17" ht="14.4" customHeight="1" x14ac:dyDescent="0.3">
      <c r="A32" s="831" t="s">
        <v>555</v>
      </c>
      <c r="B32" s="832" t="s">
        <v>2099</v>
      </c>
      <c r="C32" s="832" t="s">
        <v>904</v>
      </c>
      <c r="D32" s="832" t="s">
        <v>2111</v>
      </c>
      <c r="E32" s="832" t="s">
        <v>2112</v>
      </c>
      <c r="F32" s="849">
        <v>54</v>
      </c>
      <c r="G32" s="849">
        <v>37692</v>
      </c>
      <c r="H32" s="849">
        <v>1.1020408163265305</v>
      </c>
      <c r="I32" s="849">
        <v>698</v>
      </c>
      <c r="J32" s="849">
        <v>49</v>
      </c>
      <c r="K32" s="849">
        <v>34202</v>
      </c>
      <c r="L32" s="849">
        <v>1</v>
      </c>
      <c r="M32" s="849">
        <v>698</v>
      </c>
      <c r="N32" s="849">
        <v>48</v>
      </c>
      <c r="O32" s="849">
        <v>33552</v>
      </c>
      <c r="P32" s="837">
        <v>0.98099526343488685</v>
      </c>
      <c r="Q32" s="850">
        <v>699</v>
      </c>
    </row>
    <row r="33" spans="1:17" ht="14.4" customHeight="1" x14ac:dyDescent="0.3">
      <c r="A33" s="831" t="s">
        <v>555</v>
      </c>
      <c r="B33" s="832" t="s">
        <v>2099</v>
      </c>
      <c r="C33" s="832" t="s">
        <v>904</v>
      </c>
      <c r="D33" s="832" t="s">
        <v>2111</v>
      </c>
      <c r="E33" s="832" t="s">
        <v>2113</v>
      </c>
      <c r="F33" s="849"/>
      <c r="G33" s="849"/>
      <c r="H33" s="849"/>
      <c r="I33" s="849"/>
      <c r="J33" s="849"/>
      <c r="K33" s="849"/>
      <c r="L33" s="849"/>
      <c r="M33" s="849"/>
      <c r="N33" s="849">
        <v>2</v>
      </c>
      <c r="O33" s="849">
        <v>1398</v>
      </c>
      <c r="P33" s="837"/>
      <c r="Q33" s="850">
        <v>699</v>
      </c>
    </row>
    <row r="34" spans="1:17" ht="14.4" customHeight="1" x14ac:dyDescent="0.3">
      <c r="A34" s="831" t="s">
        <v>555</v>
      </c>
      <c r="B34" s="832" t="s">
        <v>2099</v>
      </c>
      <c r="C34" s="832" t="s">
        <v>904</v>
      </c>
      <c r="D34" s="832" t="s">
        <v>1954</v>
      </c>
      <c r="E34" s="832" t="s">
        <v>1956</v>
      </c>
      <c r="F34" s="849"/>
      <c r="G34" s="849"/>
      <c r="H34" s="849"/>
      <c r="I34" s="849"/>
      <c r="J34" s="849"/>
      <c r="K34" s="849"/>
      <c r="L34" s="849"/>
      <c r="M34" s="849"/>
      <c r="N34" s="849">
        <v>0</v>
      </c>
      <c r="O34" s="849">
        <v>0</v>
      </c>
      <c r="P34" s="837"/>
      <c r="Q34" s="850"/>
    </row>
    <row r="35" spans="1:17" ht="14.4" customHeight="1" x14ac:dyDescent="0.3">
      <c r="A35" s="831" t="s">
        <v>555</v>
      </c>
      <c r="B35" s="832" t="s">
        <v>2099</v>
      </c>
      <c r="C35" s="832" t="s">
        <v>904</v>
      </c>
      <c r="D35" s="832" t="s">
        <v>1988</v>
      </c>
      <c r="E35" s="832" t="s">
        <v>1989</v>
      </c>
      <c r="F35" s="849">
        <v>299</v>
      </c>
      <c r="G35" s="849">
        <v>105846</v>
      </c>
      <c r="H35" s="849">
        <v>1.0352699530516432</v>
      </c>
      <c r="I35" s="849">
        <v>354</v>
      </c>
      <c r="J35" s="849">
        <v>288</v>
      </c>
      <c r="K35" s="849">
        <v>102240</v>
      </c>
      <c r="L35" s="849">
        <v>1</v>
      </c>
      <c r="M35" s="849">
        <v>355</v>
      </c>
      <c r="N35" s="849">
        <v>298</v>
      </c>
      <c r="O35" s="849">
        <v>105790</v>
      </c>
      <c r="P35" s="837">
        <v>1.0347222222222223</v>
      </c>
      <c r="Q35" s="850">
        <v>355</v>
      </c>
    </row>
    <row r="36" spans="1:17" ht="14.4" customHeight="1" x14ac:dyDescent="0.3">
      <c r="A36" s="831" t="s">
        <v>555</v>
      </c>
      <c r="B36" s="832" t="s">
        <v>2099</v>
      </c>
      <c r="C36" s="832" t="s">
        <v>904</v>
      </c>
      <c r="D36" s="832" t="s">
        <v>2120</v>
      </c>
      <c r="E36" s="832" t="s">
        <v>2121</v>
      </c>
      <c r="F36" s="849">
        <v>3</v>
      </c>
      <c r="G36" s="849">
        <v>1050</v>
      </c>
      <c r="H36" s="849">
        <v>0.74786324786324787</v>
      </c>
      <c r="I36" s="849">
        <v>350</v>
      </c>
      <c r="J36" s="849">
        <v>4</v>
      </c>
      <c r="K36" s="849">
        <v>1404</v>
      </c>
      <c r="L36" s="849">
        <v>1</v>
      </c>
      <c r="M36" s="849">
        <v>351</v>
      </c>
      <c r="N36" s="849">
        <v>4</v>
      </c>
      <c r="O36" s="849">
        <v>1407</v>
      </c>
      <c r="P36" s="837">
        <v>1.0021367521367521</v>
      </c>
      <c r="Q36" s="850">
        <v>351.75</v>
      </c>
    </row>
    <row r="37" spans="1:17" ht="14.4" customHeight="1" x14ac:dyDescent="0.3">
      <c r="A37" s="831" t="s">
        <v>555</v>
      </c>
      <c r="B37" s="832" t="s">
        <v>2099</v>
      </c>
      <c r="C37" s="832" t="s">
        <v>904</v>
      </c>
      <c r="D37" s="832" t="s">
        <v>2120</v>
      </c>
      <c r="E37" s="832" t="s">
        <v>2122</v>
      </c>
      <c r="F37" s="849">
        <v>9</v>
      </c>
      <c r="G37" s="849">
        <v>3150</v>
      </c>
      <c r="H37" s="849">
        <v>0.81585081585081587</v>
      </c>
      <c r="I37" s="849">
        <v>350</v>
      </c>
      <c r="J37" s="849">
        <v>11</v>
      </c>
      <c r="K37" s="849">
        <v>3861</v>
      </c>
      <c r="L37" s="849">
        <v>1</v>
      </c>
      <c r="M37" s="849">
        <v>351</v>
      </c>
      <c r="N37" s="849">
        <v>14</v>
      </c>
      <c r="O37" s="849">
        <v>4915</v>
      </c>
      <c r="P37" s="837">
        <v>1.2729862729862731</v>
      </c>
      <c r="Q37" s="850">
        <v>351.07142857142856</v>
      </c>
    </row>
    <row r="38" spans="1:17" ht="14.4" customHeight="1" x14ac:dyDescent="0.3">
      <c r="A38" s="831" t="s">
        <v>555</v>
      </c>
      <c r="B38" s="832" t="s">
        <v>2099</v>
      </c>
      <c r="C38" s="832" t="s">
        <v>904</v>
      </c>
      <c r="D38" s="832" t="s">
        <v>1990</v>
      </c>
      <c r="E38" s="832" t="s">
        <v>1991</v>
      </c>
      <c r="F38" s="849">
        <v>258</v>
      </c>
      <c r="G38" s="849">
        <v>180858</v>
      </c>
      <c r="H38" s="849">
        <v>1.1072961373390557</v>
      </c>
      <c r="I38" s="849">
        <v>701</v>
      </c>
      <c r="J38" s="849">
        <v>233</v>
      </c>
      <c r="K38" s="849">
        <v>163333</v>
      </c>
      <c r="L38" s="849">
        <v>1</v>
      </c>
      <c r="M38" s="849">
        <v>701</v>
      </c>
      <c r="N38" s="849">
        <v>252</v>
      </c>
      <c r="O38" s="849">
        <v>176904</v>
      </c>
      <c r="P38" s="837">
        <v>1.083087924669234</v>
      </c>
      <c r="Q38" s="850">
        <v>702</v>
      </c>
    </row>
    <row r="39" spans="1:17" ht="14.4" customHeight="1" x14ac:dyDescent="0.3">
      <c r="A39" s="831" t="s">
        <v>555</v>
      </c>
      <c r="B39" s="832" t="s">
        <v>2099</v>
      </c>
      <c r="C39" s="832" t="s">
        <v>904</v>
      </c>
      <c r="D39" s="832" t="s">
        <v>2123</v>
      </c>
      <c r="E39" s="832" t="s">
        <v>2124</v>
      </c>
      <c r="F39" s="849">
        <v>25</v>
      </c>
      <c r="G39" s="849">
        <v>17450</v>
      </c>
      <c r="H39" s="849">
        <v>0.96153846153846156</v>
      </c>
      <c r="I39" s="849">
        <v>698</v>
      </c>
      <c r="J39" s="849">
        <v>26</v>
      </c>
      <c r="K39" s="849">
        <v>18148</v>
      </c>
      <c r="L39" s="849">
        <v>1</v>
      </c>
      <c r="M39" s="849">
        <v>698</v>
      </c>
      <c r="N39" s="849">
        <v>30</v>
      </c>
      <c r="O39" s="849">
        <v>20970</v>
      </c>
      <c r="P39" s="837">
        <v>1.1554992285651311</v>
      </c>
      <c r="Q39" s="850">
        <v>699</v>
      </c>
    </row>
    <row r="40" spans="1:17" ht="14.4" customHeight="1" x14ac:dyDescent="0.3">
      <c r="A40" s="831" t="s">
        <v>555</v>
      </c>
      <c r="B40" s="832" t="s">
        <v>2099</v>
      </c>
      <c r="C40" s="832" t="s">
        <v>904</v>
      </c>
      <c r="D40" s="832" t="s">
        <v>2123</v>
      </c>
      <c r="E40" s="832" t="s">
        <v>2125</v>
      </c>
      <c r="F40" s="849">
        <v>5</v>
      </c>
      <c r="G40" s="849">
        <v>3490</v>
      </c>
      <c r="H40" s="849">
        <v>1</v>
      </c>
      <c r="I40" s="849">
        <v>698</v>
      </c>
      <c r="J40" s="849">
        <v>5</v>
      </c>
      <c r="K40" s="849">
        <v>3490</v>
      </c>
      <c r="L40" s="849">
        <v>1</v>
      </c>
      <c r="M40" s="849">
        <v>698</v>
      </c>
      <c r="N40" s="849">
        <v>1</v>
      </c>
      <c r="O40" s="849">
        <v>699</v>
      </c>
      <c r="P40" s="837">
        <v>0.2002865329512894</v>
      </c>
      <c r="Q40" s="850">
        <v>699</v>
      </c>
    </row>
    <row r="41" spans="1:17" ht="14.4" customHeight="1" x14ac:dyDescent="0.3">
      <c r="A41" s="831" t="s">
        <v>2130</v>
      </c>
      <c r="B41" s="832" t="s">
        <v>2161</v>
      </c>
      <c r="C41" s="832" t="s">
        <v>904</v>
      </c>
      <c r="D41" s="832" t="s">
        <v>2162</v>
      </c>
      <c r="E41" s="832" t="s">
        <v>2163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49</v>
      </c>
      <c r="P41" s="837"/>
      <c r="Q41" s="850">
        <v>49</v>
      </c>
    </row>
    <row r="42" spans="1:17" ht="14.4" customHeight="1" x14ac:dyDescent="0.3">
      <c r="A42" s="831" t="s">
        <v>2130</v>
      </c>
      <c r="B42" s="832" t="s">
        <v>2164</v>
      </c>
      <c r="C42" s="832" t="s">
        <v>904</v>
      </c>
      <c r="D42" s="832" t="s">
        <v>2165</v>
      </c>
      <c r="E42" s="832" t="s">
        <v>2166</v>
      </c>
      <c r="F42" s="849"/>
      <c r="G42" s="849"/>
      <c r="H42" s="849"/>
      <c r="I42" s="849"/>
      <c r="J42" s="849"/>
      <c r="K42" s="849"/>
      <c r="L42" s="849"/>
      <c r="M42" s="849"/>
      <c r="N42" s="849">
        <v>1</v>
      </c>
      <c r="O42" s="849">
        <v>299</v>
      </c>
      <c r="P42" s="837"/>
      <c r="Q42" s="850">
        <v>299</v>
      </c>
    </row>
    <row r="43" spans="1:17" ht="14.4" customHeight="1" x14ac:dyDescent="0.3">
      <c r="A43" s="831" t="s">
        <v>2130</v>
      </c>
      <c r="B43" s="832" t="s">
        <v>2164</v>
      </c>
      <c r="C43" s="832" t="s">
        <v>904</v>
      </c>
      <c r="D43" s="832" t="s">
        <v>2167</v>
      </c>
      <c r="E43" s="832" t="s">
        <v>2168</v>
      </c>
      <c r="F43" s="849"/>
      <c r="G43" s="849"/>
      <c r="H43" s="849"/>
      <c r="I43" s="849"/>
      <c r="J43" s="849"/>
      <c r="K43" s="849"/>
      <c r="L43" s="849"/>
      <c r="M43" s="849"/>
      <c r="N43" s="849">
        <v>1</v>
      </c>
      <c r="O43" s="849">
        <v>10467</v>
      </c>
      <c r="P43" s="837"/>
      <c r="Q43" s="850">
        <v>10467</v>
      </c>
    </row>
    <row r="44" spans="1:17" ht="14.4" customHeight="1" x14ac:dyDescent="0.3">
      <c r="A44" s="831" t="s">
        <v>2130</v>
      </c>
      <c r="B44" s="832" t="s">
        <v>2164</v>
      </c>
      <c r="C44" s="832" t="s">
        <v>904</v>
      </c>
      <c r="D44" s="832" t="s">
        <v>2169</v>
      </c>
      <c r="E44" s="832" t="s">
        <v>2170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11396</v>
      </c>
      <c r="P44" s="837"/>
      <c r="Q44" s="850">
        <v>11396</v>
      </c>
    </row>
    <row r="45" spans="1:17" ht="14.4" customHeight="1" x14ac:dyDescent="0.3">
      <c r="A45" s="831" t="s">
        <v>2130</v>
      </c>
      <c r="B45" s="832" t="s">
        <v>2164</v>
      </c>
      <c r="C45" s="832" t="s">
        <v>904</v>
      </c>
      <c r="D45" s="832" t="s">
        <v>2171</v>
      </c>
      <c r="E45" s="832" t="s">
        <v>2172</v>
      </c>
      <c r="F45" s="849"/>
      <c r="G45" s="849"/>
      <c r="H45" s="849"/>
      <c r="I45" s="849"/>
      <c r="J45" s="849"/>
      <c r="K45" s="849"/>
      <c r="L45" s="849"/>
      <c r="M45" s="849"/>
      <c r="N45" s="849">
        <v>3</v>
      </c>
      <c r="O45" s="849">
        <v>1077</v>
      </c>
      <c r="P45" s="837"/>
      <c r="Q45" s="850">
        <v>359</v>
      </c>
    </row>
    <row r="46" spans="1:17" ht="14.4" customHeight="1" x14ac:dyDescent="0.3">
      <c r="A46" s="831" t="s">
        <v>2130</v>
      </c>
      <c r="B46" s="832" t="s">
        <v>2164</v>
      </c>
      <c r="C46" s="832" t="s">
        <v>904</v>
      </c>
      <c r="D46" s="832" t="s">
        <v>2173</v>
      </c>
      <c r="E46" s="832" t="s">
        <v>2174</v>
      </c>
      <c r="F46" s="849"/>
      <c r="G46" s="849"/>
      <c r="H46" s="849"/>
      <c r="I46" s="849"/>
      <c r="J46" s="849"/>
      <c r="K46" s="849"/>
      <c r="L46" s="849"/>
      <c r="M46" s="849"/>
      <c r="N46" s="849">
        <v>6</v>
      </c>
      <c r="O46" s="849">
        <v>6636</v>
      </c>
      <c r="P46" s="837"/>
      <c r="Q46" s="850">
        <v>1106</v>
      </c>
    </row>
    <row r="47" spans="1:17" ht="14.4" customHeight="1" x14ac:dyDescent="0.3">
      <c r="A47" s="831" t="s">
        <v>2130</v>
      </c>
      <c r="B47" s="832" t="s">
        <v>2164</v>
      </c>
      <c r="C47" s="832" t="s">
        <v>904</v>
      </c>
      <c r="D47" s="832" t="s">
        <v>2175</v>
      </c>
      <c r="E47" s="832" t="s">
        <v>2176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8806</v>
      </c>
      <c r="P47" s="837"/>
      <c r="Q47" s="850">
        <v>8806</v>
      </c>
    </row>
    <row r="48" spans="1:17" ht="14.4" customHeight="1" x14ac:dyDescent="0.3">
      <c r="A48" s="831" t="s">
        <v>2130</v>
      </c>
      <c r="B48" s="832" t="s">
        <v>2164</v>
      </c>
      <c r="C48" s="832" t="s">
        <v>904</v>
      </c>
      <c r="D48" s="832" t="s">
        <v>2177</v>
      </c>
      <c r="E48" s="832" t="s">
        <v>2178</v>
      </c>
      <c r="F48" s="849"/>
      <c r="G48" s="849"/>
      <c r="H48" s="849"/>
      <c r="I48" s="849"/>
      <c r="J48" s="849"/>
      <c r="K48" s="849"/>
      <c r="L48" s="849"/>
      <c r="M48" s="849"/>
      <c r="N48" s="849">
        <v>6</v>
      </c>
      <c r="O48" s="849">
        <v>9768</v>
      </c>
      <c r="P48" s="837"/>
      <c r="Q48" s="850">
        <v>1628</v>
      </c>
    </row>
    <row r="49" spans="1:17" ht="14.4" customHeight="1" x14ac:dyDescent="0.3">
      <c r="A49" s="831" t="s">
        <v>2130</v>
      </c>
      <c r="B49" s="832" t="s">
        <v>2179</v>
      </c>
      <c r="C49" s="832" t="s">
        <v>904</v>
      </c>
      <c r="D49" s="832" t="s">
        <v>2180</v>
      </c>
      <c r="E49" s="832" t="s">
        <v>2181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222</v>
      </c>
      <c r="P49" s="837"/>
      <c r="Q49" s="850">
        <v>222</v>
      </c>
    </row>
    <row r="50" spans="1:17" ht="14.4" customHeight="1" x14ac:dyDescent="0.3">
      <c r="A50" s="831" t="s">
        <v>2130</v>
      </c>
      <c r="B50" s="832" t="s">
        <v>2179</v>
      </c>
      <c r="C50" s="832" t="s">
        <v>904</v>
      </c>
      <c r="D50" s="832" t="s">
        <v>2182</v>
      </c>
      <c r="E50" s="832" t="s">
        <v>2183</v>
      </c>
      <c r="F50" s="849"/>
      <c r="G50" s="849"/>
      <c r="H50" s="849"/>
      <c r="I50" s="849"/>
      <c r="J50" s="849"/>
      <c r="K50" s="849"/>
      <c r="L50" s="849"/>
      <c r="M50" s="849"/>
      <c r="N50" s="849">
        <v>1</v>
      </c>
      <c r="O50" s="849">
        <v>509</v>
      </c>
      <c r="P50" s="837"/>
      <c r="Q50" s="850">
        <v>509</v>
      </c>
    </row>
    <row r="51" spans="1:17" ht="14.4" customHeight="1" x14ac:dyDescent="0.3">
      <c r="A51" s="831" t="s">
        <v>2130</v>
      </c>
      <c r="B51" s="832" t="s">
        <v>2179</v>
      </c>
      <c r="C51" s="832" t="s">
        <v>904</v>
      </c>
      <c r="D51" s="832" t="s">
        <v>2184</v>
      </c>
      <c r="E51" s="832" t="s">
        <v>2185</v>
      </c>
      <c r="F51" s="849">
        <v>234</v>
      </c>
      <c r="G51" s="849">
        <v>15210</v>
      </c>
      <c r="H51" s="849">
        <v>1.0684931506849316</v>
      </c>
      <c r="I51" s="849">
        <v>65</v>
      </c>
      <c r="J51" s="849">
        <v>219</v>
      </c>
      <c r="K51" s="849">
        <v>14235</v>
      </c>
      <c r="L51" s="849">
        <v>1</v>
      </c>
      <c r="M51" s="849">
        <v>65</v>
      </c>
      <c r="N51" s="849">
        <v>244</v>
      </c>
      <c r="O51" s="849">
        <v>15860</v>
      </c>
      <c r="P51" s="837">
        <v>1.1141552511415524</v>
      </c>
      <c r="Q51" s="850">
        <v>65</v>
      </c>
    </row>
    <row r="52" spans="1:17" ht="14.4" customHeight="1" x14ac:dyDescent="0.3">
      <c r="A52" s="831" t="s">
        <v>2130</v>
      </c>
      <c r="B52" s="832" t="s">
        <v>2179</v>
      </c>
      <c r="C52" s="832" t="s">
        <v>904</v>
      </c>
      <c r="D52" s="832" t="s">
        <v>2186</v>
      </c>
      <c r="E52" s="832" t="s">
        <v>2187</v>
      </c>
      <c r="F52" s="849">
        <v>1</v>
      </c>
      <c r="G52" s="849">
        <v>24</v>
      </c>
      <c r="H52" s="849"/>
      <c r="I52" s="849">
        <v>24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2130</v>
      </c>
      <c r="B53" s="832" t="s">
        <v>2179</v>
      </c>
      <c r="C53" s="832" t="s">
        <v>904</v>
      </c>
      <c r="D53" s="832" t="s">
        <v>2188</v>
      </c>
      <c r="E53" s="832" t="s">
        <v>2189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55</v>
      </c>
      <c r="P53" s="837"/>
      <c r="Q53" s="850">
        <v>55</v>
      </c>
    </row>
    <row r="54" spans="1:17" ht="14.4" customHeight="1" x14ac:dyDescent="0.3">
      <c r="A54" s="831" t="s">
        <v>2130</v>
      </c>
      <c r="B54" s="832" t="s">
        <v>2179</v>
      </c>
      <c r="C54" s="832" t="s">
        <v>904</v>
      </c>
      <c r="D54" s="832" t="s">
        <v>2190</v>
      </c>
      <c r="E54" s="832" t="s">
        <v>2191</v>
      </c>
      <c r="F54" s="849"/>
      <c r="G54" s="849"/>
      <c r="H54" s="849"/>
      <c r="I54" s="849"/>
      <c r="J54" s="849"/>
      <c r="K54" s="849"/>
      <c r="L54" s="849"/>
      <c r="M54" s="849"/>
      <c r="N54" s="849">
        <v>4</v>
      </c>
      <c r="O54" s="849">
        <v>310</v>
      </c>
      <c r="P54" s="837"/>
      <c r="Q54" s="850">
        <v>77.5</v>
      </c>
    </row>
    <row r="55" spans="1:17" ht="14.4" customHeight="1" x14ac:dyDescent="0.3">
      <c r="A55" s="831" t="s">
        <v>2130</v>
      </c>
      <c r="B55" s="832" t="s">
        <v>2179</v>
      </c>
      <c r="C55" s="832" t="s">
        <v>904</v>
      </c>
      <c r="D55" s="832" t="s">
        <v>2192</v>
      </c>
      <c r="E55" s="832" t="s">
        <v>2193</v>
      </c>
      <c r="F55" s="849">
        <v>9</v>
      </c>
      <c r="G55" s="849">
        <v>216</v>
      </c>
      <c r="H55" s="849">
        <v>1.5</v>
      </c>
      <c r="I55" s="849">
        <v>24</v>
      </c>
      <c r="J55" s="849">
        <v>6</v>
      </c>
      <c r="K55" s="849">
        <v>144</v>
      </c>
      <c r="L55" s="849">
        <v>1</v>
      </c>
      <c r="M55" s="849">
        <v>24</v>
      </c>
      <c r="N55" s="849">
        <v>12</v>
      </c>
      <c r="O55" s="849">
        <v>288</v>
      </c>
      <c r="P55" s="837">
        <v>2</v>
      </c>
      <c r="Q55" s="850">
        <v>24</v>
      </c>
    </row>
    <row r="56" spans="1:17" ht="14.4" customHeight="1" x14ac:dyDescent="0.3">
      <c r="A56" s="831" t="s">
        <v>2130</v>
      </c>
      <c r="B56" s="832" t="s">
        <v>2179</v>
      </c>
      <c r="C56" s="832" t="s">
        <v>904</v>
      </c>
      <c r="D56" s="832" t="s">
        <v>2194</v>
      </c>
      <c r="E56" s="832" t="s">
        <v>2195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66</v>
      </c>
      <c r="P56" s="837"/>
      <c r="Q56" s="850">
        <v>66</v>
      </c>
    </row>
    <row r="57" spans="1:17" ht="14.4" customHeight="1" x14ac:dyDescent="0.3">
      <c r="A57" s="831" t="s">
        <v>2130</v>
      </c>
      <c r="B57" s="832" t="s">
        <v>2179</v>
      </c>
      <c r="C57" s="832" t="s">
        <v>904</v>
      </c>
      <c r="D57" s="832" t="s">
        <v>2196</v>
      </c>
      <c r="E57" s="832" t="s">
        <v>2197</v>
      </c>
      <c r="F57" s="849"/>
      <c r="G57" s="849"/>
      <c r="H57" s="849"/>
      <c r="I57" s="849"/>
      <c r="J57" s="849"/>
      <c r="K57" s="849"/>
      <c r="L57" s="849"/>
      <c r="M57" s="849"/>
      <c r="N57" s="849">
        <v>4</v>
      </c>
      <c r="O57" s="849">
        <v>1400</v>
      </c>
      <c r="P57" s="837"/>
      <c r="Q57" s="850">
        <v>350</v>
      </c>
    </row>
    <row r="58" spans="1:17" ht="14.4" customHeight="1" x14ac:dyDescent="0.3">
      <c r="A58" s="831" t="s">
        <v>2130</v>
      </c>
      <c r="B58" s="832" t="s">
        <v>2179</v>
      </c>
      <c r="C58" s="832" t="s">
        <v>904</v>
      </c>
      <c r="D58" s="832" t="s">
        <v>2198</v>
      </c>
      <c r="E58" s="832" t="s">
        <v>2199</v>
      </c>
      <c r="F58" s="849">
        <v>8</v>
      </c>
      <c r="G58" s="849">
        <v>200</v>
      </c>
      <c r="H58" s="849">
        <v>1.3333333333333333</v>
      </c>
      <c r="I58" s="849">
        <v>25</v>
      </c>
      <c r="J58" s="849">
        <v>6</v>
      </c>
      <c r="K58" s="849">
        <v>150</v>
      </c>
      <c r="L58" s="849">
        <v>1</v>
      </c>
      <c r="M58" s="849">
        <v>25</v>
      </c>
      <c r="N58" s="849">
        <v>11</v>
      </c>
      <c r="O58" s="849">
        <v>275</v>
      </c>
      <c r="P58" s="837">
        <v>1.8333333333333333</v>
      </c>
      <c r="Q58" s="850">
        <v>25</v>
      </c>
    </row>
    <row r="59" spans="1:17" ht="14.4" customHeight="1" x14ac:dyDescent="0.3">
      <c r="A59" s="831" t="s">
        <v>2130</v>
      </c>
      <c r="B59" s="832" t="s">
        <v>2179</v>
      </c>
      <c r="C59" s="832" t="s">
        <v>904</v>
      </c>
      <c r="D59" s="832" t="s">
        <v>2200</v>
      </c>
      <c r="E59" s="832" t="s">
        <v>2201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181</v>
      </c>
      <c r="P59" s="837"/>
      <c r="Q59" s="850">
        <v>181</v>
      </c>
    </row>
    <row r="60" spans="1:17" ht="14.4" customHeight="1" x14ac:dyDescent="0.3">
      <c r="A60" s="831" t="s">
        <v>2130</v>
      </c>
      <c r="B60" s="832" t="s">
        <v>2179</v>
      </c>
      <c r="C60" s="832" t="s">
        <v>904</v>
      </c>
      <c r="D60" s="832" t="s">
        <v>2202</v>
      </c>
      <c r="E60" s="832" t="s">
        <v>2203</v>
      </c>
      <c r="F60" s="849"/>
      <c r="G60" s="849"/>
      <c r="H60" s="849"/>
      <c r="I60" s="849"/>
      <c r="J60" s="849"/>
      <c r="K60" s="849"/>
      <c r="L60" s="849"/>
      <c r="M60" s="849"/>
      <c r="N60" s="849">
        <v>2</v>
      </c>
      <c r="O60" s="849">
        <v>508</v>
      </c>
      <c r="P60" s="837"/>
      <c r="Q60" s="850">
        <v>254</v>
      </c>
    </row>
    <row r="61" spans="1:17" ht="14.4" customHeight="1" x14ac:dyDescent="0.3">
      <c r="A61" s="831" t="s">
        <v>2130</v>
      </c>
      <c r="B61" s="832" t="s">
        <v>2179</v>
      </c>
      <c r="C61" s="832" t="s">
        <v>904</v>
      </c>
      <c r="D61" s="832" t="s">
        <v>2204</v>
      </c>
      <c r="E61" s="832" t="s">
        <v>2205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217</v>
      </c>
      <c r="P61" s="837"/>
      <c r="Q61" s="850">
        <v>217</v>
      </c>
    </row>
    <row r="62" spans="1:17" ht="14.4" customHeight="1" x14ac:dyDescent="0.3">
      <c r="A62" s="831" t="s">
        <v>2130</v>
      </c>
      <c r="B62" s="832" t="s">
        <v>2179</v>
      </c>
      <c r="C62" s="832" t="s">
        <v>904</v>
      </c>
      <c r="D62" s="832" t="s">
        <v>2206</v>
      </c>
      <c r="E62" s="832" t="s">
        <v>2207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518</v>
      </c>
      <c r="P62" s="837"/>
      <c r="Q62" s="850">
        <v>518</v>
      </c>
    </row>
    <row r="63" spans="1:17" ht="14.4" customHeight="1" x14ac:dyDescent="0.3">
      <c r="A63" s="831" t="s">
        <v>2208</v>
      </c>
      <c r="B63" s="832" t="s">
        <v>2209</v>
      </c>
      <c r="C63" s="832" t="s">
        <v>904</v>
      </c>
      <c r="D63" s="832" t="s">
        <v>2210</v>
      </c>
      <c r="E63" s="832" t="s">
        <v>2211</v>
      </c>
      <c r="F63" s="849"/>
      <c r="G63" s="849"/>
      <c r="H63" s="849"/>
      <c r="I63" s="849"/>
      <c r="J63" s="849">
        <v>8</v>
      </c>
      <c r="K63" s="849">
        <v>216</v>
      </c>
      <c r="L63" s="849">
        <v>1</v>
      </c>
      <c r="M63" s="849">
        <v>27</v>
      </c>
      <c r="N63" s="849"/>
      <c r="O63" s="849"/>
      <c r="P63" s="837"/>
      <c r="Q63" s="850"/>
    </row>
    <row r="64" spans="1:17" ht="14.4" customHeight="1" x14ac:dyDescent="0.3">
      <c r="A64" s="831" t="s">
        <v>2208</v>
      </c>
      <c r="B64" s="832" t="s">
        <v>2209</v>
      </c>
      <c r="C64" s="832" t="s">
        <v>904</v>
      </c>
      <c r="D64" s="832" t="s">
        <v>2210</v>
      </c>
      <c r="E64" s="832" t="s">
        <v>2212</v>
      </c>
      <c r="F64" s="849">
        <v>3</v>
      </c>
      <c r="G64" s="849">
        <v>81</v>
      </c>
      <c r="H64" s="849"/>
      <c r="I64" s="849">
        <v>27</v>
      </c>
      <c r="J64" s="849"/>
      <c r="K64" s="849"/>
      <c r="L64" s="849"/>
      <c r="M64" s="849"/>
      <c r="N64" s="849">
        <v>1</v>
      </c>
      <c r="O64" s="849">
        <v>28</v>
      </c>
      <c r="P64" s="837"/>
      <c r="Q64" s="850">
        <v>28</v>
      </c>
    </row>
    <row r="65" spans="1:17" ht="14.4" customHeight="1" x14ac:dyDescent="0.3">
      <c r="A65" s="831" t="s">
        <v>2208</v>
      </c>
      <c r="B65" s="832" t="s">
        <v>2209</v>
      </c>
      <c r="C65" s="832" t="s">
        <v>904</v>
      </c>
      <c r="D65" s="832" t="s">
        <v>2213</v>
      </c>
      <c r="E65" s="832" t="s">
        <v>2214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54</v>
      </c>
      <c r="P65" s="837"/>
      <c r="Q65" s="850">
        <v>54</v>
      </c>
    </row>
    <row r="66" spans="1:17" ht="14.4" customHeight="1" x14ac:dyDescent="0.3">
      <c r="A66" s="831" t="s">
        <v>2208</v>
      </c>
      <c r="B66" s="832" t="s">
        <v>2209</v>
      </c>
      <c r="C66" s="832" t="s">
        <v>904</v>
      </c>
      <c r="D66" s="832" t="s">
        <v>2215</v>
      </c>
      <c r="E66" s="832" t="s">
        <v>2216</v>
      </c>
      <c r="F66" s="849">
        <v>1</v>
      </c>
      <c r="G66" s="849">
        <v>24</v>
      </c>
      <c r="H66" s="849"/>
      <c r="I66" s="849">
        <v>24</v>
      </c>
      <c r="J66" s="849"/>
      <c r="K66" s="849"/>
      <c r="L66" s="849"/>
      <c r="M66" s="849"/>
      <c r="N66" s="849">
        <v>1</v>
      </c>
      <c r="O66" s="849">
        <v>24</v>
      </c>
      <c r="P66" s="837"/>
      <c r="Q66" s="850">
        <v>24</v>
      </c>
    </row>
    <row r="67" spans="1:17" ht="14.4" customHeight="1" x14ac:dyDescent="0.3">
      <c r="A67" s="831" t="s">
        <v>2208</v>
      </c>
      <c r="B67" s="832" t="s">
        <v>2209</v>
      </c>
      <c r="C67" s="832" t="s">
        <v>904</v>
      </c>
      <c r="D67" s="832" t="s">
        <v>2217</v>
      </c>
      <c r="E67" s="832" t="s">
        <v>2218</v>
      </c>
      <c r="F67" s="849">
        <v>3</v>
      </c>
      <c r="G67" s="849">
        <v>81</v>
      </c>
      <c r="H67" s="849"/>
      <c r="I67" s="849">
        <v>27</v>
      </c>
      <c r="J67" s="849"/>
      <c r="K67" s="849"/>
      <c r="L67" s="849"/>
      <c r="M67" s="849"/>
      <c r="N67" s="849">
        <v>1</v>
      </c>
      <c r="O67" s="849">
        <v>27</v>
      </c>
      <c r="P67" s="837"/>
      <c r="Q67" s="850">
        <v>27</v>
      </c>
    </row>
    <row r="68" spans="1:17" ht="14.4" customHeight="1" x14ac:dyDescent="0.3">
      <c r="A68" s="831" t="s">
        <v>2208</v>
      </c>
      <c r="B68" s="832" t="s">
        <v>2209</v>
      </c>
      <c r="C68" s="832" t="s">
        <v>904</v>
      </c>
      <c r="D68" s="832" t="s">
        <v>2217</v>
      </c>
      <c r="E68" s="832" t="s">
        <v>2219</v>
      </c>
      <c r="F68" s="849"/>
      <c r="G68" s="849"/>
      <c r="H68" s="849"/>
      <c r="I68" s="849"/>
      <c r="J68" s="849">
        <v>8</v>
      </c>
      <c r="K68" s="849">
        <v>216</v>
      </c>
      <c r="L68" s="849">
        <v>1</v>
      </c>
      <c r="M68" s="849">
        <v>27</v>
      </c>
      <c r="N68" s="849"/>
      <c r="O68" s="849"/>
      <c r="P68" s="837"/>
      <c r="Q68" s="850"/>
    </row>
    <row r="69" spans="1:17" ht="14.4" customHeight="1" x14ac:dyDescent="0.3">
      <c r="A69" s="831" t="s">
        <v>2208</v>
      </c>
      <c r="B69" s="832" t="s">
        <v>2209</v>
      </c>
      <c r="C69" s="832" t="s">
        <v>904</v>
      </c>
      <c r="D69" s="832" t="s">
        <v>2220</v>
      </c>
      <c r="E69" s="832" t="s">
        <v>2221</v>
      </c>
      <c r="F69" s="849"/>
      <c r="G69" s="849"/>
      <c r="H69" s="849"/>
      <c r="I69" s="849"/>
      <c r="J69" s="849">
        <v>8</v>
      </c>
      <c r="K69" s="849">
        <v>216</v>
      </c>
      <c r="L69" s="849">
        <v>1</v>
      </c>
      <c r="M69" s="849">
        <v>27</v>
      </c>
      <c r="N69" s="849"/>
      <c r="O69" s="849"/>
      <c r="P69" s="837"/>
      <c r="Q69" s="850"/>
    </row>
    <row r="70" spans="1:17" ht="14.4" customHeight="1" x14ac:dyDescent="0.3">
      <c r="A70" s="831" t="s">
        <v>2208</v>
      </c>
      <c r="B70" s="832" t="s">
        <v>2209</v>
      </c>
      <c r="C70" s="832" t="s">
        <v>904</v>
      </c>
      <c r="D70" s="832" t="s">
        <v>2220</v>
      </c>
      <c r="E70" s="832" t="s">
        <v>2222</v>
      </c>
      <c r="F70" s="849">
        <v>3</v>
      </c>
      <c r="G70" s="849">
        <v>81</v>
      </c>
      <c r="H70" s="849"/>
      <c r="I70" s="849">
        <v>27</v>
      </c>
      <c r="J70" s="849"/>
      <c r="K70" s="849"/>
      <c r="L70" s="849"/>
      <c r="M70" s="849"/>
      <c r="N70" s="849">
        <v>1</v>
      </c>
      <c r="O70" s="849">
        <v>27</v>
      </c>
      <c r="P70" s="837"/>
      <c r="Q70" s="850">
        <v>27</v>
      </c>
    </row>
    <row r="71" spans="1:17" ht="14.4" customHeight="1" x14ac:dyDescent="0.3">
      <c r="A71" s="831" t="s">
        <v>2208</v>
      </c>
      <c r="B71" s="832" t="s">
        <v>2209</v>
      </c>
      <c r="C71" s="832" t="s">
        <v>904</v>
      </c>
      <c r="D71" s="832" t="s">
        <v>2223</v>
      </c>
      <c r="E71" s="832" t="s">
        <v>2224</v>
      </c>
      <c r="F71" s="849">
        <v>3</v>
      </c>
      <c r="G71" s="849">
        <v>66</v>
      </c>
      <c r="H71" s="849"/>
      <c r="I71" s="849">
        <v>22</v>
      </c>
      <c r="J71" s="849"/>
      <c r="K71" s="849"/>
      <c r="L71" s="849"/>
      <c r="M71" s="849"/>
      <c r="N71" s="849">
        <v>1</v>
      </c>
      <c r="O71" s="849">
        <v>23</v>
      </c>
      <c r="P71" s="837"/>
      <c r="Q71" s="850">
        <v>23</v>
      </c>
    </row>
    <row r="72" spans="1:17" ht="14.4" customHeight="1" x14ac:dyDescent="0.3">
      <c r="A72" s="831" t="s">
        <v>2208</v>
      </c>
      <c r="B72" s="832" t="s">
        <v>2209</v>
      </c>
      <c r="C72" s="832" t="s">
        <v>904</v>
      </c>
      <c r="D72" s="832" t="s">
        <v>2223</v>
      </c>
      <c r="E72" s="832" t="s">
        <v>2225</v>
      </c>
      <c r="F72" s="849"/>
      <c r="G72" s="849"/>
      <c r="H72" s="849"/>
      <c r="I72" s="849"/>
      <c r="J72" s="849">
        <v>8</v>
      </c>
      <c r="K72" s="849">
        <v>176</v>
      </c>
      <c r="L72" s="849">
        <v>1</v>
      </c>
      <c r="M72" s="849">
        <v>22</v>
      </c>
      <c r="N72" s="849"/>
      <c r="O72" s="849"/>
      <c r="P72" s="837"/>
      <c r="Q72" s="850"/>
    </row>
    <row r="73" spans="1:17" ht="14.4" customHeight="1" x14ac:dyDescent="0.3">
      <c r="A73" s="831" t="s">
        <v>2208</v>
      </c>
      <c r="B73" s="832" t="s">
        <v>2209</v>
      </c>
      <c r="C73" s="832" t="s">
        <v>904</v>
      </c>
      <c r="D73" s="832" t="s">
        <v>2226</v>
      </c>
      <c r="E73" s="832" t="s">
        <v>2227</v>
      </c>
      <c r="F73" s="849"/>
      <c r="G73" s="849"/>
      <c r="H73" s="849"/>
      <c r="I73" s="849"/>
      <c r="J73" s="849">
        <v>1</v>
      </c>
      <c r="K73" s="849">
        <v>17</v>
      </c>
      <c r="L73" s="849">
        <v>1</v>
      </c>
      <c r="M73" s="849">
        <v>17</v>
      </c>
      <c r="N73" s="849">
        <v>2</v>
      </c>
      <c r="O73" s="849">
        <v>34</v>
      </c>
      <c r="P73" s="837">
        <v>2</v>
      </c>
      <c r="Q73" s="850">
        <v>17</v>
      </c>
    </row>
    <row r="74" spans="1:17" ht="14.4" customHeight="1" x14ac:dyDescent="0.3">
      <c r="A74" s="831" t="s">
        <v>2208</v>
      </c>
      <c r="B74" s="832" t="s">
        <v>2209</v>
      </c>
      <c r="C74" s="832" t="s">
        <v>904</v>
      </c>
      <c r="D74" s="832" t="s">
        <v>2228</v>
      </c>
      <c r="E74" s="832" t="s">
        <v>2229</v>
      </c>
      <c r="F74" s="849"/>
      <c r="G74" s="849"/>
      <c r="H74" s="849"/>
      <c r="I74" s="849"/>
      <c r="J74" s="849">
        <v>1</v>
      </c>
      <c r="K74" s="849">
        <v>47</v>
      </c>
      <c r="L74" s="849">
        <v>1</v>
      </c>
      <c r="M74" s="849">
        <v>47</v>
      </c>
      <c r="N74" s="849"/>
      <c r="O74" s="849"/>
      <c r="P74" s="837"/>
      <c r="Q74" s="850"/>
    </row>
    <row r="75" spans="1:17" ht="14.4" customHeight="1" x14ac:dyDescent="0.3">
      <c r="A75" s="831" t="s">
        <v>2208</v>
      </c>
      <c r="B75" s="832" t="s">
        <v>2209</v>
      </c>
      <c r="C75" s="832" t="s">
        <v>904</v>
      </c>
      <c r="D75" s="832" t="s">
        <v>2230</v>
      </c>
      <c r="E75" s="832" t="s">
        <v>2231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60</v>
      </c>
      <c r="P75" s="837"/>
      <c r="Q75" s="850">
        <v>60</v>
      </c>
    </row>
    <row r="76" spans="1:17" ht="14.4" customHeight="1" x14ac:dyDescent="0.3">
      <c r="A76" s="831" t="s">
        <v>2208</v>
      </c>
      <c r="B76" s="832" t="s">
        <v>2209</v>
      </c>
      <c r="C76" s="832" t="s">
        <v>904</v>
      </c>
      <c r="D76" s="832" t="s">
        <v>2232</v>
      </c>
      <c r="E76" s="832" t="s">
        <v>2233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19</v>
      </c>
      <c r="P76" s="837"/>
      <c r="Q76" s="850">
        <v>19</v>
      </c>
    </row>
    <row r="77" spans="1:17" ht="14.4" customHeight="1" x14ac:dyDescent="0.3">
      <c r="A77" s="831" t="s">
        <v>2208</v>
      </c>
      <c r="B77" s="832" t="s">
        <v>2209</v>
      </c>
      <c r="C77" s="832" t="s">
        <v>904</v>
      </c>
      <c r="D77" s="832" t="s">
        <v>2234</v>
      </c>
      <c r="E77" s="832" t="s">
        <v>2235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313</v>
      </c>
      <c r="P77" s="837"/>
      <c r="Q77" s="850">
        <v>313</v>
      </c>
    </row>
    <row r="78" spans="1:17" ht="14.4" customHeight="1" x14ac:dyDescent="0.3">
      <c r="A78" s="831" t="s">
        <v>2208</v>
      </c>
      <c r="B78" s="832" t="s">
        <v>2209</v>
      </c>
      <c r="C78" s="832" t="s">
        <v>904</v>
      </c>
      <c r="D78" s="832" t="s">
        <v>2236</v>
      </c>
      <c r="E78" s="832" t="s">
        <v>2237</v>
      </c>
      <c r="F78" s="849"/>
      <c r="G78" s="849"/>
      <c r="H78" s="849"/>
      <c r="I78" s="849"/>
      <c r="J78" s="849">
        <v>1</v>
      </c>
      <c r="K78" s="849">
        <v>187</v>
      </c>
      <c r="L78" s="849">
        <v>1</v>
      </c>
      <c r="M78" s="849">
        <v>187</v>
      </c>
      <c r="N78" s="849"/>
      <c r="O78" s="849"/>
      <c r="P78" s="837"/>
      <c r="Q78" s="850"/>
    </row>
    <row r="79" spans="1:17" ht="14.4" customHeight="1" x14ac:dyDescent="0.3">
      <c r="A79" s="831" t="s">
        <v>2208</v>
      </c>
      <c r="B79" s="832" t="s">
        <v>2209</v>
      </c>
      <c r="C79" s="832" t="s">
        <v>904</v>
      </c>
      <c r="D79" s="832" t="s">
        <v>2238</v>
      </c>
      <c r="E79" s="832" t="s">
        <v>2239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167</v>
      </c>
      <c r="P79" s="837"/>
      <c r="Q79" s="850">
        <v>167</v>
      </c>
    </row>
    <row r="80" spans="1:17" ht="14.4" customHeight="1" x14ac:dyDescent="0.3">
      <c r="A80" s="831" t="s">
        <v>2208</v>
      </c>
      <c r="B80" s="832" t="s">
        <v>2209</v>
      </c>
      <c r="C80" s="832" t="s">
        <v>904</v>
      </c>
      <c r="D80" s="832" t="s">
        <v>2240</v>
      </c>
      <c r="E80" s="832" t="s">
        <v>2241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364</v>
      </c>
      <c r="P80" s="837"/>
      <c r="Q80" s="850">
        <v>364</v>
      </c>
    </row>
    <row r="81" spans="1:17" ht="14.4" customHeight="1" x14ac:dyDescent="0.3">
      <c r="A81" s="831" t="s">
        <v>2208</v>
      </c>
      <c r="B81" s="832" t="s">
        <v>2209</v>
      </c>
      <c r="C81" s="832" t="s">
        <v>904</v>
      </c>
      <c r="D81" s="832" t="s">
        <v>2240</v>
      </c>
      <c r="E81" s="832" t="s">
        <v>2242</v>
      </c>
      <c r="F81" s="849"/>
      <c r="G81" s="849"/>
      <c r="H81" s="849"/>
      <c r="I81" s="849"/>
      <c r="J81" s="849">
        <v>1</v>
      </c>
      <c r="K81" s="849">
        <v>364</v>
      </c>
      <c r="L81" s="849">
        <v>1</v>
      </c>
      <c r="M81" s="849">
        <v>364</v>
      </c>
      <c r="N81" s="849">
        <v>1</v>
      </c>
      <c r="O81" s="849">
        <v>364</v>
      </c>
      <c r="P81" s="837">
        <v>1</v>
      </c>
      <c r="Q81" s="850">
        <v>364</v>
      </c>
    </row>
    <row r="82" spans="1:17" ht="14.4" customHeight="1" x14ac:dyDescent="0.3">
      <c r="A82" s="831" t="s">
        <v>2208</v>
      </c>
      <c r="B82" s="832" t="s">
        <v>2209</v>
      </c>
      <c r="C82" s="832" t="s">
        <v>904</v>
      </c>
      <c r="D82" s="832" t="s">
        <v>2243</v>
      </c>
      <c r="E82" s="832" t="s">
        <v>2244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228</v>
      </c>
      <c r="P82" s="837"/>
      <c r="Q82" s="850">
        <v>228</v>
      </c>
    </row>
    <row r="83" spans="1:17" ht="14.4" customHeight="1" x14ac:dyDescent="0.3">
      <c r="A83" s="831" t="s">
        <v>2208</v>
      </c>
      <c r="B83" s="832" t="s">
        <v>2209</v>
      </c>
      <c r="C83" s="832" t="s">
        <v>904</v>
      </c>
      <c r="D83" s="832" t="s">
        <v>2245</v>
      </c>
      <c r="E83" s="832" t="s">
        <v>2246</v>
      </c>
      <c r="F83" s="849">
        <v>6</v>
      </c>
      <c r="G83" s="849">
        <v>3372</v>
      </c>
      <c r="H83" s="849">
        <v>6</v>
      </c>
      <c r="I83" s="849">
        <v>562</v>
      </c>
      <c r="J83" s="849">
        <v>1</v>
      </c>
      <c r="K83" s="849">
        <v>562</v>
      </c>
      <c r="L83" s="849">
        <v>1</v>
      </c>
      <c r="M83" s="849">
        <v>562</v>
      </c>
      <c r="N83" s="849">
        <v>1</v>
      </c>
      <c r="O83" s="849">
        <v>562</v>
      </c>
      <c r="P83" s="837">
        <v>1</v>
      </c>
      <c r="Q83" s="850">
        <v>562</v>
      </c>
    </row>
    <row r="84" spans="1:17" ht="14.4" customHeight="1" x14ac:dyDescent="0.3">
      <c r="A84" s="831" t="s">
        <v>2208</v>
      </c>
      <c r="B84" s="832" t="s">
        <v>2209</v>
      </c>
      <c r="C84" s="832" t="s">
        <v>904</v>
      </c>
      <c r="D84" s="832" t="s">
        <v>2245</v>
      </c>
      <c r="E84" s="832" t="s">
        <v>2247</v>
      </c>
      <c r="F84" s="849">
        <v>3</v>
      </c>
      <c r="G84" s="849">
        <v>1686</v>
      </c>
      <c r="H84" s="849"/>
      <c r="I84" s="849">
        <v>562</v>
      </c>
      <c r="J84" s="849"/>
      <c r="K84" s="849"/>
      <c r="L84" s="849"/>
      <c r="M84" s="849"/>
      <c r="N84" s="849">
        <v>3</v>
      </c>
      <c r="O84" s="849">
        <v>1686</v>
      </c>
      <c r="P84" s="837"/>
      <c r="Q84" s="850">
        <v>562</v>
      </c>
    </row>
    <row r="85" spans="1:17" ht="14.4" customHeight="1" x14ac:dyDescent="0.3">
      <c r="A85" s="831" t="s">
        <v>2208</v>
      </c>
      <c r="B85" s="832" t="s">
        <v>2209</v>
      </c>
      <c r="C85" s="832" t="s">
        <v>904</v>
      </c>
      <c r="D85" s="832" t="s">
        <v>2248</v>
      </c>
      <c r="E85" s="832" t="s">
        <v>2249</v>
      </c>
      <c r="F85" s="849"/>
      <c r="G85" s="849"/>
      <c r="H85" s="849"/>
      <c r="I85" s="849"/>
      <c r="J85" s="849">
        <v>1</v>
      </c>
      <c r="K85" s="849">
        <v>172</v>
      </c>
      <c r="L85" s="849">
        <v>1</v>
      </c>
      <c r="M85" s="849">
        <v>172</v>
      </c>
      <c r="N85" s="849"/>
      <c r="O85" s="849"/>
      <c r="P85" s="837"/>
      <c r="Q85" s="850"/>
    </row>
    <row r="86" spans="1:17" ht="14.4" customHeight="1" x14ac:dyDescent="0.3">
      <c r="A86" s="831" t="s">
        <v>2208</v>
      </c>
      <c r="B86" s="832" t="s">
        <v>2209</v>
      </c>
      <c r="C86" s="832" t="s">
        <v>904</v>
      </c>
      <c r="D86" s="832" t="s">
        <v>2250</v>
      </c>
      <c r="E86" s="832" t="s">
        <v>2251</v>
      </c>
      <c r="F86" s="849">
        <v>1</v>
      </c>
      <c r="G86" s="849">
        <v>414</v>
      </c>
      <c r="H86" s="849">
        <v>0.25</v>
      </c>
      <c r="I86" s="849">
        <v>414</v>
      </c>
      <c r="J86" s="849">
        <v>4</v>
      </c>
      <c r="K86" s="849">
        <v>1656</v>
      </c>
      <c r="L86" s="849">
        <v>1</v>
      </c>
      <c r="M86" s="849">
        <v>414</v>
      </c>
      <c r="N86" s="849">
        <v>2</v>
      </c>
      <c r="O86" s="849">
        <v>828</v>
      </c>
      <c r="P86" s="837">
        <v>0.5</v>
      </c>
      <c r="Q86" s="850">
        <v>414</v>
      </c>
    </row>
    <row r="87" spans="1:17" ht="14.4" customHeight="1" x14ac:dyDescent="0.3">
      <c r="A87" s="831" t="s">
        <v>2208</v>
      </c>
      <c r="B87" s="832" t="s">
        <v>2209</v>
      </c>
      <c r="C87" s="832" t="s">
        <v>904</v>
      </c>
      <c r="D87" s="832" t="s">
        <v>2250</v>
      </c>
      <c r="E87" s="832" t="s">
        <v>2252</v>
      </c>
      <c r="F87" s="849">
        <v>3</v>
      </c>
      <c r="G87" s="849">
        <v>1242</v>
      </c>
      <c r="H87" s="849"/>
      <c r="I87" s="849">
        <v>414</v>
      </c>
      <c r="J87" s="849"/>
      <c r="K87" s="849"/>
      <c r="L87" s="849"/>
      <c r="M87" s="849"/>
      <c r="N87" s="849">
        <v>4</v>
      </c>
      <c r="O87" s="849">
        <v>1656</v>
      </c>
      <c r="P87" s="837"/>
      <c r="Q87" s="850">
        <v>414</v>
      </c>
    </row>
    <row r="88" spans="1:17" ht="14.4" customHeight="1" x14ac:dyDescent="0.3">
      <c r="A88" s="831" t="s">
        <v>2208</v>
      </c>
      <c r="B88" s="832" t="s">
        <v>2209</v>
      </c>
      <c r="C88" s="832" t="s">
        <v>904</v>
      </c>
      <c r="D88" s="832" t="s">
        <v>2253</v>
      </c>
      <c r="E88" s="832" t="s">
        <v>2254</v>
      </c>
      <c r="F88" s="849">
        <v>240</v>
      </c>
      <c r="G88" s="849">
        <v>95040</v>
      </c>
      <c r="H88" s="849">
        <v>1.1428571428571428</v>
      </c>
      <c r="I88" s="849">
        <v>396</v>
      </c>
      <c r="J88" s="849">
        <v>210</v>
      </c>
      <c r="K88" s="849">
        <v>83160</v>
      </c>
      <c r="L88" s="849">
        <v>1</v>
      </c>
      <c r="M88" s="849">
        <v>396</v>
      </c>
      <c r="N88" s="849">
        <v>235</v>
      </c>
      <c r="O88" s="849">
        <v>93060</v>
      </c>
      <c r="P88" s="837">
        <v>1.1190476190476191</v>
      </c>
      <c r="Q88" s="850">
        <v>396</v>
      </c>
    </row>
    <row r="89" spans="1:17" ht="14.4" customHeight="1" x14ac:dyDescent="0.3">
      <c r="A89" s="831" t="s">
        <v>2208</v>
      </c>
      <c r="B89" s="832" t="s">
        <v>2209</v>
      </c>
      <c r="C89" s="832" t="s">
        <v>904</v>
      </c>
      <c r="D89" s="832" t="s">
        <v>2255</v>
      </c>
      <c r="E89" s="832" t="s">
        <v>2256</v>
      </c>
      <c r="F89" s="849">
        <v>3</v>
      </c>
      <c r="G89" s="849">
        <v>90</v>
      </c>
      <c r="H89" s="849"/>
      <c r="I89" s="849">
        <v>30</v>
      </c>
      <c r="J89" s="849"/>
      <c r="K89" s="849"/>
      <c r="L89" s="849"/>
      <c r="M89" s="849"/>
      <c r="N89" s="849">
        <v>1</v>
      </c>
      <c r="O89" s="849">
        <v>30</v>
      </c>
      <c r="P89" s="837"/>
      <c r="Q89" s="850">
        <v>30</v>
      </c>
    </row>
    <row r="90" spans="1:17" ht="14.4" customHeight="1" x14ac:dyDescent="0.3">
      <c r="A90" s="831" t="s">
        <v>2208</v>
      </c>
      <c r="B90" s="832" t="s">
        <v>2209</v>
      </c>
      <c r="C90" s="832" t="s">
        <v>904</v>
      </c>
      <c r="D90" s="832" t="s">
        <v>2255</v>
      </c>
      <c r="E90" s="832" t="s">
        <v>2257</v>
      </c>
      <c r="F90" s="849"/>
      <c r="G90" s="849"/>
      <c r="H90" s="849"/>
      <c r="I90" s="849"/>
      <c r="J90" s="849">
        <v>8</v>
      </c>
      <c r="K90" s="849">
        <v>240</v>
      </c>
      <c r="L90" s="849">
        <v>1</v>
      </c>
      <c r="M90" s="849">
        <v>30</v>
      </c>
      <c r="N90" s="849"/>
      <c r="O90" s="849"/>
      <c r="P90" s="837"/>
      <c r="Q90" s="850"/>
    </row>
    <row r="91" spans="1:17" ht="14.4" customHeight="1" x14ac:dyDescent="0.3">
      <c r="A91" s="831" t="s">
        <v>2208</v>
      </c>
      <c r="B91" s="832" t="s">
        <v>2209</v>
      </c>
      <c r="C91" s="832" t="s">
        <v>904</v>
      </c>
      <c r="D91" s="832" t="s">
        <v>2258</v>
      </c>
      <c r="E91" s="832" t="s">
        <v>2259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50</v>
      </c>
      <c r="P91" s="837"/>
      <c r="Q91" s="850">
        <v>50</v>
      </c>
    </row>
    <row r="92" spans="1:17" ht="14.4" customHeight="1" x14ac:dyDescent="0.3">
      <c r="A92" s="831" t="s">
        <v>2208</v>
      </c>
      <c r="B92" s="832" t="s">
        <v>2209</v>
      </c>
      <c r="C92" s="832" t="s">
        <v>904</v>
      </c>
      <c r="D92" s="832" t="s">
        <v>2260</v>
      </c>
      <c r="E92" s="832" t="s">
        <v>2261</v>
      </c>
      <c r="F92" s="849">
        <v>8</v>
      </c>
      <c r="G92" s="849">
        <v>1464</v>
      </c>
      <c r="H92" s="849">
        <v>1</v>
      </c>
      <c r="I92" s="849">
        <v>183</v>
      </c>
      <c r="J92" s="849">
        <v>8</v>
      </c>
      <c r="K92" s="849">
        <v>1464</v>
      </c>
      <c r="L92" s="849">
        <v>1</v>
      </c>
      <c r="M92" s="849">
        <v>183</v>
      </c>
      <c r="N92" s="849">
        <v>6</v>
      </c>
      <c r="O92" s="849">
        <v>1098</v>
      </c>
      <c r="P92" s="837">
        <v>0.75</v>
      </c>
      <c r="Q92" s="850">
        <v>183</v>
      </c>
    </row>
    <row r="93" spans="1:17" ht="14.4" customHeight="1" x14ac:dyDescent="0.3">
      <c r="A93" s="831" t="s">
        <v>2208</v>
      </c>
      <c r="B93" s="832" t="s">
        <v>2209</v>
      </c>
      <c r="C93" s="832" t="s">
        <v>904</v>
      </c>
      <c r="D93" s="832" t="s">
        <v>2260</v>
      </c>
      <c r="E93" s="832" t="s">
        <v>2262</v>
      </c>
      <c r="F93" s="849">
        <v>9</v>
      </c>
      <c r="G93" s="849">
        <v>1647</v>
      </c>
      <c r="H93" s="849">
        <v>9</v>
      </c>
      <c r="I93" s="849">
        <v>183</v>
      </c>
      <c r="J93" s="849">
        <v>1</v>
      </c>
      <c r="K93" s="849">
        <v>183</v>
      </c>
      <c r="L93" s="849">
        <v>1</v>
      </c>
      <c r="M93" s="849">
        <v>183</v>
      </c>
      <c r="N93" s="849">
        <v>3</v>
      </c>
      <c r="O93" s="849">
        <v>549</v>
      </c>
      <c r="P93" s="837">
        <v>3</v>
      </c>
      <c r="Q93" s="850">
        <v>183</v>
      </c>
    </row>
    <row r="94" spans="1:17" ht="14.4" customHeight="1" x14ac:dyDescent="0.3">
      <c r="A94" s="831" t="s">
        <v>2208</v>
      </c>
      <c r="B94" s="832" t="s">
        <v>2209</v>
      </c>
      <c r="C94" s="832" t="s">
        <v>904</v>
      </c>
      <c r="D94" s="832" t="s">
        <v>2263</v>
      </c>
      <c r="E94" s="832" t="s">
        <v>2264</v>
      </c>
      <c r="F94" s="849">
        <v>4</v>
      </c>
      <c r="G94" s="849">
        <v>736</v>
      </c>
      <c r="H94" s="849">
        <v>4</v>
      </c>
      <c r="I94" s="849">
        <v>184</v>
      </c>
      <c r="J94" s="849">
        <v>1</v>
      </c>
      <c r="K94" s="849">
        <v>184</v>
      </c>
      <c r="L94" s="849">
        <v>1</v>
      </c>
      <c r="M94" s="849">
        <v>184</v>
      </c>
      <c r="N94" s="849">
        <v>3</v>
      </c>
      <c r="O94" s="849">
        <v>552</v>
      </c>
      <c r="P94" s="837">
        <v>3</v>
      </c>
      <c r="Q94" s="850">
        <v>184</v>
      </c>
    </row>
    <row r="95" spans="1:17" ht="14.4" customHeight="1" x14ac:dyDescent="0.3">
      <c r="A95" s="831" t="s">
        <v>2208</v>
      </c>
      <c r="B95" s="832" t="s">
        <v>2209</v>
      </c>
      <c r="C95" s="832" t="s">
        <v>904</v>
      </c>
      <c r="D95" s="832" t="s">
        <v>2263</v>
      </c>
      <c r="E95" s="832" t="s">
        <v>2265</v>
      </c>
      <c r="F95" s="849">
        <v>5</v>
      </c>
      <c r="G95" s="849">
        <v>920</v>
      </c>
      <c r="H95" s="849">
        <v>1.25</v>
      </c>
      <c r="I95" s="849">
        <v>184</v>
      </c>
      <c r="J95" s="849">
        <v>4</v>
      </c>
      <c r="K95" s="849">
        <v>736</v>
      </c>
      <c r="L95" s="849">
        <v>1</v>
      </c>
      <c r="M95" s="849">
        <v>184</v>
      </c>
      <c r="N95" s="849">
        <v>5</v>
      </c>
      <c r="O95" s="849">
        <v>920</v>
      </c>
      <c r="P95" s="837">
        <v>1.25</v>
      </c>
      <c r="Q95" s="850">
        <v>184</v>
      </c>
    </row>
    <row r="96" spans="1:17" ht="14.4" customHeight="1" x14ac:dyDescent="0.3">
      <c r="A96" s="831" t="s">
        <v>2208</v>
      </c>
      <c r="B96" s="832" t="s">
        <v>2209</v>
      </c>
      <c r="C96" s="832" t="s">
        <v>904</v>
      </c>
      <c r="D96" s="832" t="s">
        <v>2266</v>
      </c>
      <c r="E96" s="832" t="s">
        <v>2267</v>
      </c>
      <c r="F96" s="849">
        <v>5</v>
      </c>
      <c r="G96" s="849">
        <v>745</v>
      </c>
      <c r="H96" s="849">
        <v>5</v>
      </c>
      <c r="I96" s="849">
        <v>149</v>
      </c>
      <c r="J96" s="849">
        <v>1</v>
      </c>
      <c r="K96" s="849">
        <v>149</v>
      </c>
      <c r="L96" s="849">
        <v>1</v>
      </c>
      <c r="M96" s="849">
        <v>149</v>
      </c>
      <c r="N96" s="849">
        <v>7</v>
      </c>
      <c r="O96" s="849">
        <v>1043</v>
      </c>
      <c r="P96" s="837">
        <v>7</v>
      </c>
      <c r="Q96" s="850">
        <v>149</v>
      </c>
    </row>
    <row r="97" spans="1:17" ht="14.4" customHeight="1" x14ac:dyDescent="0.3">
      <c r="A97" s="831" t="s">
        <v>2208</v>
      </c>
      <c r="B97" s="832" t="s">
        <v>2209</v>
      </c>
      <c r="C97" s="832" t="s">
        <v>904</v>
      </c>
      <c r="D97" s="832" t="s">
        <v>2266</v>
      </c>
      <c r="E97" s="832" t="s">
        <v>2268</v>
      </c>
      <c r="F97" s="849">
        <v>2</v>
      </c>
      <c r="G97" s="849">
        <v>298</v>
      </c>
      <c r="H97" s="849">
        <v>1</v>
      </c>
      <c r="I97" s="849">
        <v>149</v>
      </c>
      <c r="J97" s="849">
        <v>2</v>
      </c>
      <c r="K97" s="849">
        <v>298</v>
      </c>
      <c r="L97" s="849">
        <v>1</v>
      </c>
      <c r="M97" s="849">
        <v>149</v>
      </c>
      <c r="N97" s="849"/>
      <c r="O97" s="849"/>
      <c r="P97" s="837"/>
      <c r="Q97" s="850"/>
    </row>
    <row r="98" spans="1:17" ht="14.4" customHeight="1" x14ac:dyDescent="0.3">
      <c r="A98" s="831" t="s">
        <v>2208</v>
      </c>
      <c r="B98" s="832" t="s">
        <v>2209</v>
      </c>
      <c r="C98" s="832" t="s">
        <v>904</v>
      </c>
      <c r="D98" s="832" t="s">
        <v>2269</v>
      </c>
      <c r="E98" s="832" t="s">
        <v>2270</v>
      </c>
      <c r="F98" s="849"/>
      <c r="G98" s="849"/>
      <c r="H98" s="849"/>
      <c r="I98" s="849"/>
      <c r="J98" s="849">
        <v>8</v>
      </c>
      <c r="K98" s="849">
        <v>240</v>
      </c>
      <c r="L98" s="849">
        <v>1</v>
      </c>
      <c r="M98" s="849">
        <v>30</v>
      </c>
      <c r="N98" s="849"/>
      <c r="O98" s="849"/>
      <c r="P98" s="837"/>
      <c r="Q98" s="850"/>
    </row>
    <row r="99" spans="1:17" ht="14.4" customHeight="1" x14ac:dyDescent="0.3">
      <c r="A99" s="831" t="s">
        <v>2208</v>
      </c>
      <c r="B99" s="832" t="s">
        <v>2209</v>
      </c>
      <c r="C99" s="832" t="s">
        <v>904</v>
      </c>
      <c r="D99" s="832" t="s">
        <v>2269</v>
      </c>
      <c r="E99" s="832" t="s">
        <v>2271</v>
      </c>
      <c r="F99" s="849">
        <v>3</v>
      </c>
      <c r="G99" s="849">
        <v>90</v>
      </c>
      <c r="H99" s="849"/>
      <c r="I99" s="849">
        <v>30</v>
      </c>
      <c r="J99" s="849"/>
      <c r="K99" s="849"/>
      <c r="L99" s="849"/>
      <c r="M99" s="849"/>
      <c r="N99" s="849">
        <v>1</v>
      </c>
      <c r="O99" s="849">
        <v>30</v>
      </c>
      <c r="P99" s="837"/>
      <c r="Q99" s="850">
        <v>30</v>
      </c>
    </row>
    <row r="100" spans="1:17" ht="14.4" customHeight="1" x14ac:dyDescent="0.3">
      <c r="A100" s="831" t="s">
        <v>2208</v>
      </c>
      <c r="B100" s="832" t="s">
        <v>2209</v>
      </c>
      <c r="C100" s="832" t="s">
        <v>904</v>
      </c>
      <c r="D100" s="832" t="s">
        <v>2272</v>
      </c>
      <c r="E100" s="832" t="s">
        <v>2273</v>
      </c>
      <c r="F100" s="849">
        <v>1</v>
      </c>
      <c r="G100" s="849">
        <v>31</v>
      </c>
      <c r="H100" s="849"/>
      <c r="I100" s="849">
        <v>31</v>
      </c>
      <c r="J100" s="849"/>
      <c r="K100" s="849"/>
      <c r="L100" s="849"/>
      <c r="M100" s="849"/>
      <c r="N100" s="849">
        <v>1</v>
      </c>
      <c r="O100" s="849">
        <v>31</v>
      </c>
      <c r="P100" s="837"/>
      <c r="Q100" s="850">
        <v>31</v>
      </c>
    </row>
    <row r="101" spans="1:17" ht="14.4" customHeight="1" x14ac:dyDescent="0.3">
      <c r="A101" s="831" t="s">
        <v>2208</v>
      </c>
      <c r="B101" s="832" t="s">
        <v>2209</v>
      </c>
      <c r="C101" s="832" t="s">
        <v>904</v>
      </c>
      <c r="D101" s="832" t="s">
        <v>2274</v>
      </c>
      <c r="E101" s="832" t="s">
        <v>2275</v>
      </c>
      <c r="F101" s="849">
        <v>1</v>
      </c>
      <c r="G101" s="849">
        <v>27</v>
      </c>
      <c r="H101" s="849"/>
      <c r="I101" s="849">
        <v>27</v>
      </c>
      <c r="J101" s="849"/>
      <c r="K101" s="849"/>
      <c r="L101" s="849"/>
      <c r="M101" s="849"/>
      <c r="N101" s="849">
        <v>1</v>
      </c>
      <c r="O101" s="849">
        <v>28</v>
      </c>
      <c r="P101" s="837"/>
      <c r="Q101" s="850">
        <v>28</v>
      </c>
    </row>
    <row r="102" spans="1:17" ht="14.4" customHeight="1" x14ac:dyDescent="0.3">
      <c r="A102" s="831" t="s">
        <v>2208</v>
      </c>
      <c r="B102" s="832" t="s">
        <v>2209</v>
      </c>
      <c r="C102" s="832" t="s">
        <v>904</v>
      </c>
      <c r="D102" s="832" t="s">
        <v>2276</v>
      </c>
      <c r="E102" s="832" t="s">
        <v>2277</v>
      </c>
      <c r="F102" s="849"/>
      <c r="G102" s="849"/>
      <c r="H102" s="849"/>
      <c r="I102" s="849"/>
      <c r="J102" s="849">
        <v>8</v>
      </c>
      <c r="K102" s="849">
        <v>200</v>
      </c>
      <c r="L102" s="849">
        <v>1</v>
      </c>
      <c r="M102" s="849">
        <v>25</v>
      </c>
      <c r="N102" s="849"/>
      <c r="O102" s="849"/>
      <c r="P102" s="837"/>
      <c r="Q102" s="850"/>
    </row>
    <row r="103" spans="1:17" ht="14.4" customHeight="1" x14ac:dyDescent="0.3">
      <c r="A103" s="831" t="s">
        <v>2208</v>
      </c>
      <c r="B103" s="832" t="s">
        <v>2209</v>
      </c>
      <c r="C103" s="832" t="s">
        <v>904</v>
      </c>
      <c r="D103" s="832" t="s">
        <v>2276</v>
      </c>
      <c r="E103" s="832" t="s">
        <v>2278</v>
      </c>
      <c r="F103" s="849">
        <v>3</v>
      </c>
      <c r="G103" s="849">
        <v>75</v>
      </c>
      <c r="H103" s="849"/>
      <c r="I103" s="849">
        <v>25</v>
      </c>
      <c r="J103" s="849"/>
      <c r="K103" s="849"/>
      <c r="L103" s="849"/>
      <c r="M103" s="849"/>
      <c r="N103" s="849">
        <v>1</v>
      </c>
      <c r="O103" s="849">
        <v>26</v>
      </c>
      <c r="P103" s="837"/>
      <c r="Q103" s="850">
        <v>26</v>
      </c>
    </row>
    <row r="104" spans="1:17" ht="14.4" customHeight="1" x14ac:dyDescent="0.3">
      <c r="A104" s="831" t="s">
        <v>2208</v>
      </c>
      <c r="B104" s="832" t="s">
        <v>2209</v>
      </c>
      <c r="C104" s="832" t="s">
        <v>904</v>
      </c>
      <c r="D104" s="832" t="s">
        <v>2279</v>
      </c>
      <c r="E104" s="832" t="s">
        <v>2280</v>
      </c>
      <c r="F104" s="849">
        <v>1</v>
      </c>
      <c r="G104" s="849">
        <v>33</v>
      </c>
      <c r="H104" s="849"/>
      <c r="I104" s="849">
        <v>33</v>
      </c>
      <c r="J104" s="849"/>
      <c r="K104" s="849"/>
      <c r="L104" s="849"/>
      <c r="M104" s="849"/>
      <c r="N104" s="849">
        <v>2</v>
      </c>
      <c r="O104" s="849">
        <v>66</v>
      </c>
      <c r="P104" s="837"/>
      <c r="Q104" s="850">
        <v>33</v>
      </c>
    </row>
    <row r="105" spans="1:17" ht="14.4" customHeight="1" x14ac:dyDescent="0.3">
      <c r="A105" s="831" t="s">
        <v>2208</v>
      </c>
      <c r="B105" s="832" t="s">
        <v>2209</v>
      </c>
      <c r="C105" s="832" t="s">
        <v>904</v>
      </c>
      <c r="D105" s="832" t="s">
        <v>2281</v>
      </c>
      <c r="E105" s="832" t="s">
        <v>2282</v>
      </c>
      <c r="F105" s="849"/>
      <c r="G105" s="849"/>
      <c r="H105" s="849"/>
      <c r="I105" s="849"/>
      <c r="J105" s="849">
        <v>1</v>
      </c>
      <c r="K105" s="849">
        <v>30</v>
      </c>
      <c r="L105" s="849">
        <v>1</v>
      </c>
      <c r="M105" s="849">
        <v>30</v>
      </c>
      <c r="N105" s="849">
        <v>1</v>
      </c>
      <c r="O105" s="849">
        <v>30</v>
      </c>
      <c r="P105" s="837">
        <v>1</v>
      </c>
      <c r="Q105" s="850">
        <v>30</v>
      </c>
    </row>
    <row r="106" spans="1:17" ht="14.4" customHeight="1" x14ac:dyDescent="0.3">
      <c r="A106" s="831" t="s">
        <v>2208</v>
      </c>
      <c r="B106" s="832" t="s">
        <v>2209</v>
      </c>
      <c r="C106" s="832" t="s">
        <v>904</v>
      </c>
      <c r="D106" s="832" t="s">
        <v>2283</v>
      </c>
      <c r="E106" s="832" t="s">
        <v>2284</v>
      </c>
      <c r="F106" s="849"/>
      <c r="G106" s="849"/>
      <c r="H106" s="849"/>
      <c r="I106" s="849"/>
      <c r="J106" s="849">
        <v>1</v>
      </c>
      <c r="K106" s="849">
        <v>205</v>
      </c>
      <c r="L106" s="849">
        <v>1</v>
      </c>
      <c r="M106" s="849">
        <v>205</v>
      </c>
      <c r="N106" s="849">
        <v>1</v>
      </c>
      <c r="O106" s="849">
        <v>205</v>
      </c>
      <c r="P106" s="837">
        <v>1</v>
      </c>
      <c r="Q106" s="850">
        <v>205</v>
      </c>
    </row>
    <row r="107" spans="1:17" ht="14.4" customHeight="1" x14ac:dyDescent="0.3">
      <c r="A107" s="831" t="s">
        <v>2208</v>
      </c>
      <c r="B107" s="832" t="s">
        <v>2209</v>
      </c>
      <c r="C107" s="832" t="s">
        <v>904</v>
      </c>
      <c r="D107" s="832" t="s">
        <v>2283</v>
      </c>
      <c r="E107" s="832" t="s">
        <v>2285</v>
      </c>
      <c r="F107" s="849"/>
      <c r="G107" s="849"/>
      <c r="H107" s="849"/>
      <c r="I107" s="849"/>
      <c r="J107" s="849">
        <v>1</v>
      </c>
      <c r="K107" s="849">
        <v>205</v>
      </c>
      <c r="L107" s="849">
        <v>1</v>
      </c>
      <c r="M107" s="849">
        <v>205</v>
      </c>
      <c r="N107" s="849"/>
      <c r="O107" s="849"/>
      <c r="P107" s="837"/>
      <c r="Q107" s="850"/>
    </row>
    <row r="108" spans="1:17" ht="14.4" customHeight="1" x14ac:dyDescent="0.3">
      <c r="A108" s="831" t="s">
        <v>2208</v>
      </c>
      <c r="B108" s="832" t="s">
        <v>2209</v>
      </c>
      <c r="C108" s="832" t="s">
        <v>904</v>
      </c>
      <c r="D108" s="832" t="s">
        <v>2286</v>
      </c>
      <c r="E108" s="832" t="s">
        <v>2287</v>
      </c>
      <c r="F108" s="849">
        <v>1</v>
      </c>
      <c r="G108" s="849">
        <v>26</v>
      </c>
      <c r="H108" s="849"/>
      <c r="I108" s="849">
        <v>26</v>
      </c>
      <c r="J108" s="849"/>
      <c r="K108" s="849"/>
      <c r="L108" s="849"/>
      <c r="M108" s="849"/>
      <c r="N108" s="849">
        <v>1</v>
      </c>
      <c r="O108" s="849">
        <v>26</v>
      </c>
      <c r="P108" s="837"/>
      <c r="Q108" s="850">
        <v>26</v>
      </c>
    </row>
    <row r="109" spans="1:17" ht="14.4" customHeight="1" x14ac:dyDescent="0.3">
      <c r="A109" s="831" t="s">
        <v>2208</v>
      </c>
      <c r="B109" s="832" t="s">
        <v>2209</v>
      </c>
      <c r="C109" s="832" t="s">
        <v>904</v>
      </c>
      <c r="D109" s="832" t="s">
        <v>2288</v>
      </c>
      <c r="E109" s="832" t="s">
        <v>2289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84</v>
      </c>
      <c r="P109" s="837"/>
      <c r="Q109" s="850">
        <v>84</v>
      </c>
    </row>
    <row r="110" spans="1:17" ht="14.4" customHeight="1" x14ac:dyDescent="0.3">
      <c r="A110" s="831" t="s">
        <v>2208</v>
      </c>
      <c r="B110" s="832" t="s">
        <v>2209</v>
      </c>
      <c r="C110" s="832" t="s">
        <v>904</v>
      </c>
      <c r="D110" s="832" t="s">
        <v>2290</v>
      </c>
      <c r="E110" s="832" t="s">
        <v>2291</v>
      </c>
      <c r="F110" s="849">
        <v>282</v>
      </c>
      <c r="G110" s="849">
        <v>49632</v>
      </c>
      <c r="H110" s="849">
        <v>1.2103004291845494</v>
      </c>
      <c r="I110" s="849">
        <v>176</v>
      </c>
      <c r="J110" s="849">
        <v>233</v>
      </c>
      <c r="K110" s="849">
        <v>41008</v>
      </c>
      <c r="L110" s="849">
        <v>1</v>
      </c>
      <c r="M110" s="849">
        <v>176</v>
      </c>
      <c r="N110" s="849">
        <v>261</v>
      </c>
      <c r="O110" s="849">
        <v>45936</v>
      </c>
      <c r="P110" s="837">
        <v>1.1201716738197425</v>
      </c>
      <c r="Q110" s="850">
        <v>176</v>
      </c>
    </row>
    <row r="111" spans="1:17" ht="14.4" customHeight="1" x14ac:dyDescent="0.3">
      <c r="A111" s="831" t="s">
        <v>2208</v>
      </c>
      <c r="B111" s="832" t="s">
        <v>2209</v>
      </c>
      <c r="C111" s="832" t="s">
        <v>904</v>
      </c>
      <c r="D111" s="832" t="s">
        <v>2292</v>
      </c>
      <c r="E111" s="832" t="s">
        <v>2293</v>
      </c>
      <c r="F111" s="849"/>
      <c r="G111" s="849"/>
      <c r="H111" s="849"/>
      <c r="I111" s="849"/>
      <c r="J111" s="849"/>
      <c r="K111" s="849"/>
      <c r="L111" s="849"/>
      <c r="M111" s="849"/>
      <c r="N111" s="849">
        <v>1</v>
      </c>
      <c r="O111" s="849">
        <v>253</v>
      </c>
      <c r="P111" s="837"/>
      <c r="Q111" s="850">
        <v>253</v>
      </c>
    </row>
    <row r="112" spans="1:17" ht="14.4" customHeight="1" x14ac:dyDescent="0.3">
      <c r="A112" s="831" t="s">
        <v>2208</v>
      </c>
      <c r="B112" s="832" t="s">
        <v>2209</v>
      </c>
      <c r="C112" s="832" t="s">
        <v>904</v>
      </c>
      <c r="D112" s="832" t="s">
        <v>2294</v>
      </c>
      <c r="E112" s="832" t="s">
        <v>2295</v>
      </c>
      <c r="F112" s="849">
        <v>1</v>
      </c>
      <c r="G112" s="849">
        <v>23</v>
      </c>
      <c r="H112" s="849"/>
      <c r="I112" s="849">
        <v>23</v>
      </c>
      <c r="J112" s="849"/>
      <c r="K112" s="849"/>
      <c r="L112" s="849"/>
      <c r="M112" s="849"/>
      <c r="N112" s="849">
        <v>1</v>
      </c>
      <c r="O112" s="849">
        <v>23</v>
      </c>
      <c r="P112" s="837"/>
      <c r="Q112" s="850">
        <v>23</v>
      </c>
    </row>
    <row r="113" spans="1:17" ht="14.4" customHeight="1" x14ac:dyDescent="0.3">
      <c r="A113" s="831" t="s">
        <v>2208</v>
      </c>
      <c r="B113" s="832" t="s">
        <v>2209</v>
      </c>
      <c r="C113" s="832" t="s">
        <v>904</v>
      </c>
      <c r="D113" s="832" t="s">
        <v>2296</v>
      </c>
      <c r="E113" s="832" t="s">
        <v>2297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252</v>
      </c>
      <c r="P113" s="837"/>
      <c r="Q113" s="850">
        <v>252</v>
      </c>
    </row>
    <row r="114" spans="1:17" ht="14.4" customHeight="1" x14ac:dyDescent="0.3">
      <c r="A114" s="831" t="s">
        <v>2208</v>
      </c>
      <c r="B114" s="832" t="s">
        <v>2209</v>
      </c>
      <c r="C114" s="832" t="s">
        <v>904</v>
      </c>
      <c r="D114" s="832" t="s">
        <v>2298</v>
      </c>
      <c r="E114" s="832" t="s">
        <v>2299</v>
      </c>
      <c r="F114" s="849">
        <v>1</v>
      </c>
      <c r="G114" s="849">
        <v>23</v>
      </c>
      <c r="H114" s="849">
        <v>1</v>
      </c>
      <c r="I114" s="849">
        <v>23</v>
      </c>
      <c r="J114" s="849">
        <v>1</v>
      </c>
      <c r="K114" s="849">
        <v>23</v>
      </c>
      <c r="L114" s="849">
        <v>1</v>
      </c>
      <c r="M114" s="849">
        <v>23</v>
      </c>
      <c r="N114" s="849">
        <v>2</v>
      </c>
      <c r="O114" s="849">
        <v>46</v>
      </c>
      <c r="P114" s="837">
        <v>2</v>
      </c>
      <c r="Q114" s="850">
        <v>23</v>
      </c>
    </row>
    <row r="115" spans="1:17" ht="14.4" customHeight="1" x14ac:dyDescent="0.3">
      <c r="A115" s="831" t="s">
        <v>2208</v>
      </c>
      <c r="B115" s="832" t="s">
        <v>2209</v>
      </c>
      <c r="C115" s="832" t="s">
        <v>904</v>
      </c>
      <c r="D115" s="832" t="s">
        <v>2298</v>
      </c>
      <c r="E115" s="832" t="s">
        <v>2300</v>
      </c>
      <c r="F115" s="849"/>
      <c r="G115" s="849"/>
      <c r="H115" s="849"/>
      <c r="I115" s="849"/>
      <c r="J115" s="849">
        <v>1</v>
      </c>
      <c r="K115" s="849">
        <v>23</v>
      </c>
      <c r="L115" s="849">
        <v>1</v>
      </c>
      <c r="M115" s="849">
        <v>23</v>
      </c>
      <c r="N115" s="849"/>
      <c r="O115" s="849"/>
      <c r="P115" s="837"/>
      <c r="Q115" s="850"/>
    </row>
    <row r="116" spans="1:17" ht="14.4" customHeight="1" x14ac:dyDescent="0.3">
      <c r="A116" s="831" t="s">
        <v>2208</v>
      </c>
      <c r="B116" s="832" t="s">
        <v>2209</v>
      </c>
      <c r="C116" s="832" t="s">
        <v>904</v>
      </c>
      <c r="D116" s="832" t="s">
        <v>2301</v>
      </c>
      <c r="E116" s="832" t="s">
        <v>2302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170</v>
      </c>
      <c r="P116" s="837"/>
      <c r="Q116" s="850">
        <v>170</v>
      </c>
    </row>
    <row r="117" spans="1:17" ht="14.4" customHeight="1" x14ac:dyDescent="0.3">
      <c r="A117" s="831" t="s">
        <v>2208</v>
      </c>
      <c r="B117" s="832" t="s">
        <v>2209</v>
      </c>
      <c r="C117" s="832" t="s">
        <v>904</v>
      </c>
      <c r="D117" s="832" t="s">
        <v>2303</v>
      </c>
      <c r="E117" s="832" t="s">
        <v>2304</v>
      </c>
      <c r="F117" s="849"/>
      <c r="G117" s="849"/>
      <c r="H117" s="849"/>
      <c r="I117" s="849"/>
      <c r="J117" s="849">
        <v>9</v>
      </c>
      <c r="K117" s="849">
        <v>5292</v>
      </c>
      <c r="L117" s="849">
        <v>1</v>
      </c>
      <c r="M117" s="849">
        <v>588</v>
      </c>
      <c r="N117" s="849">
        <v>4</v>
      </c>
      <c r="O117" s="849">
        <v>2352</v>
      </c>
      <c r="P117" s="837">
        <v>0.44444444444444442</v>
      </c>
      <c r="Q117" s="850">
        <v>588</v>
      </c>
    </row>
    <row r="118" spans="1:17" ht="14.4" customHeight="1" x14ac:dyDescent="0.3">
      <c r="A118" s="831" t="s">
        <v>2208</v>
      </c>
      <c r="B118" s="832" t="s">
        <v>2209</v>
      </c>
      <c r="C118" s="832" t="s">
        <v>904</v>
      </c>
      <c r="D118" s="832" t="s">
        <v>2303</v>
      </c>
      <c r="E118" s="832" t="s">
        <v>2305</v>
      </c>
      <c r="F118" s="849">
        <v>6</v>
      </c>
      <c r="G118" s="849">
        <v>3528</v>
      </c>
      <c r="H118" s="849"/>
      <c r="I118" s="849">
        <v>588</v>
      </c>
      <c r="J118" s="849"/>
      <c r="K118" s="849"/>
      <c r="L118" s="849"/>
      <c r="M118" s="849"/>
      <c r="N118" s="849">
        <v>5</v>
      </c>
      <c r="O118" s="849">
        <v>2940</v>
      </c>
      <c r="P118" s="837"/>
      <c r="Q118" s="850">
        <v>588</v>
      </c>
    </row>
    <row r="119" spans="1:17" ht="14.4" customHeight="1" x14ac:dyDescent="0.3">
      <c r="A119" s="831" t="s">
        <v>2208</v>
      </c>
      <c r="B119" s="832" t="s">
        <v>2209</v>
      </c>
      <c r="C119" s="832" t="s">
        <v>904</v>
      </c>
      <c r="D119" s="832" t="s">
        <v>2306</v>
      </c>
      <c r="E119" s="832" t="s">
        <v>2307</v>
      </c>
      <c r="F119" s="849"/>
      <c r="G119" s="849"/>
      <c r="H119" s="849"/>
      <c r="I119" s="849"/>
      <c r="J119" s="849">
        <v>8</v>
      </c>
      <c r="K119" s="849">
        <v>232</v>
      </c>
      <c r="L119" s="849">
        <v>1</v>
      </c>
      <c r="M119" s="849">
        <v>29</v>
      </c>
      <c r="N119" s="849"/>
      <c r="O119" s="849"/>
      <c r="P119" s="837"/>
      <c r="Q119" s="850"/>
    </row>
    <row r="120" spans="1:17" ht="14.4" customHeight="1" x14ac:dyDescent="0.3">
      <c r="A120" s="831" t="s">
        <v>2208</v>
      </c>
      <c r="B120" s="832" t="s">
        <v>2209</v>
      </c>
      <c r="C120" s="832" t="s">
        <v>904</v>
      </c>
      <c r="D120" s="832" t="s">
        <v>2306</v>
      </c>
      <c r="E120" s="832" t="s">
        <v>2308</v>
      </c>
      <c r="F120" s="849">
        <v>3</v>
      </c>
      <c r="G120" s="849">
        <v>87</v>
      </c>
      <c r="H120" s="849"/>
      <c r="I120" s="849">
        <v>29</v>
      </c>
      <c r="J120" s="849"/>
      <c r="K120" s="849"/>
      <c r="L120" s="849"/>
      <c r="M120" s="849"/>
      <c r="N120" s="849">
        <v>1</v>
      </c>
      <c r="O120" s="849">
        <v>29</v>
      </c>
      <c r="P120" s="837"/>
      <c r="Q120" s="850">
        <v>29</v>
      </c>
    </row>
    <row r="121" spans="1:17" ht="14.4" customHeight="1" x14ac:dyDescent="0.3">
      <c r="A121" s="831" t="s">
        <v>2208</v>
      </c>
      <c r="B121" s="832" t="s">
        <v>2209</v>
      </c>
      <c r="C121" s="832" t="s">
        <v>904</v>
      </c>
      <c r="D121" s="832" t="s">
        <v>2309</v>
      </c>
      <c r="E121" s="832" t="s">
        <v>2310</v>
      </c>
      <c r="F121" s="849">
        <v>215</v>
      </c>
      <c r="G121" s="849">
        <v>3225</v>
      </c>
      <c r="H121" s="849">
        <v>1.1082474226804124</v>
      </c>
      <c r="I121" s="849">
        <v>15</v>
      </c>
      <c r="J121" s="849">
        <v>194</v>
      </c>
      <c r="K121" s="849">
        <v>2910</v>
      </c>
      <c r="L121" s="849">
        <v>1</v>
      </c>
      <c r="M121" s="849">
        <v>15</v>
      </c>
      <c r="N121" s="849">
        <v>221</v>
      </c>
      <c r="O121" s="849">
        <v>3380</v>
      </c>
      <c r="P121" s="837">
        <v>1.161512027491409</v>
      </c>
      <c r="Q121" s="850">
        <v>15.294117647058824</v>
      </c>
    </row>
    <row r="122" spans="1:17" ht="14.4" customHeight="1" x14ac:dyDescent="0.3">
      <c r="A122" s="831" t="s">
        <v>2208</v>
      </c>
      <c r="B122" s="832" t="s">
        <v>2209</v>
      </c>
      <c r="C122" s="832" t="s">
        <v>904</v>
      </c>
      <c r="D122" s="832" t="s">
        <v>2311</v>
      </c>
      <c r="E122" s="832" t="s">
        <v>2312</v>
      </c>
      <c r="F122" s="849">
        <v>240</v>
      </c>
      <c r="G122" s="849">
        <v>4560</v>
      </c>
      <c r="H122" s="849">
        <v>1.1764705882352942</v>
      </c>
      <c r="I122" s="849">
        <v>19</v>
      </c>
      <c r="J122" s="849">
        <v>204</v>
      </c>
      <c r="K122" s="849">
        <v>3876</v>
      </c>
      <c r="L122" s="849">
        <v>1</v>
      </c>
      <c r="M122" s="849">
        <v>19</v>
      </c>
      <c r="N122" s="849">
        <v>235</v>
      </c>
      <c r="O122" s="849">
        <v>4534</v>
      </c>
      <c r="P122" s="837">
        <v>1.1697626418988649</v>
      </c>
      <c r="Q122" s="850">
        <v>19.293617021276596</v>
      </c>
    </row>
    <row r="123" spans="1:17" ht="14.4" customHeight="1" x14ac:dyDescent="0.3">
      <c r="A123" s="831" t="s">
        <v>2208</v>
      </c>
      <c r="B123" s="832" t="s">
        <v>2209</v>
      </c>
      <c r="C123" s="832" t="s">
        <v>904</v>
      </c>
      <c r="D123" s="832" t="s">
        <v>2313</v>
      </c>
      <c r="E123" s="832" t="s">
        <v>2314</v>
      </c>
      <c r="F123" s="849">
        <v>244</v>
      </c>
      <c r="G123" s="849">
        <v>4880</v>
      </c>
      <c r="H123" s="849">
        <v>1.1509433962264151</v>
      </c>
      <c r="I123" s="849">
        <v>20</v>
      </c>
      <c r="J123" s="849">
        <v>212</v>
      </c>
      <c r="K123" s="849">
        <v>4240</v>
      </c>
      <c r="L123" s="849">
        <v>1</v>
      </c>
      <c r="M123" s="849">
        <v>20</v>
      </c>
      <c r="N123" s="849">
        <v>235</v>
      </c>
      <c r="O123" s="849">
        <v>4700</v>
      </c>
      <c r="P123" s="837">
        <v>1.1084905660377358</v>
      </c>
      <c r="Q123" s="850">
        <v>20</v>
      </c>
    </row>
    <row r="124" spans="1:17" ht="14.4" customHeight="1" x14ac:dyDescent="0.3">
      <c r="A124" s="831" t="s">
        <v>2208</v>
      </c>
      <c r="B124" s="832" t="s">
        <v>2209</v>
      </c>
      <c r="C124" s="832" t="s">
        <v>904</v>
      </c>
      <c r="D124" s="832" t="s">
        <v>2315</v>
      </c>
      <c r="E124" s="832" t="s">
        <v>2316</v>
      </c>
      <c r="F124" s="849"/>
      <c r="G124" s="849"/>
      <c r="H124" s="849"/>
      <c r="I124" s="849"/>
      <c r="J124" s="849">
        <v>1</v>
      </c>
      <c r="K124" s="849">
        <v>188</v>
      </c>
      <c r="L124" s="849">
        <v>1</v>
      </c>
      <c r="M124" s="849">
        <v>188</v>
      </c>
      <c r="N124" s="849"/>
      <c r="O124" s="849"/>
      <c r="P124" s="837"/>
      <c r="Q124" s="850"/>
    </row>
    <row r="125" spans="1:17" ht="14.4" customHeight="1" x14ac:dyDescent="0.3">
      <c r="A125" s="831" t="s">
        <v>2208</v>
      </c>
      <c r="B125" s="832" t="s">
        <v>2209</v>
      </c>
      <c r="C125" s="832" t="s">
        <v>904</v>
      </c>
      <c r="D125" s="832" t="s">
        <v>2315</v>
      </c>
      <c r="E125" s="832" t="s">
        <v>2317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189</v>
      </c>
      <c r="P125" s="837"/>
      <c r="Q125" s="850">
        <v>189</v>
      </c>
    </row>
    <row r="126" spans="1:17" ht="14.4" customHeight="1" x14ac:dyDescent="0.3">
      <c r="A126" s="831" t="s">
        <v>2208</v>
      </c>
      <c r="B126" s="832" t="s">
        <v>2209</v>
      </c>
      <c r="C126" s="832" t="s">
        <v>904</v>
      </c>
      <c r="D126" s="832" t="s">
        <v>2318</v>
      </c>
      <c r="E126" s="832" t="s">
        <v>2319</v>
      </c>
      <c r="F126" s="849"/>
      <c r="G126" s="849"/>
      <c r="H126" s="849"/>
      <c r="I126" s="849"/>
      <c r="J126" s="849"/>
      <c r="K126" s="849"/>
      <c r="L126" s="849"/>
      <c r="M126" s="849"/>
      <c r="N126" s="849">
        <v>1</v>
      </c>
      <c r="O126" s="849">
        <v>268</v>
      </c>
      <c r="P126" s="837"/>
      <c r="Q126" s="850">
        <v>268</v>
      </c>
    </row>
    <row r="127" spans="1:17" ht="14.4" customHeight="1" x14ac:dyDescent="0.3">
      <c r="A127" s="831" t="s">
        <v>2208</v>
      </c>
      <c r="B127" s="832" t="s">
        <v>2209</v>
      </c>
      <c r="C127" s="832" t="s">
        <v>904</v>
      </c>
      <c r="D127" s="832" t="s">
        <v>2320</v>
      </c>
      <c r="E127" s="832" t="s">
        <v>2321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173</v>
      </c>
      <c r="P127" s="837"/>
      <c r="Q127" s="850">
        <v>173</v>
      </c>
    </row>
    <row r="128" spans="1:17" ht="14.4" customHeight="1" x14ac:dyDescent="0.3">
      <c r="A128" s="831" t="s">
        <v>2208</v>
      </c>
      <c r="B128" s="832" t="s">
        <v>2209</v>
      </c>
      <c r="C128" s="832" t="s">
        <v>904</v>
      </c>
      <c r="D128" s="832" t="s">
        <v>2322</v>
      </c>
      <c r="E128" s="832" t="s">
        <v>2323</v>
      </c>
      <c r="F128" s="849">
        <v>273</v>
      </c>
      <c r="G128" s="849">
        <v>72345</v>
      </c>
      <c r="H128" s="849">
        <v>1.2352941176470589</v>
      </c>
      <c r="I128" s="849">
        <v>265</v>
      </c>
      <c r="J128" s="849">
        <v>221</v>
      </c>
      <c r="K128" s="849">
        <v>58565</v>
      </c>
      <c r="L128" s="849">
        <v>1</v>
      </c>
      <c r="M128" s="849">
        <v>265</v>
      </c>
      <c r="N128" s="849">
        <v>247</v>
      </c>
      <c r="O128" s="849">
        <v>65455</v>
      </c>
      <c r="P128" s="837">
        <v>1.1176470588235294</v>
      </c>
      <c r="Q128" s="850">
        <v>265</v>
      </c>
    </row>
    <row r="129" spans="1:17" ht="14.4" customHeight="1" x14ac:dyDescent="0.3">
      <c r="A129" s="831" t="s">
        <v>2208</v>
      </c>
      <c r="B129" s="832" t="s">
        <v>2209</v>
      </c>
      <c r="C129" s="832" t="s">
        <v>904</v>
      </c>
      <c r="D129" s="832" t="s">
        <v>2324</v>
      </c>
      <c r="E129" s="832" t="s">
        <v>2325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79</v>
      </c>
      <c r="P129" s="837"/>
      <c r="Q129" s="850">
        <v>79</v>
      </c>
    </row>
    <row r="130" spans="1:17" ht="14.4" customHeight="1" x14ac:dyDescent="0.3">
      <c r="A130" s="831" t="s">
        <v>2208</v>
      </c>
      <c r="B130" s="832" t="s">
        <v>2209</v>
      </c>
      <c r="C130" s="832" t="s">
        <v>904</v>
      </c>
      <c r="D130" s="832" t="s">
        <v>2326</v>
      </c>
      <c r="E130" s="832" t="s">
        <v>2327</v>
      </c>
      <c r="F130" s="849">
        <v>1</v>
      </c>
      <c r="G130" s="849">
        <v>22</v>
      </c>
      <c r="H130" s="849"/>
      <c r="I130" s="849">
        <v>22</v>
      </c>
      <c r="J130" s="849"/>
      <c r="K130" s="849"/>
      <c r="L130" s="849"/>
      <c r="M130" s="849"/>
      <c r="N130" s="849">
        <v>1</v>
      </c>
      <c r="O130" s="849">
        <v>22</v>
      </c>
      <c r="P130" s="837"/>
      <c r="Q130" s="850">
        <v>22</v>
      </c>
    </row>
    <row r="131" spans="1:17" ht="14.4" customHeight="1" x14ac:dyDescent="0.3">
      <c r="A131" s="831" t="s">
        <v>2208</v>
      </c>
      <c r="B131" s="832" t="s">
        <v>2209</v>
      </c>
      <c r="C131" s="832" t="s">
        <v>904</v>
      </c>
      <c r="D131" s="832" t="s">
        <v>2328</v>
      </c>
      <c r="E131" s="832" t="s">
        <v>2329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205</v>
      </c>
      <c r="P131" s="837"/>
      <c r="Q131" s="850">
        <v>205</v>
      </c>
    </row>
    <row r="132" spans="1:17" ht="14.4" customHeight="1" x14ac:dyDescent="0.3">
      <c r="A132" s="831" t="s">
        <v>2208</v>
      </c>
      <c r="B132" s="832" t="s">
        <v>2209</v>
      </c>
      <c r="C132" s="832" t="s">
        <v>904</v>
      </c>
      <c r="D132" s="832" t="s">
        <v>2330</v>
      </c>
      <c r="E132" s="832" t="s">
        <v>2331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266</v>
      </c>
      <c r="P132" s="837"/>
      <c r="Q132" s="850">
        <v>266</v>
      </c>
    </row>
    <row r="133" spans="1:17" ht="14.4" customHeight="1" x14ac:dyDescent="0.3">
      <c r="A133" s="831" t="s">
        <v>2208</v>
      </c>
      <c r="B133" s="832" t="s">
        <v>2209</v>
      </c>
      <c r="C133" s="832" t="s">
        <v>904</v>
      </c>
      <c r="D133" s="832" t="s">
        <v>2332</v>
      </c>
      <c r="E133" s="832" t="s">
        <v>2333</v>
      </c>
      <c r="F133" s="849">
        <v>2</v>
      </c>
      <c r="G133" s="849">
        <v>46</v>
      </c>
      <c r="H133" s="849"/>
      <c r="I133" s="849">
        <v>23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2208</v>
      </c>
      <c r="B134" s="832" t="s">
        <v>2209</v>
      </c>
      <c r="C134" s="832" t="s">
        <v>904</v>
      </c>
      <c r="D134" s="832" t="s">
        <v>2332</v>
      </c>
      <c r="E134" s="832" t="s">
        <v>2334</v>
      </c>
      <c r="F134" s="849"/>
      <c r="G134" s="849"/>
      <c r="H134" s="849"/>
      <c r="I134" s="849"/>
      <c r="J134" s="849">
        <v>8</v>
      </c>
      <c r="K134" s="849">
        <v>184</v>
      </c>
      <c r="L134" s="849">
        <v>1</v>
      </c>
      <c r="M134" s="849">
        <v>23</v>
      </c>
      <c r="N134" s="849"/>
      <c r="O134" s="849"/>
      <c r="P134" s="837"/>
      <c r="Q134" s="850"/>
    </row>
    <row r="135" spans="1:17" ht="14.4" customHeight="1" x14ac:dyDescent="0.3">
      <c r="A135" s="831" t="s">
        <v>2208</v>
      </c>
      <c r="B135" s="832" t="s">
        <v>2209</v>
      </c>
      <c r="C135" s="832" t="s">
        <v>904</v>
      </c>
      <c r="D135" s="832" t="s">
        <v>2335</v>
      </c>
      <c r="E135" s="832" t="s">
        <v>2336</v>
      </c>
      <c r="F135" s="849"/>
      <c r="G135" s="849"/>
      <c r="H135" s="849"/>
      <c r="I135" s="849"/>
      <c r="J135" s="849">
        <v>1</v>
      </c>
      <c r="K135" s="849">
        <v>294</v>
      </c>
      <c r="L135" s="849">
        <v>1</v>
      </c>
      <c r="M135" s="849">
        <v>294</v>
      </c>
      <c r="N135" s="849"/>
      <c r="O135" s="849"/>
      <c r="P135" s="837"/>
      <c r="Q135" s="850"/>
    </row>
    <row r="136" spans="1:17" ht="14.4" customHeight="1" x14ac:dyDescent="0.3">
      <c r="A136" s="831" t="s">
        <v>2208</v>
      </c>
      <c r="B136" s="832" t="s">
        <v>2209</v>
      </c>
      <c r="C136" s="832" t="s">
        <v>904</v>
      </c>
      <c r="D136" s="832" t="s">
        <v>2337</v>
      </c>
      <c r="E136" s="832" t="s">
        <v>2338</v>
      </c>
      <c r="F136" s="849">
        <v>211</v>
      </c>
      <c r="G136" s="849">
        <v>7807</v>
      </c>
      <c r="H136" s="849">
        <v>0.9634703196347032</v>
      </c>
      <c r="I136" s="849">
        <v>37</v>
      </c>
      <c r="J136" s="849">
        <v>219</v>
      </c>
      <c r="K136" s="849">
        <v>8103</v>
      </c>
      <c r="L136" s="849">
        <v>1</v>
      </c>
      <c r="M136" s="849">
        <v>37</v>
      </c>
      <c r="N136" s="849">
        <v>256</v>
      </c>
      <c r="O136" s="849">
        <v>9472</v>
      </c>
      <c r="P136" s="837">
        <v>1.1689497716894977</v>
      </c>
      <c r="Q136" s="850">
        <v>37</v>
      </c>
    </row>
    <row r="137" spans="1:17" ht="14.4" customHeight="1" x14ac:dyDescent="0.3">
      <c r="A137" s="831" t="s">
        <v>2208</v>
      </c>
      <c r="B137" s="832" t="s">
        <v>2209</v>
      </c>
      <c r="C137" s="832" t="s">
        <v>904</v>
      </c>
      <c r="D137" s="832" t="s">
        <v>2339</v>
      </c>
      <c r="E137" s="832" t="s">
        <v>2340</v>
      </c>
      <c r="F137" s="849"/>
      <c r="G137" s="849"/>
      <c r="H137" s="849"/>
      <c r="I137" s="849"/>
      <c r="J137" s="849">
        <v>1</v>
      </c>
      <c r="K137" s="849">
        <v>93</v>
      </c>
      <c r="L137" s="849">
        <v>1</v>
      </c>
      <c r="M137" s="849">
        <v>93</v>
      </c>
      <c r="N137" s="849"/>
      <c r="O137" s="849"/>
      <c r="P137" s="837"/>
      <c r="Q137" s="850"/>
    </row>
    <row r="138" spans="1:17" ht="14.4" customHeight="1" x14ac:dyDescent="0.3">
      <c r="A138" s="831" t="s">
        <v>2208</v>
      </c>
      <c r="B138" s="832" t="s">
        <v>2341</v>
      </c>
      <c r="C138" s="832" t="s">
        <v>904</v>
      </c>
      <c r="D138" s="832" t="s">
        <v>2342</v>
      </c>
      <c r="E138" s="832" t="s">
        <v>2343</v>
      </c>
      <c r="F138" s="849"/>
      <c r="G138" s="849"/>
      <c r="H138" s="849"/>
      <c r="I138" s="849"/>
      <c r="J138" s="849"/>
      <c r="K138" s="849"/>
      <c r="L138" s="849"/>
      <c r="M138" s="849"/>
      <c r="N138" s="849">
        <v>2</v>
      </c>
      <c r="O138" s="849">
        <v>2076</v>
      </c>
      <c r="P138" s="837"/>
      <c r="Q138" s="850">
        <v>1038</v>
      </c>
    </row>
    <row r="139" spans="1:17" ht="14.4" customHeight="1" x14ac:dyDescent="0.3">
      <c r="A139" s="831" t="s">
        <v>2344</v>
      </c>
      <c r="B139" s="832" t="s">
        <v>2345</v>
      </c>
      <c r="C139" s="832" t="s">
        <v>904</v>
      </c>
      <c r="D139" s="832" t="s">
        <v>2346</v>
      </c>
      <c r="E139" s="832" t="s">
        <v>2347</v>
      </c>
      <c r="F139" s="849"/>
      <c r="G139" s="849"/>
      <c r="H139" s="849"/>
      <c r="I139" s="849"/>
      <c r="J139" s="849"/>
      <c r="K139" s="849"/>
      <c r="L139" s="849"/>
      <c r="M139" s="849"/>
      <c r="N139" s="849">
        <v>1</v>
      </c>
      <c r="O139" s="849">
        <v>2050</v>
      </c>
      <c r="P139" s="837"/>
      <c r="Q139" s="850">
        <v>2050</v>
      </c>
    </row>
    <row r="140" spans="1:17" ht="14.4" customHeight="1" x14ac:dyDescent="0.3">
      <c r="A140" s="831" t="s">
        <v>2348</v>
      </c>
      <c r="B140" s="832" t="s">
        <v>2349</v>
      </c>
      <c r="C140" s="832" t="s">
        <v>904</v>
      </c>
      <c r="D140" s="832" t="s">
        <v>2350</v>
      </c>
      <c r="E140" s="832" t="s">
        <v>2351</v>
      </c>
      <c r="F140" s="849"/>
      <c r="G140" s="849"/>
      <c r="H140" s="849"/>
      <c r="I140" s="849"/>
      <c r="J140" s="849"/>
      <c r="K140" s="849"/>
      <c r="L140" s="849"/>
      <c r="M140" s="849"/>
      <c r="N140" s="849">
        <v>1</v>
      </c>
      <c r="O140" s="849">
        <v>164</v>
      </c>
      <c r="P140" s="837"/>
      <c r="Q140" s="850">
        <v>164</v>
      </c>
    </row>
    <row r="141" spans="1:17" ht="14.4" customHeight="1" x14ac:dyDescent="0.3">
      <c r="A141" s="831" t="s">
        <v>2352</v>
      </c>
      <c r="B141" s="832" t="s">
        <v>2353</v>
      </c>
      <c r="C141" s="832" t="s">
        <v>904</v>
      </c>
      <c r="D141" s="832" t="s">
        <v>2354</v>
      </c>
      <c r="E141" s="832" t="s">
        <v>2355</v>
      </c>
      <c r="F141" s="849">
        <v>4</v>
      </c>
      <c r="G141" s="849">
        <v>1396</v>
      </c>
      <c r="H141" s="849"/>
      <c r="I141" s="849">
        <v>349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2352</v>
      </c>
      <c r="B142" s="832" t="s">
        <v>2353</v>
      </c>
      <c r="C142" s="832" t="s">
        <v>904</v>
      </c>
      <c r="D142" s="832" t="s">
        <v>2354</v>
      </c>
      <c r="E142" s="832" t="s">
        <v>2356</v>
      </c>
      <c r="F142" s="849"/>
      <c r="G142" s="849"/>
      <c r="H142" s="849"/>
      <c r="I142" s="849"/>
      <c r="J142" s="849"/>
      <c r="K142" s="849"/>
      <c r="L142" s="849"/>
      <c r="M142" s="849"/>
      <c r="N142" s="849">
        <v>1</v>
      </c>
      <c r="O142" s="849">
        <v>350</v>
      </c>
      <c r="P142" s="837"/>
      <c r="Q142" s="850">
        <v>350</v>
      </c>
    </row>
    <row r="143" spans="1:17" ht="14.4" customHeight="1" x14ac:dyDescent="0.3">
      <c r="A143" s="831" t="s">
        <v>2352</v>
      </c>
      <c r="B143" s="832" t="s">
        <v>2353</v>
      </c>
      <c r="C143" s="832" t="s">
        <v>904</v>
      </c>
      <c r="D143" s="832" t="s">
        <v>2162</v>
      </c>
      <c r="E143" s="832" t="s">
        <v>2163</v>
      </c>
      <c r="F143" s="849">
        <v>2</v>
      </c>
      <c r="G143" s="849">
        <v>98</v>
      </c>
      <c r="H143" s="849">
        <v>2</v>
      </c>
      <c r="I143" s="849">
        <v>49</v>
      </c>
      <c r="J143" s="849">
        <v>1</v>
      </c>
      <c r="K143" s="849">
        <v>49</v>
      </c>
      <c r="L143" s="849">
        <v>1</v>
      </c>
      <c r="M143" s="849">
        <v>49</v>
      </c>
      <c r="N143" s="849"/>
      <c r="O143" s="849"/>
      <c r="P143" s="837"/>
      <c r="Q143" s="850"/>
    </row>
    <row r="144" spans="1:17" ht="14.4" customHeight="1" x14ac:dyDescent="0.3">
      <c r="A144" s="831" t="s">
        <v>2352</v>
      </c>
      <c r="B144" s="832" t="s">
        <v>2353</v>
      </c>
      <c r="C144" s="832" t="s">
        <v>904</v>
      </c>
      <c r="D144" s="832" t="s">
        <v>2357</v>
      </c>
      <c r="E144" s="832" t="s">
        <v>2358</v>
      </c>
      <c r="F144" s="849">
        <v>1</v>
      </c>
      <c r="G144" s="849">
        <v>264</v>
      </c>
      <c r="H144" s="849"/>
      <c r="I144" s="849">
        <v>264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2352</v>
      </c>
      <c r="B145" s="832" t="s">
        <v>2353</v>
      </c>
      <c r="C145" s="832" t="s">
        <v>904</v>
      </c>
      <c r="D145" s="832" t="s">
        <v>2359</v>
      </c>
      <c r="E145" s="832" t="s">
        <v>2360</v>
      </c>
      <c r="F145" s="849">
        <v>1</v>
      </c>
      <c r="G145" s="849">
        <v>495</v>
      </c>
      <c r="H145" s="849"/>
      <c r="I145" s="849">
        <v>495</v>
      </c>
      <c r="J145" s="849"/>
      <c r="K145" s="849"/>
      <c r="L145" s="849"/>
      <c r="M145" s="849"/>
      <c r="N145" s="849">
        <v>1</v>
      </c>
      <c r="O145" s="849">
        <v>496</v>
      </c>
      <c r="P145" s="837"/>
      <c r="Q145" s="850">
        <v>496</v>
      </c>
    </row>
    <row r="146" spans="1:17" ht="14.4" customHeight="1" x14ac:dyDescent="0.3">
      <c r="A146" s="831" t="s">
        <v>2352</v>
      </c>
      <c r="B146" s="832" t="s">
        <v>2353</v>
      </c>
      <c r="C146" s="832" t="s">
        <v>904</v>
      </c>
      <c r="D146" s="832" t="s">
        <v>2361</v>
      </c>
      <c r="E146" s="832" t="s">
        <v>2362</v>
      </c>
      <c r="F146" s="849">
        <v>12</v>
      </c>
      <c r="G146" s="849">
        <v>1020</v>
      </c>
      <c r="H146" s="849">
        <v>3</v>
      </c>
      <c r="I146" s="849">
        <v>85</v>
      </c>
      <c r="J146" s="849">
        <v>4</v>
      </c>
      <c r="K146" s="849">
        <v>340</v>
      </c>
      <c r="L146" s="849">
        <v>1</v>
      </c>
      <c r="M146" s="849">
        <v>85</v>
      </c>
      <c r="N146" s="849">
        <v>4</v>
      </c>
      <c r="O146" s="849">
        <v>344</v>
      </c>
      <c r="P146" s="837">
        <v>1.0117647058823529</v>
      </c>
      <c r="Q146" s="850">
        <v>86</v>
      </c>
    </row>
    <row r="147" spans="1:17" ht="14.4" customHeight="1" x14ac:dyDescent="0.3">
      <c r="A147" s="831" t="s">
        <v>2352</v>
      </c>
      <c r="B147" s="832" t="s">
        <v>2353</v>
      </c>
      <c r="C147" s="832" t="s">
        <v>904</v>
      </c>
      <c r="D147" s="832" t="s">
        <v>2363</v>
      </c>
      <c r="E147" s="832" t="s">
        <v>2364</v>
      </c>
      <c r="F147" s="849">
        <v>2</v>
      </c>
      <c r="G147" s="849">
        <v>352</v>
      </c>
      <c r="H147" s="849"/>
      <c r="I147" s="849">
        <v>176</v>
      </c>
      <c r="J147" s="849"/>
      <c r="K147" s="849"/>
      <c r="L147" s="849"/>
      <c r="M147" s="849"/>
      <c r="N147" s="849">
        <v>1</v>
      </c>
      <c r="O147" s="849">
        <v>177</v>
      </c>
      <c r="P147" s="837"/>
      <c r="Q147" s="850">
        <v>177</v>
      </c>
    </row>
    <row r="148" spans="1:17" ht="14.4" customHeight="1" x14ac:dyDescent="0.3">
      <c r="A148" s="831" t="s">
        <v>2352</v>
      </c>
      <c r="B148" s="832" t="s">
        <v>2353</v>
      </c>
      <c r="C148" s="832" t="s">
        <v>904</v>
      </c>
      <c r="D148" s="832" t="s">
        <v>2365</v>
      </c>
      <c r="E148" s="832" t="s">
        <v>2366</v>
      </c>
      <c r="F148" s="849">
        <v>2</v>
      </c>
      <c r="G148" s="849">
        <v>526</v>
      </c>
      <c r="H148" s="849">
        <v>1.9924242424242424</v>
      </c>
      <c r="I148" s="849">
        <v>263</v>
      </c>
      <c r="J148" s="849">
        <v>1</v>
      </c>
      <c r="K148" s="849">
        <v>264</v>
      </c>
      <c r="L148" s="849">
        <v>1</v>
      </c>
      <c r="M148" s="849">
        <v>264</v>
      </c>
      <c r="N148" s="849"/>
      <c r="O148" s="849"/>
      <c r="P148" s="837"/>
      <c r="Q148" s="850"/>
    </row>
    <row r="149" spans="1:17" ht="14.4" customHeight="1" x14ac:dyDescent="0.3">
      <c r="A149" s="831" t="s">
        <v>2352</v>
      </c>
      <c r="B149" s="832" t="s">
        <v>2353</v>
      </c>
      <c r="C149" s="832" t="s">
        <v>904</v>
      </c>
      <c r="D149" s="832" t="s">
        <v>2367</v>
      </c>
      <c r="E149" s="832" t="s">
        <v>2368</v>
      </c>
      <c r="F149" s="849">
        <v>1</v>
      </c>
      <c r="G149" s="849">
        <v>107</v>
      </c>
      <c r="H149" s="849"/>
      <c r="I149" s="849">
        <v>107</v>
      </c>
      <c r="J149" s="849"/>
      <c r="K149" s="849"/>
      <c r="L149" s="849"/>
      <c r="M149" s="849"/>
      <c r="N149" s="849">
        <v>1</v>
      </c>
      <c r="O149" s="849">
        <v>108</v>
      </c>
      <c r="P149" s="837"/>
      <c r="Q149" s="850">
        <v>108</v>
      </c>
    </row>
    <row r="150" spans="1:17" ht="14.4" customHeight="1" x14ac:dyDescent="0.3">
      <c r="A150" s="831" t="s">
        <v>2369</v>
      </c>
      <c r="B150" s="832" t="s">
        <v>2370</v>
      </c>
      <c r="C150" s="832" t="s">
        <v>904</v>
      </c>
      <c r="D150" s="832" t="s">
        <v>2371</v>
      </c>
      <c r="E150" s="832" t="s">
        <v>2372</v>
      </c>
      <c r="F150" s="849"/>
      <c r="G150" s="849"/>
      <c r="H150" s="849"/>
      <c r="I150" s="849"/>
      <c r="J150" s="849"/>
      <c r="K150" s="849"/>
      <c r="L150" s="849"/>
      <c r="M150" s="849"/>
      <c r="N150" s="849">
        <v>2</v>
      </c>
      <c r="O150" s="849">
        <v>694</v>
      </c>
      <c r="P150" s="837"/>
      <c r="Q150" s="850">
        <v>347</v>
      </c>
    </row>
    <row r="151" spans="1:17" ht="14.4" customHeight="1" x14ac:dyDescent="0.3">
      <c r="A151" s="831" t="s">
        <v>2369</v>
      </c>
      <c r="B151" s="832" t="s">
        <v>2370</v>
      </c>
      <c r="C151" s="832" t="s">
        <v>904</v>
      </c>
      <c r="D151" s="832" t="s">
        <v>2373</v>
      </c>
      <c r="E151" s="832" t="s">
        <v>2374</v>
      </c>
      <c r="F151" s="849"/>
      <c r="G151" s="849"/>
      <c r="H151" s="849"/>
      <c r="I151" s="849"/>
      <c r="J151" s="849"/>
      <c r="K151" s="849"/>
      <c r="L151" s="849"/>
      <c r="M151" s="849"/>
      <c r="N151" s="849">
        <v>2</v>
      </c>
      <c r="O151" s="849">
        <v>754</v>
      </c>
      <c r="P151" s="837"/>
      <c r="Q151" s="850">
        <v>377</v>
      </c>
    </row>
    <row r="152" spans="1:17" ht="14.4" customHeight="1" x14ac:dyDescent="0.3">
      <c r="A152" s="831" t="s">
        <v>2369</v>
      </c>
      <c r="B152" s="832" t="s">
        <v>2370</v>
      </c>
      <c r="C152" s="832" t="s">
        <v>904</v>
      </c>
      <c r="D152" s="832" t="s">
        <v>2375</v>
      </c>
      <c r="E152" s="832" t="s">
        <v>2376</v>
      </c>
      <c r="F152" s="849">
        <v>4</v>
      </c>
      <c r="G152" s="849">
        <v>468</v>
      </c>
      <c r="H152" s="849"/>
      <c r="I152" s="849">
        <v>117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" customHeight="1" thickBot="1" x14ac:dyDescent="0.35">
      <c r="A153" s="839" t="s">
        <v>2369</v>
      </c>
      <c r="B153" s="840" t="s">
        <v>2370</v>
      </c>
      <c r="C153" s="840" t="s">
        <v>904</v>
      </c>
      <c r="D153" s="840" t="s">
        <v>2375</v>
      </c>
      <c r="E153" s="840" t="s">
        <v>2377</v>
      </c>
      <c r="F153" s="851"/>
      <c r="G153" s="851"/>
      <c r="H153" s="851"/>
      <c r="I153" s="851"/>
      <c r="J153" s="851">
        <v>2</v>
      </c>
      <c r="K153" s="851">
        <v>272</v>
      </c>
      <c r="L153" s="851">
        <v>1</v>
      </c>
      <c r="M153" s="851">
        <v>136</v>
      </c>
      <c r="N153" s="851"/>
      <c r="O153" s="851"/>
      <c r="P153" s="845"/>
      <c r="Q153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1695</v>
      </c>
      <c r="D3" s="193">
        <f>SUBTOTAL(9,D6:D1048576)</f>
        <v>1569</v>
      </c>
      <c r="E3" s="193">
        <f>SUBTOTAL(9,E6:E1048576)</f>
        <v>1702</v>
      </c>
      <c r="F3" s="194">
        <f>IF(OR(E3=0,D3=0),"",E3/D3)</f>
        <v>1.0847673677501593</v>
      </c>
      <c r="G3" s="388">
        <f>SUBTOTAL(9,G6:G1048576)</f>
        <v>1535.9135999999999</v>
      </c>
      <c r="H3" s="389">
        <f>SUBTOTAL(9,H6:H1048576)</f>
        <v>1422.3339000000001</v>
      </c>
      <c r="I3" s="389">
        <f>SUBTOTAL(9,I6:I1048576)</f>
        <v>1535.5521000000001</v>
      </c>
      <c r="J3" s="194">
        <f>IF(OR(I3=0,H3=0),"",I3/H3)</f>
        <v>1.0796002963861018</v>
      </c>
      <c r="K3" s="388">
        <f>SUBTOTAL(9,K6:K1048576)</f>
        <v>67.8</v>
      </c>
      <c r="L3" s="389">
        <f>SUBTOTAL(9,L6:L1048576)</f>
        <v>62.76</v>
      </c>
      <c r="M3" s="389">
        <f>SUBTOTAL(9,M6:M1048576)</f>
        <v>68.08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0">
        <v>2015</v>
      </c>
      <c r="D5" s="1000">
        <v>2017</v>
      </c>
      <c r="E5" s="1000">
        <v>2018</v>
      </c>
      <c r="F5" s="1001" t="s">
        <v>2</v>
      </c>
      <c r="G5" s="1005">
        <v>2015</v>
      </c>
      <c r="H5" s="1000">
        <v>2017</v>
      </c>
      <c r="I5" s="1000">
        <v>2018</v>
      </c>
      <c r="J5" s="1001" t="s">
        <v>2</v>
      </c>
      <c r="K5" s="1005">
        <v>2015</v>
      </c>
      <c r="L5" s="1000">
        <v>2017</v>
      </c>
      <c r="M5" s="1000">
        <v>2018</v>
      </c>
      <c r="N5" s="1006" t="s">
        <v>92</v>
      </c>
    </row>
    <row r="6" spans="1:14" ht="14.4" customHeight="1" thickBot="1" x14ac:dyDescent="0.35">
      <c r="A6" s="998" t="s">
        <v>2109</v>
      </c>
      <c r="B6" s="999" t="s">
        <v>2379</v>
      </c>
      <c r="C6" s="1002">
        <v>1695</v>
      </c>
      <c r="D6" s="1003">
        <v>1569</v>
      </c>
      <c r="E6" s="1003">
        <v>1702</v>
      </c>
      <c r="F6" s="1004">
        <v>1.0041297935103244</v>
      </c>
      <c r="G6" s="1002">
        <v>1535.9135999999999</v>
      </c>
      <c r="H6" s="1003">
        <v>1422.3339000000001</v>
      </c>
      <c r="I6" s="1003">
        <v>1535.5521000000001</v>
      </c>
      <c r="J6" s="1004">
        <v>0.99976463519823011</v>
      </c>
      <c r="K6" s="1002">
        <v>67.8</v>
      </c>
      <c r="L6" s="1003">
        <v>62.76</v>
      </c>
      <c r="M6" s="1003">
        <v>68.08</v>
      </c>
      <c r="N6" s="1007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0.83564298532202896</v>
      </c>
      <c r="C4" s="323">
        <f t="shared" ref="C4:M4" si="0">(C10+C8)/C6</f>
        <v>0.88176290716349037</v>
      </c>
      <c r="D4" s="323">
        <f t="shared" si="0"/>
        <v>0.89420796845363515</v>
      </c>
      <c r="E4" s="323">
        <f t="shared" si="0"/>
        <v>0.90651559218459199</v>
      </c>
      <c r="F4" s="323">
        <f t="shared" si="0"/>
        <v>0.92210614772224953</v>
      </c>
      <c r="G4" s="323">
        <f t="shared" si="0"/>
        <v>0.93242267437896198</v>
      </c>
      <c r="H4" s="323">
        <f t="shared" si="0"/>
        <v>0.9035072098691882</v>
      </c>
      <c r="I4" s="323">
        <f t="shared" si="0"/>
        <v>0.90317339025219623</v>
      </c>
      <c r="J4" s="323">
        <f t="shared" si="0"/>
        <v>0.90103601037384817</v>
      </c>
      <c r="K4" s="323">
        <f t="shared" si="0"/>
        <v>0.91234239951599416</v>
      </c>
      <c r="L4" s="323">
        <f t="shared" si="0"/>
        <v>0.89470276669664017</v>
      </c>
      <c r="M4" s="323">
        <f t="shared" si="0"/>
        <v>0.82345078557256357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7910.7458999999999</v>
      </c>
      <c r="C5" s="323">
        <f>IF(ISERROR(VLOOKUP($A5,'Man Tab'!$A:$Q,COLUMN()+2,0)),0,VLOOKUP($A5,'Man Tab'!$A:$Q,COLUMN()+2,0))</f>
        <v>7494.4866400000001</v>
      </c>
      <c r="D5" s="323">
        <f>IF(ISERROR(VLOOKUP($A5,'Man Tab'!$A:$Q,COLUMN()+2,0)),0,VLOOKUP($A5,'Man Tab'!$A:$Q,COLUMN()+2,0))</f>
        <v>7648.5405500000197</v>
      </c>
      <c r="E5" s="323">
        <f>IF(ISERROR(VLOOKUP($A5,'Man Tab'!$A:$Q,COLUMN()+2,0)),0,VLOOKUP($A5,'Man Tab'!$A:$Q,COLUMN()+2,0))</f>
        <v>7571.0856100000301</v>
      </c>
      <c r="F5" s="323">
        <f>IF(ISERROR(VLOOKUP($A5,'Man Tab'!$A:$Q,COLUMN()+2,0)),0,VLOOKUP($A5,'Man Tab'!$A:$Q,COLUMN()+2,0))</f>
        <v>7574.8789299999999</v>
      </c>
      <c r="G5" s="323">
        <f>IF(ISERROR(VLOOKUP($A5,'Man Tab'!$A:$Q,COLUMN()+2,0)),0,VLOOKUP($A5,'Man Tab'!$A:$Q,COLUMN()+2,0))</f>
        <v>7304.7963499999996</v>
      </c>
      <c r="H5" s="323">
        <f>IF(ISERROR(VLOOKUP($A5,'Man Tab'!$A:$Q,COLUMN()+2,0)),0,VLOOKUP($A5,'Man Tab'!$A:$Q,COLUMN()+2,0))</f>
        <v>7808.4221799999996</v>
      </c>
      <c r="I5" s="323">
        <f>IF(ISERROR(VLOOKUP($A5,'Man Tab'!$A:$Q,COLUMN()+2,0)),0,VLOOKUP($A5,'Man Tab'!$A:$Q,COLUMN()+2,0))</f>
        <v>6887.8615200000004</v>
      </c>
      <c r="J5" s="323">
        <f>IF(ISERROR(VLOOKUP($A5,'Man Tab'!$A:$Q,COLUMN()+2,0)),0,VLOOKUP($A5,'Man Tab'!$A:$Q,COLUMN()+2,0))</f>
        <v>7018.6366400000097</v>
      </c>
      <c r="K5" s="323">
        <f>IF(ISERROR(VLOOKUP($A5,'Man Tab'!$A:$Q,COLUMN()+2,0)),0,VLOOKUP($A5,'Man Tab'!$A:$Q,COLUMN()+2,0))</f>
        <v>7531.2401300000402</v>
      </c>
      <c r="L5" s="323">
        <f>IF(ISERROR(VLOOKUP($A5,'Man Tab'!$A:$Q,COLUMN()+2,0)),0,VLOOKUP($A5,'Man Tab'!$A:$Q,COLUMN()+2,0))</f>
        <v>8839.8234000000193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7910.7458999999999</v>
      </c>
      <c r="C6" s="325">
        <f t="shared" ref="C6:M6" si="1">C5+B6</f>
        <v>15405.232540000001</v>
      </c>
      <c r="D6" s="325">
        <f t="shared" si="1"/>
        <v>23053.773090000021</v>
      </c>
      <c r="E6" s="325">
        <f t="shared" si="1"/>
        <v>30624.858700000052</v>
      </c>
      <c r="F6" s="325">
        <f t="shared" si="1"/>
        <v>38199.737630000054</v>
      </c>
      <c r="G6" s="325">
        <f t="shared" si="1"/>
        <v>45504.533980000051</v>
      </c>
      <c r="H6" s="325">
        <f t="shared" si="1"/>
        <v>53312.956160000052</v>
      </c>
      <c r="I6" s="325">
        <f t="shared" si="1"/>
        <v>60200.817680000051</v>
      </c>
      <c r="J6" s="325">
        <f t="shared" si="1"/>
        <v>67219.454320000063</v>
      </c>
      <c r="K6" s="325">
        <f t="shared" si="1"/>
        <v>74750.694450000097</v>
      </c>
      <c r="L6" s="325">
        <f t="shared" si="1"/>
        <v>83590.51785000012</v>
      </c>
      <c r="M6" s="325">
        <f t="shared" si="1"/>
        <v>83590.51785000012</v>
      </c>
    </row>
    <row r="7" spans="1:13" ht="14.4" customHeight="1" x14ac:dyDescent="0.3">
      <c r="A7" s="324" t="s">
        <v>125</v>
      </c>
      <c r="B7" s="324">
        <v>14.069000000000001</v>
      </c>
      <c r="C7" s="324">
        <v>36.908999999999999</v>
      </c>
      <c r="D7" s="324">
        <v>58.784999999999997</v>
      </c>
      <c r="E7" s="324">
        <v>85.070999999999998</v>
      </c>
      <c r="F7" s="324">
        <v>108.902</v>
      </c>
      <c r="G7" s="324">
        <v>134.19300000000001</v>
      </c>
      <c r="H7" s="324">
        <v>134.16800000000001</v>
      </c>
      <c r="I7" s="324">
        <v>148.125</v>
      </c>
      <c r="J7" s="324">
        <v>166.096</v>
      </c>
      <c r="K7" s="324">
        <v>181.81</v>
      </c>
      <c r="L7" s="324">
        <v>198.53299999999999</v>
      </c>
      <c r="M7" s="324"/>
    </row>
    <row r="8" spans="1:13" ht="14.4" customHeight="1" x14ac:dyDescent="0.3">
      <c r="A8" s="324" t="s">
        <v>98</v>
      </c>
      <c r="B8" s="325">
        <f>B7*30</f>
        <v>422.07000000000005</v>
      </c>
      <c r="C8" s="325">
        <f t="shared" ref="C8:M8" si="2">C7*30</f>
        <v>1107.27</v>
      </c>
      <c r="D8" s="325">
        <f t="shared" si="2"/>
        <v>1763.55</v>
      </c>
      <c r="E8" s="325">
        <f t="shared" si="2"/>
        <v>2552.13</v>
      </c>
      <c r="F8" s="325">
        <f t="shared" si="2"/>
        <v>3267.06</v>
      </c>
      <c r="G8" s="325">
        <f t="shared" si="2"/>
        <v>4025.7900000000004</v>
      </c>
      <c r="H8" s="325">
        <f t="shared" si="2"/>
        <v>4025.04</v>
      </c>
      <c r="I8" s="325">
        <f t="shared" si="2"/>
        <v>4443.75</v>
      </c>
      <c r="J8" s="325">
        <f t="shared" si="2"/>
        <v>4982.88</v>
      </c>
      <c r="K8" s="325">
        <f t="shared" si="2"/>
        <v>5454.3</v>
      </c>
      <c r="L8" s="325">
        <f t="shared" si="2"/>
        <v>5955.99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6188489.3200000003</v>
      </c>
      <c r="C9" s="324">
        <v>6288003.3100000005</v>
      </c>
      <c r="D9" s="324">
        <v>6374824.9700000007</v>
      </c>
      <c r="E9" s="324">
        <v>6358464.3200000003</v>
      </c>
      <c r="F9" s="324">
        <v>6747370.9900000002</v>
      </c>
      <c r="G9" s="324">
        <v>6446516.3599999994</v>
      </c>
      <c r="H9" s="324">
        <v>5739931</v>
      </c>
      <c r="I9" s="324">
        <v>5784426.3300000001</v>
      </c>
      <c r="J9" s="324">
        <v>5656242.3399999999</v>
      </c>
      <c r="K9" s="324">
        <v>7159659</v>
      </c>
      <c r="L9" s="324">
        <v>6088749.6500000004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6188.4893200000006</v>
      </c>
      <c r="C10" s="325">
        <f t="shared" ref="C10:M10" si="3">C9/1000+B10</f>
        <v>12476.492630000001</v>
      </c>
      <c r="D10" s="325">
        <f t="shared" si="3"/>
        <v>18851.317600000002</v>
      </c>
      <c r="E10" s="325">
        <f t="shared" si="3"/>
        <v>25209.781920000001</v>
      </c>
      <c r="F10" s="325">
        <f t="shared" si="3"/>
        <v>31957.152910000001</v>
      </c>
      <c r="G10" s="325">
        <f t="shared" si="3"/>
        <v>38403.669269999999</v>
      </c>
      <c r="H10" s="325">
        <f t="shared" si="3"/>
        <v>44143.600269999995</v>
      </c>
      <c r="I10" s="325">
        <f t="shared" si="3"/>
        <v>49928.026599999997</v>
      </c>
      <c r="J10" s="325">
        <f t="shared" si="3"/>
        <v>55584.268939999994</v>
      </c>
      <c r="K10" s="325">
        <f t="shared" si="3"/>
        <v>62743.927939999994</v>
      </c>
      <c r="L10" s="325">
        <f t="shared" si="3"/>
        <v>68832.677589999992</v>
      </c>
      <c r="M10" s="325">
        <f t="shared" si="3"/>
        <v>68832.677589999992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0.96356460480313078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0.96356460480313078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32150</v>
      </c>
      <c r="C7" s="56">
        <v>2679.1666666666702</v>
      </c>
      <c r="D7" s="56">
        <v>2891.1934200000001</v>
      </c>
      <c r="E7" s="56">
        <v>2929.0955800000002</v>
      </c>
      <c r="F7" s="56">
        <v>2680.36859000001</v>
      </c>
      <c r="G7" s="56">
        <v>2700.6335100000101</v>
      </c>
      <c r="H7" s="56">
        <v>2770.3091399999998</v>
      </c>
      <c r="I7" s="56">
        <v>2565.6458299999999</v>
      </c>
      <c r="J7" s="56">
        <v>2148.9684000000002</v>
      </c>
      <c r="K7" s="56">
        <v>2231.3738600000001</v>
      </c>
      <c r="L7" s="56">
        <v>2613.44103000001</v>
      </c>
      <c r="M7" s="56">
        <v>2951.5544200000099</v>
      </c>
      <c r="N7" s="56">
        <v>3038.0185700000102</v>
      </c>
      <c r="O7" s="56">
        <v>0</v>
      </c>
      <c r="P7" s="57">
        <v>29520.602350000001</v>
      </c>
      <c r="Q7" s="185">
        <v>1.001688754983</v>
      </c>
    </row>
    <row r="8" spans="1:17" ht="14.4" customHeight="1" x14ac:dyDescent="0.3">
      <c r="A8" s="19" t="s">
        <v>36</v>
      </c>
      <c r="B8" s="55">
        <v>2.074917878221</v>
      </c>
      <c r="C8" s="56">
        <v>0.17290982318500001</v>
      </c>
      <c r="D8" s="56">
        <v>0</v>
      </c>
      <c r="E8" s="56">
        <v>2.6030000000000002</v>
      </c>
      <c r="F8" s="56">
        <v>0</v>
      </c>
      <c r="G8" s="56">
        <v>0</v>
      </c>
      <c r="H8" s="56">
        <v>0</v>
      </c>
      <c r="I8" s="56">
        <v>2.6030000000000002</v>
      </c>
      <c r="J8" s="56">
        <v>0</v>
      </c>
      <c r="K8" s="56">
        <v>0</v>
      </c>
      <c r="L8" s="56">
        <v>0</v>
      </c>
      <c r="M8" s="56">
        <v>0</v>
      </c>
      <c r="N8" s="56">
        <v>2.6030000000000002</v>
      </c>
      <c r="O8" s="56">
        <v>0</v>
      </c>
      <c r="P8" s="57">
        <v>7.8090000000000002</v>
      </c>
      <c r="Q8" s="185">
        <v>4.1056608458210002</v>
      </c>
    </row>
    <row r="9" spans="1:17" ht="14.4" customHeight="1" x14ac:dyDescent="0.3">
      <c r="A9" s="19" t="s">
        <v>37</v>
      </c>
      <c r="B9" s="55">
        <v>3025.10974859115</v>
      </c>
      <c r="C9" s="56">
        <v>252.09247904926301</v>
      </c>
      <c r="D9" s="56">
        <v>353.41879</v>
      </c>
      <c r="E9" s="56">
        <v>144.96001000000001</v>
      </c>
      <c r="F9" s="56">
        <v>61.026850000000003</v>
      </c>
      <c r="G9" s="56">
        <v>422.69866000000201</v>
      </c>
      <c r="H9" s="56">
        <v>255.42894000000001</v>
      </c>
      <c r="I9" s="56">
        <v>248.98387</v>
      </c>
      <c r="J9" s="56">
        <v>257.71301999999997</v>
      </c>
      <c r="K9" s="56">
        <v>249.97730999999999</v>
      </c>
      <c r="L9" s="56">
        <v>249.1249</v>
      </c>
      <c r="M9" s="56">
        <v>242.98188000000101</v>
      </c>
      <c r="N9" s="56">
        <v>252.91217</v>
      </c>
      <c r="O9" s="56">
        <v>0</v>
      </c>
      <c r="P9" s="57">
        <v>2739.2264</v>
      </c>
      <c r="Q9" s="185">
        <v>0.987814403497</v>
      </c>
    </row>
    <row r="10" spans="1:17" ht="14.4" customHeight="1" x14ac:dyDescent="0.3">
      <c r="A10" s="19" t="s">
        <v>38</v>
      </c>
      <c r="B10" s="55">
        <v>123.07749357046301</v>
      </c>
      <c r="C10" s="56">
        <v>10.256457797537999</v>
      </c>
      <c r="D10" s="56">
        <v>10.018420000000001</v>
      </c>
      <c r="E10" s="56">
        <v>12.89602</v>
      </c>
      <c r="F10" s="56">
        <v>12.41395</v>
      </c>
      <c r="G10" s="56">
        <v>12.266819999999999</v>
      </c>
      <c r="H10" s="56">
        <v>11.050879999999999</v>
      </c>
      <c r="I10" s="56">
        <v>10.77103</v>
      </c>
      <c r="J10" s="56">
        <v>0</v>
      </c>
      <c r="K10" s="56">
        <v>10.85172</v>
      </c>
      <c r="L10" s="56">
        <v>10.755929999999999</v>
      </c>
      <c r="M10" s="56">
        <v>10.30944</v>
      </c>
      <c r="N10" s="56">
        <v>12.0778</v>
      </c>
      <c r="O10" s="56">
        <v>0</v>
      </c>
      <c r="P10" s="57">
        <v>113.41201</v>
      </c>
      <c r="Q10" s="185">
        <v>1.005238156368</v>
      </c>
    </row>
    <row r="11" spans="1:17" ht="14.4" customHeight="1" x14ac:dyDescent="0.3">
      <c r="A11" s="19" t="s">
        <v>39</v>
      </c>
      <c r="B11" s="55">
        <v>265.64888197023402</v>
      </c>
      <c r="C11" s="56">
        <v>22.137406830852001</v>
      </c>
      <c r="D11" s="56">
        <v>27.828240000000001</v>
      </c>
      <c r="E11" s="56">
        <v>17.790420000000001</v>
      </c>
      <c r="F11" s="56">
        <v>37.286340000000003</v>
      </c>
      <c r="G11" s="56">
        <v>18.831800000000001</v>
      </c>
      <c r="H11" s="56">
        <v>19.50299</v>
      </c>
      <c r="I11" s="56">
        <v>20.481680000000001</v>
      </c>
      <c r="J11" s="56">
        <v>9.5192700000000006</v>
      </c>
      <c r="K11" s="56">
        <v>27.373650000000001</v>
      </c>
      <c r="L11" s="56">
        <v>23.734390000000001</v>
      </c>
      <c r="M11" s="56">
        <v>20.465720000000001</v>
      </c>
      <c r="N11" s="56">
        <v>26.303660000000001</v>
      </c>
      <c r="O11" s="56">
        <v>0</v>
      </c>
      <c r="P11" s="57">
        <v>249.11815999999999</v>
      </c>
      <c r="Q11" s="185">
        <v>1.023024314798</v>
      </c>
    </row>
    <row r="12" spans="1:17" ht="14.4" customHeight="1" x14ac:dyDescent="0.3">
      <c r="A12" s="19" t="s">
        <v>40</v>
      </c>
      <c r="B12" s="55">
        <v>71.667624373644998</v>
      </c>
      <c r="C12" s="56">
        <v>5.9723020311369996</v>
      </c>
      <c r="D12" s="56">
        <v>0.82054000000000005</v>
      </c>
      <c r="E12" s="56">
        <v>0.1734</v>
      </c>
      <c r="F12" s="56">
        <v>0</v>
      </c>
      <c r="G12" s="56">
        <v>1.2979000000000001</v>
      </c>
      <c r="H12" s="56">
        <v>4.2529999999999998E-2</v>
      </c>
      <c r="I12" s="56">
        <v>3.5000000000000003E-2</v>
      </c>
      <c r="J12" s="56">
        <v>0.18282999999999999</v>
      </c>
      <c r="K12" s="56">
        <v>0</v>
      </c>
      <c r="L12" s="56">
        <v>14.51516</v>
      </c>
      <c r="M12" s="56">
        <v>0.79600000000000004</v>
      </c>
      <c r="N12" s="56">
        <v>0</v>
      </c>
      <c r="O12" s="56">
        <v>0</v>
      </c>
      <c r="P12" s="57">
        <v>17.86336</v>
      </c>
      <c r="Q12" s="185">
        <v>0.27191220566399998</v>
      </c>
    </row>
    <row r="13" spans="1:17" ht="14.4" customHeight="1" x14ac:dyDescent="0.3">
      <c r="A13" s="19" t="s">
        <v>41</v>
      </c>
      <c r="B13" s="55">
        <v>155.376430484792</v>
      </c>
      <c r="C13" s="56">
        <v>12.948035873732</v>
      </c>
      <c r="D13" s="56">
        <v>4.2600699999999998</v>
      </c>
      <c r="E13" s="56">
        <v>4.6491800000000003</v>
      </c>
      <c r="F13" s="56">
        <v>5.1508799999999999</v>
      </c>
      <c r="G13" s="56">
        <v>4.3339499999999997</v>
      </c>
      <c r="H13" s="56">
        <v>4.6011899999999999</v>
      </c>
      <c r="I13" s="56">
        <v>4.7349100000000002</v>
      </c>
      <c r="J13" s="56">
        <v>3.7380900000000001</v>
      </c>
      <c r="K13" s="56">
        <v>3.3380399999999999</v>
      </c>
      <c r="L13" s="56">
        <v>4.0649699999999998</v>
      </c>
      <c r="M13" s="56">
        <v>3.9419200000000001</v>
      </c>
      <c r="N13" s="56">
        <v>6.0697299999999998</v>
      </c>
      <c r="O13" s="56">
        <v>0</v>
      </c>
      <c r="P13" s="57">
        <v>48.882930000000002</v>
      </c>
      <c r="Q13" s="185">
        <v>0.34321056649800002</v>
      </c>
    </row>
    <row r="14" spans="1:17" ht="14.4" customHeight="1" x14ac:dyDescent="0.3">
      <c r="A14" s="19" t="s">
        <v>42</v>
      </c>
      <c r="B14" s="55">
        <v>2137.6502107545598</v>
      </c>
      <c r="C14" s="56">
        <v>178.13751756287999</v>
      </c>
      <c r="D14" s="56">
        <v>250.93600000000001</v>
      </c>
      <c r="E14" s="56">
        <v>243.12899999999999</v>
      </c>
      <c r="F14" s="56">
        <v>236.322000000001</v>
      </c>
      <c r="G14" s="56">
        <v>142.52100000000101</v>
      </c>
      <c r="H14" s="56">
        <v>120.748</v>
      </c>
      <c r="I14" s="56">
        <v>113.515</v>
      </c>
      <c r="J14" s="56">
        <v>123.642</v>
      </c>
      <c r="K14" s="56">
        <v>117.312</v>
      </c>
      <c r="L14" s="56">
        <v>123.042</v>
      </c>
      <c r="M14" s="56">
        <v>181.70200000000099</v>
      </c>
      <c r="N14" s="56">
        <v>208.273</v>
      </c>
      <c r="O14" s="56">
        <v>0</v>
      </c>
      <c r="P14" s="57">
        <v>1861.1420000000001</v>
      </c>
      <c r="Q14" s="185">
        <v>0.94979838939799999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647.80166642035999</v>
      </c>
      <c r="C17" s="56">
        <v>53.983472201696003</v>
      </c>
      <c r="D17" s="56">
        <v>63.817929999999997</v>
      </c>
      <c r="E17" s="56">
        <v>13.46494</v>
      </c>
      <c r="F17" s="56">
        <v>38.831760000000003</v>
      </c>
      <c r="G17" s="56">
        <v>18.879840000000002</v>
      </c>
      <c r="H17" s="56">
        <v>75.318219999999997</v>
      </c>
      <c r="I17" s="56">
        <v>5.4126200000000004</v>
      </c>
      <c r="J17" s="56">
        <v>7.7556799999999999</v>
      </c>
      <c r="K17" s="56">
        <v>5.6134300000000001</v>
      </c>
      <c r="L17" s="56">
        <v>27.488309999999998</v>
      </c>
      <c r="M17" s="56">
        <v>3.07891</v>
      </c>
      <c r="N17" s="56">
        <v>128.03108</v>
      </c>
      <c r="O17" s="56">
        <v>0</v>
      </c>
      <c r="P17" s="57">
        <v>387.69272000000001</v>
      </c>
      <c r="Q17" s="185">
        <v>0.65288117436299997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7.72</v>
      </c>
      <c r="F18" s="56">
        <v>8.798</v>
      </c>
      <c r="G18" s="56">
        <v>1.212</v>
      </c>
      <c r="H18" s="56">
        <v>36.808</v>
      </c>
      <c r="I18" s="56">
        <v>2.427</v>
      </c>
      <c r="J18" s="56">
        <v>-0.1</v>
      </c>
      <c r="K18" s="56">
        <v>0</v>
      </c>
      <c r="L18" s="56">
        <v>6.718</v>
      </c>
      <c r="M18" s="56">
        <v>10.90436</v>
      </c>
      <c r="N18" s="56">
        <v>-9.2059999999999995</v>
      </c>
      <c r="O18" s="56">
        <v>0</v>
      </c>
      <c r="P18" s="57">
        <v>65.281360000000006</v>
      </c>
      <c r="Q18" s="185" t="s">
        <v>329</v>
      </c>
    </row>
    <row r="19" spans="1:17" ht="14.4" customHeight="1" x14ac:dyDescent="0.3">
      <c r="A19" s="19" t="s">
        <v>47</v>
      </c>
      <c r="B19" s="55">
        <v>4281.0201341181501</v>
      </c>
      <c r="C19" s="56">
        <v>356.75167784317898</v>
      </c>
      <c r="D19" s="56">
        <v>549.09936000000005</v>
      </c>
      <c r="E19" s="56">
        <v>344.83724999999998</v>
      </c>
      <c r="F19" s="56">
        <v>830.64356000000203</v>
      </c>
      <c r="G19" s="56">
        <v>565.16058000000305</v>
      </c>
      <c r="H19" s="56">
        <v>524.63018</v>
      </c>
      <c r="I19" s="56">
        <v>566.33546000000001</v>
      </c>
      <c r="J19" s="56">
        <v>507.69166999999999</v>
      </c>
      <c r="K19" s="56">
        <v>549.37513000000001</v>
      </c>
      <c r="L19" s="56">
        <v>234.40732</v>
      </c>
      <c r="M19" s="56">
        <v>264.56205000000102</v>
      </c>
      <c r="N19" s="56">
        <v>711.94347000000096</v>
      </c>
      <c r="O19" s="56">
        <v>0</v>
      </c>
      <c r="P19" s="57">
        <v>5648.6860300000099</v>
      </c>
      <c r="Q19" s="185">
        <v>1.4394239570859999</v>
      </c>
    </row>
    <row r="20" spans="1:17" ht="14.4" customHeight="1" x14ac:dyDescent="0.3">
      <c r="A20" s="19" t="s">
        <v>48</v>
      </c>
      <c r="B20" s="55">
        <v>30047.082962320401</v>
      </c>
      <c r="C20" s="56">
        <v>2503.9235801933701</v>
      </c>
      <c r="D20" s="56">
        <v>2598.2427600000001</v>
      </c>
      <c r="E20" s="56">
        <v>2561.2120300000001</v>
      </c>
      <c r="F20" s="56">
        <v>2566.5939800000101</v>
      </c>
      <c r="G20" s="56">
        <v>2536.1510900000098</v>
      </c>
      <c r="H20" s="56">
        <v>2616.8963600000002</v>
      </c>
      <c r="I20" s="56">
        <v>2615.06684</v>
      </c>
      <c r="J20" s="56">
        <v>3636.43622</v>
      </c>
      <c r="K20" s="56">
        <v>2579.7717899999998</v>
      </c>
      <c r="L20" s="56">
        <v>2591.0595600000102</v>
      </c>
      <c r="M20" s="56">
        <v>2728.2761800000098</v>
      </c>
      <c r="N20" s="56">
        <v>3349.9213800000098</v>
      </c>
      <c r="O20" s="56">
        <v>0</v>
      </c>
      <c r="P20" s="57">
        <v>30379.628189999999</v>
      </c>
      <c r="Q20" s="185">
        <v>1.1029826959389999</v>
      </c>
    </row>
    <row r="21" spans="1:17" ht="14.4" customHeight="1" x14ac:dyDescent="0.3">
      <c r="A21" s="20" t="s">
        <v>49</v>
      </c>
      <c r="B21" s="55">
        <v>12332.605402605101</v>
      </c>
      <c r="C21" s="56">
        <v>1027.7171168837599</v>
      </c>
      <c r="D21" s="56">
        <v>1160.45</v>
      </c>
      <c r="E21" s="56">
        <v>1156.5039999999999</v>
      </c>
      <c r="F21" s="56">
        <v>1156.5029999999999</v>
      </c>
      <c r="G21" s="56">
        <v>1146.54900000001</v>
      </c>
      <c r="H21" s="56">
        <v>1113.5550000000001</v>
      </c>
      <c r="I21" s="56">
        <v>1112.8800000000001</v>
      </c>
      <c r="J21" s="56">
        <v>1112.876</v>
      </c>
      <c r="K21" s="56">
        <v>1112.876</v>
      </c>
      <c r="L21" s="56">
        <v>1112.876</v>
      </c>
      <c r="M21" s="56">
        <v>1112.87600000001</v>
      </c>
      <c r="N21" s="56">
        <v>1112.876</v>
      </c>
      <c r="O21" s="56">
        <v>0</v>
      </c>
      <c r="P21" s="57">
        <v>12410.821</v>
      </c>
      <c r="Q21" s="185">
        <v>1.0978278322020001</v>
      </c>
    </row>
    <row r="22" spans="1:17" ht="14.4" customHeight="1" x14ac:dyDescent="0.3">
      <c r="A22" s="19" t="s">
        <v>50</v>
      </c>
      <c r="B22" s="55">
        <v>55</v>
      </c>
      <c r="C22" s="56">
        <v>4.583333333333</v>
      </c>
      <c r="D22" s="56">
        <v>0</v>
      </c>
      <c r="E22" s="56">
        <v>54.135390000000001</v>
      </c>
      <c r="F22" s="56">
        <v>0</v>
      </c>
      <c r="G22" s="56">
        <v>0</v>
      </c>
      <c r="H22" s="56">
        <v>0</v>
      </c>
      <c r="I22" s="56">
        <v>35.905540000000002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90.040930000000003</v>
      </c>
      <c r="Q22" s="185">
        <v>1.7859358016519999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/>
    </row>
    <row r="24" spans="1:17" ht="14.4" customHeight="1" x14ac:dyDescent="0.3">
      <c r="A24" s="20" t="s">
        <v>52</v>
      </c>
      <c r="B24" s="55">
        <v>0.83176486245000003</v>
      </c>
      <c r="C24" s="56">
        <v>6.9313738535999994E-2</v>
      </c>
      <c r="D24" s="56">
        <v>0.66037000000000001</v>
      </c>
      <c r="E24" s="56">
        <v>1.3164199999999999</v>
      </c>
      <c r="F24" s="56">
        <v>14.601639999999</v>
      </c>
      <c r="G24" s="56">
        <v>0.54945999999799999</v>
      </c>
      <c r="H24" s="56">
        <v>25.987500000000999</v>
      </c>
      <c r="I24" s="56">
        <v>-1.4300000000000001E-3</v>
      </c>
      <c r="J24" s="56">
        <v>-9.9999999900000002E-4</v>
      </c>
      <c r="K24" s="56">
        <v>-1.41E-3</v>
      </c>
      <c r="L24" s="56">
        <v>7.4090699999999998</v>
      </c>
      <c r="M24" s="56">
        <v>-0.208750000002</v>
      </c>
      <c r="N24" s="56">
        <v>-4.5999999900000002E-4</v>
      </c>
      <c r="O24" s="56">
        <v>0</v>
      </c>
      <c r="P24" s="57">
        <v>50.311409999996997</v>
      </c>
      <c r="Q24" s="185"/>
    </row>
    <row r="25" spans="1:17" ht="14.4" customHeight="1" x14ac:dyDescent="0.3">
      <c r="A25" s="21" t="s">
        <v>53</v>
      </c>
      <c r="B25" s="58">
        <v>85294.947237949498</v>
      </c>
      <c r="C25" s="59">
        <v>7107.9122698291303</v>
      </c>
      <c r="D25" s="59">
        <v>7910.7458999999999</v>
      </c>
      <c r="E25" s="59">
        <v>7494.4866400000001</v>
      </c>
      <c r="F25" s="59">
        <v>7648.5405500000197</v>
      </c>
      <c r="G25" s="59">
        <v>7571.0856100000301</v>
      </c>
      <c r="H25" s="59">
        <v>7574.8789299999999</v>
      </c>
      <c r="I25" s="59">
        <v>7304.7963499999996</v>
      </c>
      <c r="J25" s="59">
        <v>7808.4221799999996</v>
      </c>
      <c r="K25" s="59">
        <v>6887.8615200000004</v>
      </c>
      <c r="L25" s="59">
        <v>7018.6366400000097</v>
      </c>
      <c r="M25" s="59">
        <v>7531.2401300000402</v>
      </c>
      <c r="N25" s="59">
        <v>8839.8234000000193</v>
      </c>
      <c r="O25" s="59">
        <v>0</v>
      </c>
      <c r="P25" s="60">
        <v>83590.517850000106</v>
      </c>
      <c r="Q25" s="186">
        <v>1.069109704493</v>
      </c>
    </row>
    <row r="26" spans="1:17" ht="14.4" customHeight="1" x14ac:dyDescent="0.3">
      <c r="A26" s="19" t="s">
        <v>54</v>
      </c>
      <c r="B26" s="55">
        <v>5239.9884694989696</v>
      </c>
      <c r="C26" s="56">
        <v>436.66570579158099</v>
      </c>
      <c r="D26" s="56">
        <v>411.50405999999998</v>
      </c>
      <c r="E26" s="56">
        <v>413.67788000000002</v>
      </c>
      <c r="F26" s="56">
        <v>407.20663000000002</v>
      </c>
      <c r="G26" s="56">
        <v>409.9486</v>
      </c>
      <c r="H26" s="56">
        <v>380.39416999999997</v>
      </c>
      <c r="I26" s="56">
        <v>546.09149000000002</v>
      </c>
      <c r="J26" s="56">
        <v>493.25778000000003</v>
      </c>
      <c r="K26" s="56">
        <v>369.70362999999998</v>
      </c>
      <c r="L26" s="56">
        <v>405.52582000000098</v>
      </c>
      <c r="M26" s="56">
        <v>466.34080999999998</v>
      </c>
      <c r="N26" s="56">
        <v>441.24808000000002</v>
      </c>
      <c r="O26" s="56">
        <v>0</v>
      </c>
      <c r="P26" s="57">
        <v>4744.8989499999998</v>
      </c>
      <c r="Q26" s="185">
        <v>0.98783679203300001</v>
      </c>
    </row>
    <row r="27" spans="1:17" ht="14.4" customHeight="1" x14ac:dyDescent="0.3">
      <c r="A27" s="22" t="s">
        <v>55</v>
      </c>
      <c r="B27" s="58">
        <v>90534.935707448501</v>
      </c>
      <c r="C27" s="59">
        <v>7544.5779756207103</v>
      </c>
      <c r="D27" s="59">
        <v>8322.2499599999992</v>
      </c>
      <c r="E27" s="59">
        <v>7908.1645200000003</v>
      </c>
      <c r="F27" s="59">
        <v>8055.7471800000203</v>
      </c>
      <c r="G27" s="59">
        <v>7981.0342100000298</v>
      </c>
      <c r="H27" s="59">
        <v>7955.2731000000003</v>
      </c>
      <c r="I27" s="59">
        <v>7850.8878400000003</v>
      </c>
      <c r="J27" s="59">
        <v>8301.6799599999995</v>
      </c>
      <c r="K27" s="59">
        <v>7257.5651500000004</v>
      </c>
      <c r="L27" s="59">
        <v>7424.1624600000196</v>
      </c>
      <c r="M27" s="59">
        <v>7997.5809400000398</v>
      </c>
      <c r="N27" s="59">
        <v>9281.0714800000205</v>
      </c>
      <c r="O27" s="59">
        <v>0</v>
      </c>
      <c r="P27" s="60">
        <v>88335.416800000094</v>
      </c>
      <c r="Q27" s="186">
        <v>1.0644057841679999</v>
      </c>
    </row>
    <row r="28" spans="1:17" ht="14.4" customHeight="1" x14ac:dyDescent="0.3">
      <c r="A28" s="20" t="s">
        <v>56</v>
      </c>
      <c r="B28" s="55">
        <v>68.392012445185998</v>
      </c>
      <c r="C28" s="56">
        <v>5.6993343704320001</v>
      </c>
      <c r="D28" s="56">
        <v>0</v>
      </c>
      <c r="E28" s="56">
        <v>0</v>
      </c>
      <c r="F28" s="56">
        <v>18.401199999999999</v>
      </c>
      <c r="G28" s="56">
        <v>0</v>
      </c>
      <c r="H28" s="56">
        <v>0</v>
      </c>
      <c r="I28" s="56">
        <v>0</v>
      </c>
      <c r="J28" s="56">
        <v>45.504049999999999</v>
      </c>
      <c r="K28" s="56">
        <v>0</v>
      </c>
      <c r="L28" s="56">
        <v>24.780799999999999</v>
      </c>
      <c r="M28" s="56">
        <v>0</v>
      </c>
      <c r="N28" s="56">
        <v>3.54765</v>
      </c>
      <c r="O28" s="56">
        <v>0</v>
      </c>
      <c r="P28" s="57">
        <v>92.233699999999999</v>
      </c>
      <c r="Q28" s="185">
        <v>1.4712037008529999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79930.854477725399</v>
      </c>
      <c r="C6" s="701">
        <v>82794.459099999993</v>
      </c>
      <c r="D6" s="702">
        <v>2863.60462227465</v>
      </c>
      <c r="E6" s="703">
        <v>1.0358260228909999</v>
      </c>
      <c r="F6" s="701">
        <v>85294.947237949498</v>
      </c>
      <c r="G6" s="702">
        <v>78187.034968120395</v>
      </c>
      <c r="H6" s="704">
        <v>8839.8234000000193</v>
      </c>
      <c r="I6" s="701">
        <v>83590.517850000106</v>
      </c>
      <c r="J6" s="702">
        <v>5403.4828818797096</v>
      </c>
      <c r="K6" s="705">
        <v>0.98001722911900002</v>
      </c>
    </row>
    <row r="7" spans="1:11" ht="14.4" customHeight="1" thickBot="1" x14ac:dyDescent="0.35">
      <c r="A7" s="720" t="s">
        <v>332</v>
      </c>
      <c r="B7" s="701">
        <v>38443.8806740281</v>
      </c>
      <c r="C7" s="701">
        <v>35492.015079999997</v>
      </c>
      <c r="D7" s="702">
        <v>-2951.8655940280501</v>
      </c>
      <c r="E7" s="703">
        <v>0.923216242942</v>
      </c>
      <c r="F7" s="701">
        <v>37930.605307623096</v>
      </c>
      <c r="G7" s="702">
        <v>34769.721531987801</v>
      </c>
      <c r="H7" s="704">
        <v>3546.25747000001</v>
      </c>
      <c r="I7" s="701">
        <v>34558.0490200001</v>
      </c>
      <c r="J7" s="702">
        <v>-211.67251198775199</v>
      </c>
      <c r="K7" s="705">
        <v>0.91108614638999996</v>
      </c>
    </row>
    <row r="8" spans="1:11" ht="14.4" customHeight="1" thickBot="1" x14ac:dyDescent="0.35">
      <c r="A8" s="721" t="s">
        <v>333</v>
      </c>
      <c r="B8" s="701">
        <v>36248.677870611398</v>
      </c>
      <c r="C8" s="701">
        <v>33338.86608</v>
      </c>
      <c r="D8" s="702">
        <v>-2909.8117906113998</v>
      </c>
      <c r="E8" s="703">
        <v>0.91972640213199996</v>
      </c>
      <c r="F8" s="701">
        <v>35792.9550968685</v>
      </c>
      <c r="G8" s="702">
        <v>32810.208838796098</v>
      </c>
      <c r="H8" s="704">
        <v>3337.9844700000099</v>
      </c>
      <c r="I8" s="701">
        <v>32696.907020000101</v>
      </c>
      <c r="J8" s="702">
        <v>-113.30181879607299</v>
      </c>
      <c r="K8" s="705">
        <v>0.91350118847399997</v>
      </c>
    </row>
    <row r="9" spans="1:11" ht="14.4" customHeight="1" thickBot="1" x14ac:dyDescent="0.35">
      <c r="A9" s="722" t="s">
        <v>334</v>
      </c>
      <c r="B9" s="706">
        <v>0</v>
      </c>
      <c r="C9" s="706">
        <v>0</v>
      </c>
      <c r="D9" s="707">
        <v>0</v>
      </c>
      <c r="E9" s="708" t="s">
        <v>329</v>
      </c>
      <c r="F9" s="706">
        <v>0</v>
      </c>
      <c r="G9" s="707">
        <v>0</v>
      </c>
      <c r="H9" s="709">
        <v>-4.6000000000000001E-4</v>
      </c>
      <c r="I9" s="706">
        <v>-7.1900000000000002E-3</v>
      </c>
      <c r="J9" s="707">
        <v>-7.1900000000000002E-3</v>
      </c>
      <c r="K9" s="710" t="s">
        <v>335</v>
      </c>
    </row>
    <row r="10" spans="1:11" ht="14.4" customHeight="1" thickBot="1" x14ac:dyDescent="0.35">
      <c r="A10" s="723" t="s">
        <v>336</v>
      </c>
      <c r="B10" s="701">
        <v>0</v>
      </c>
      <c r="C10" s="701">
        <v>0</v>
      </c>
      <c r="D10" s="702">
        <v>0</v>
      </c>
      <c r="E10" s="711" t="s">
        <v>329</v>
      </c>
      <c r="F10" s="701">
        <v>0</v>
      </c>
      <c r="G10" s="702">
        <v>0</v>
      </c>
      <c r="H10" s="704">
        <v>-4.6000000000000001E-4</v>
      </c>
      <c r="I10" s="701">
        <v>-7.1900000000000002E-3</v>
      </c>
      <c r="J10" s="702">
        <v>-7.1900000000000002E-3</v>
      </c>
      <c r="K10" s="712" t="s">
        <v>335</v>
      </c>
    </row>
    <row r="11" spans="1:11" ht="14.4" customHeight="1" thickBot="1" x14ac:dyDescent="0.35">
      <c r="A11" s="722" t="s">
        <v>337</v>
      </c>
      <c r="B11" s="706">
        <v>32772.096023884304</v>
      </c>
      <c r="C11" s="706">
        <v>29706.023959999999</v>
      </c>
      <c r="D11" s="707">
        <v>-3066.07206388433</v>
      </c>
      <c r="E11" s="713">
        <v>0.90644260099600005</v>
      </c>
      <c r="F11" s="706">
        <v>32150</v>
      </c>
      <c r="G11" s="707">
        <v>29470.833333333299</v>
      </c>
      <c r="H11" s="709">
        <v>3038.0185700000102</v>
      </c>
      <c r="I11" s="706">
        <v>29520.602350000001</v>
      </c>
      <c r="J11" s="707">
        <v>49.769016666715999</v>
      </c>
      <c r="K11" s="714">
        <v>0.91821469206799999</v>
      </c>
    </row>
    <row r="12" spans="1:11" ht="14.4" customHeight="1" thickBot="1" x14ac:dyDescent="0.35">
      <c r="A12" s="723" t="s">
        <v>338</v>
      </c>
      <c r="B12" s="701">
        <v>200</v>
      </c>
      <c r="C12" s="701">
        <v>79.270009999999999</v>
      </c>
      <c r="D12" s="702">
        <v>-120.72999</v>
      </c>
      <c r="E12" s="703">
        <v>0.39635005000000001</v>
      </c>
      <c r="F12" s="701">
        <v>100</v>
      </c>
      <c r="G12" s="702">
        <v>91.666666666666003</v>
      </c>
      <c r="H12" s="704">
        <v>7.9403300000000003</v>
      </c>
      <c r="I12" s="701">
        <v>81.826099999999997</v>
      </c>
      <c r="J12" s="702">
        <v>-9.8405666666659997</v>
      </c>
      <c r="K12" s="705">
        <v>0.81826100000000002</v>
      </c>
    </row>
    <row r="13" spans="1:11" ht="14.4" customHeight="1" thickBot="1" x14ac:dyDescent="0.35">
      <c r="A13" s="723" t="s">
        <v>339</v>
      </c>
      <c r="B13" s="701">
        <v>25500</v>
      </c>
      <c r="C13" s="701">
        <v>24977.6774</v>
      </c>
      <c r="D13" s="702">
        <v>-522.32259999999599</v>
      </c>
      <c r="E13" s="703">
        <v>0.97951676078399996</v>
      </c>
      <c r="F13" s="701">
        <v>25500</v>
      </c>
      <c r="G13" s="702">
        <v>23375</v>
      </c>
      <c r="H13" s="704">
        <v>2541</v>
      </c>
      <c r="I13" s="701">
        <v>24275.31222</v>
      </c>
      <c r="J13" s="702">
        <v>900.31222000003595</v>
      </c>
      <c r="K13" s="705">
        <v>0.95197302823499996</v>
      </c>
    </row>
    <row r="14" spans="1:11" ht="14.4" customHeight="1" thickBot="1" x14ac:dyDescent="0.35">
      <c r="A14" s="723" t="s">
        <v>340</v>
      </c>
      <c r="B14" s="701">
        <v>4500</v>
      </c>
      <c r="C14" s="701">
        <v>2373.9460899999999</v>
      </c>
      <c r="D14" s="702">
        <v>-2126.0539100000001</v>
      </c>
      <c r="E14" s="703">
        <v>0.52754357555499998</v>
      </c>
      <c r="F14" s="701">
        <v>2550</v>
      </c>
      <c r="G14" s="702">
        <v>2337.5</v>
      </c>
      <c r="H14" s="704">
        <v>304.42986000000002</v>
      </c>
      <c r="I14" s="701">
        <v>1910.7704000000001</v>
      </c>
      <c r="J14" s="702">
        <v>-426.72959999999802</v>
      </c>
      <c r="K14" s="705">
        <v>0.74932172548999998</v>
      </c>
    </row>
    <row r="15" spans="1:11" ht="14.4" customHeight="1" thickBot="1" x14ac:dyDescent="0.35">
      <c r="A15" s="723" t="s">
        <v>341</v>
      </c>
      <c r="B15" s="701">
        <v>0.24658267787400001</v>
      </c>
      <c r="C15" s="701">
        <v>0</v>
      </c>
      <c r="D15" s="702">
        <v>-0.24658267787400001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11</v>
      </c>
    </row>
    <row r="16" spans="1:11" ht="14.4" customHeight="1" thickBot="1" x14ac:dyDescent="0.35">
      <c r="A16" s="723" t="s">
        <v>342</v>
      </c>
      <c r="B16" s="701">
        <v>2571.8494412064601</v>
      </c>
      <c r="C16" s="701">
        <v>2275.1304599999999</v>
      </c>
      <c r="D16" s="702">
        <v>-296.71898120646301</v>
      </c>
      <c r="E16" s="703">
        <v>0.88462816817599998</v>
      </c>
      <c r="F16" s="701">
        <v>4000</v>
      </c>
      <c r="G16" s="702">
        <v>3666.6666666666702</v>
      </c>
      <c r="H16" s="704">
        <v>184.64838</v>
      </c>
      <c r="I16" s="701">
        <v>3252.1416300000101</v>
      </c>
      <c r="J16" s="702">
        <v>-414.52503666666098</v>
      </c>
      <c r="K16" s="705">
        <v>0.81303540750000003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11" t="s">
        <v>329</v>
      </c>
      <c r="F17" s="701">
        <v>0</v>
      </c>
      <c r="G17" s="702">
        <v>0</v>
      </c>
      <c r="H17" s="704">
        <v>0</v>
      </c>
      <c r="I17" s="701">
        <v>0.55200000000000005</v>
      </c>
      <c r="J17" s="702">
        <v>0.55200000000000005</v>
      </c>
      <c r="K17" s="712" t="s">
        <v>335</v>
      </c>
    </row>
    <row r="18" spans="1:11" ht="14.4" customHeight="1" thickBot="1" x14ac:dyDescent="0.35">
      <c r="A18" s="722" t="s">
        <v>344</v>
      </c>
      <c r="B18" s="706">
        <v>11.717318675694999</v>
      </c>
      <c r="C18" s="706">
        <v>2.1680000000000001</v>
      </c>
      <c r="D18" s="707">
        <v>-9.5493186756949999</v>
      </c>
      <c r="E18" s="713">
        <v>0.185025265592</v>
      </c>
      <c r="F18" s="706">
        <v>2.074917878221</v>
      </c>
      <c r="G18" s="707">
        <v>1.9020080550359999</v>
      </c>
      <c r="H18" s="709">
        <v>2.6030000000000002</v>
      </c>
      <c r="I18" s="706">
        <v>7.8090000000000002</v>
      </c>
      <c r="J18" s="707">
        <v>5.906991944963</v>
      </c>
      <c r="K18" s="714">
        <v>3.763522442003</v>
      </c>
    </row>
    <row r="19" spans="1:11" ht="14.4" customHeight="1" thickBot="1" x14ac:dyDescent="0.35">
      <c r="A19" s="723" t="s">
        <v>345</v>
      </c>
      <c r="B19" s="701">
        <v>11.717318675694999</v>
      </c>
      <c r="C19" s="701">
        <v>2.1680000000000001</v>
      </c>
      <c r="D19" s="702">
        <v>-9.5493186756949999</v>
      </c>
      <c r="E19" s="703">
        <v>0.185025265592</v>
      </c>
      <c r="F19" s="701">
        <v>2.074917878221</v>
      </c>
      <c r="G19" s="702">
        <v>1.9020080550359999</v>
      </c>
      <c r="H19" s="704">
        <v>2.6030000000000002</v>
      </c>
      <c r="I19" s="701">
        <v>7.8090000000000002</v>
      </c>
      <c r="J19" s="702">
        <v>5.906991944963</v>
      </c>
      <c r="K19" s="705">
        <v>3.763522442003</v>
      </c>
    </row>
    <row r="20" spans="1:11" ht="14.4" customHeight="1" thickBot="1" x14ac:dyDescent="0.35">
      <c r="A20" s="722" t="s">
        <v>346</v>
      </c>
      <c r="B20" s="706">
        <v>2995.4788964289701</v>
      </c>
      <c r="C20" s="706">
        <v>2976.06853</v>
      </c>
      <c r="D20" s="707">
        <v>-19.410366428964</v>
      </c>
      <c r="E20" s="713">
        <v>0.993520112442</v>
      </c>
      <c r="F20" s="706">
        <v>3025.10974859115</v>
      </c>
      <c r="G20" s="707">
        <v>2773.0172695418901</v>
      </c>
      <c r="H20" s="709">
        <v>252.91217</v>
      </c>
      <c r="I20" s="706">
        <v>2739.2264</v>
      </c>
      <c r="J20" s="707">
        <v>-33.790869541886003</v>
      </c>
      <c r="K20" s="714">
        <v>0.90549653653899997</v>
      </c>
    </row>
    <row r="21" spans="1:11" ht="14.4" customHeight="1" thickBot="1" x14ac:dyDescent="0.35">
      <c r="A21" s="723" t="s">
        <v>347</v>
      </c>
      <c r="B21" s="701">
        <v>0.21492766999599999</v>
      </c>
      <c r="C21" s="701">
        <v>2.6694899999990001</v>
      </c>
      <c r="D21" s="702">
        <v>2.4545623300030002</v>
      </c>
      <c r="E21" s="703">
        <v>12.420411015686</v>
      </c>
      <c r="F21" s="701">
        <v>3</v>
      </c>
      <c r="G21" s="702">
        <v>2.75</v>
      </c>
      <c r="H21" s="704">
        <v>0</v>
      </c>
      <c r="I21" s="701">
        <v>0.62441999999999998</v>
      </c>
      <c r="J21" s="702">
        <v>-2.1255799999999998</v>
      </c>
      <c r="K21" s="705">
        <v>0.20813999999999999</v>
      </c>
    </row>
    <row r="22" spans="1:11" ht="14.4" customHeight="1" thickBot="1" x14ac:dyDescent="0.35">
      <c r="A22" s="723" t="s">
        <v>348</v>
      </c>
      <c r="B22" s="701">
        <v>0.26396875896799998</v>
      </c>
      <c r="C22" s="701">
        <v>0</v>
      </c>
      <c r="D22" s="702">
        <v>-0.26396875896799998</v>
      </c>
      <c r="E22" s="703">
        <v>0</v>
      </c>
      <c r="F22" s="701">
        <v>0</v>
      </c>
      <c r="G22" s="702">
        <v>0</v>
      </c>
      <c r="H22" s="704">
        <v>0</v>
      </c>
      <c r="I22" s="701">
        <v>0</v>
      </c>
      <c r="J22" s="702">
        <v>0</v>
      </c>
      <c r="K22" s="705">
        <v>11</v>
      </c>
    </row>
    <row r="23" spans="1:11" ht="14.4" customHeight="1" thickBot="1" x14ac:dyDescent="0.35">
      <c r="A23" s="723" t="s">
        <v>349</v>
      </c>
      <c r="B23" s="701">
        <v>35</v>
      </c>
      <c r="C23" s="701">
        <v>34.684010000000001</v>
      </c>
      <c r="D23" s="702">
        <v>-0.31598999999999999</v>
      </c>
      <c r="E23" s="703">
        <v>0.99097171428499997</v>
      </c>
      <c r="F23" s="701">
        <v>35</v>
      </c>
      <c r="G23" s="702">
        <v>32.083333333333002</v>
      </c>
      <c r="H23" s="704">
        <v>0.76227999999999996</v>
      </c>
      <c r="I23" s="701">
        <v>26.938269999999999</v>
      </c>
      <c r="J23" s="702">
        <v>-5.1450633333329998</v>
      </c>
      <c r="K23" s="705">
        <v>0.76966485714199995</v>
      </c>
    </row>
    <row r="24" spans="1:11" ht="14.4" customHeight="1" thickBot="1" x14ac:dyDescent="0.35">
      <c r="A24" s="723" t="s">
        <v>350</v>
      </c>
      <c r="B24" s="701">
        <v>2885</v>
      </c>
      <c r="C24" s="701">
        <v>2839.4376999999999</v>
      </c>
      <c r="D24" s="702">
        <v>-45.562299999998999</v>
      </c>
      <c r="E24" s="703">
        <v>0.98420717504300004</v>
      </c>
      <c r="F24" s="701">
        <v>2887</v>
      </c>
      <c r="G24" s="702">
        <v>2646.4166666666702</v>
      </c>
      <c r="H24" s="704">
        <v>247.62714</v>
      </c>
      <c r="I24" s="701">
        <v>2648.27898</v>
      </c>
      <c r="J24" s="702">
        <v>1.862313333338</v>
      </c>
      <c r="K24" s="705">
        <v>0.91731173536499999</v>
      </c>
    </row>
    <row r="25" spans="1:11" ht="14.4" customHeight="1" thickBot="1" x14ac:dyDescent="0.35">
      <c r="A25" s="723" t="s">
        <v>351</v>
      </c>
      <c r="B25" s="701">
        <v>0</v>
      </c>
      <c r="C25" s="701">
        <v>28.497920000000001</v>
      </c>
      <c r="D25" s="702">
        <v>28.497920000000001</v>
      </c>
      <c r="E25" s="711" t="s">
        <v>335</v>
      </c>
      <c r="F25" s="701">
        <v>30</v>
      </c>
      <c r="G25" s="702">
        <v>27.5</v>
      </c>
      <c r="H25" s="704">
        <v>0</v>
      </c>
      <c r="I25" s="701">
        <v>5.0849999999999999E-2</v>
      </c>
      <c r="J25" s="702">
        <v>-27.449149999999999</v>
      </c>
      <c r="K25" s="705">
        <v>1.6949999999999999E-3</v>
      </c>
    </row>
    <row r="26" spans="1:11" ht="14.4" customHeight="1" thickBot="1" x14ac:dyDescent="0.35">
      <c r="A26" s="723" t="s">
        <v>352</v>
      </c>
      <c r="B26" s="701">
        <v>10</v>
      </c>
      <c r="C26" s="701">
        <v>9.3913100000000007</v>
      </c>
      <c r="D26" s="702">
        <v>-0.60868999999999995</v>
      </c>
      <c r="E26" s="703">
        <v>0.93913100000000005</v>
      </c>
      <c r="F26" s="701">
        <v>10</v>
      </c>
      <c r="G26" s="702">
        <v>9.1666666666659999</v>
      </c>
      <c r="H26" s="704">
        <v>0.95</v>
      </c>
      <c r="I26" s="701">
        <v>9.3320000000000007</v>
      </c>
      <c r="J26" s="702">
        <v>0.16533333333299999</v>
      </c>
      <c r="K26" s="705">
        <v>0.93320000000000003</v>
      </c>
    </row>
    <row r="27" spans="1:11" ht="14.4" customHeight="1" thickBot="1" x14ac:dyDescent="0.35">
      <c r="A27" s="723" t="s">
        <v>353</v>
      </c>
      <c r="B27" s="701">
        <v>65</v>
      </c>
      <c r="C27" s="701">
        <v>61.278829999999999</v>
      </c>
      <c r="D27" s="702">
        <v>-3.7211699999990002</v>
      </c>
      <c r="E27" s="703">
        <v>0.94275123076900003</v>
      </c>
      <c r="F27" s="701">
        <v>60</v>
      </c>
      <c r="G27" s="702">
        <v>55</v>
      </c>
      <c r="H27" s="704">
        <v>3.5727500000000001</v>
      </c>
      <c r="I27" s="701">
        <v>52.0869</v>
      </c>
      <c r="J27" s="702">
        <v>-2.9130999999989999</v>
      </c>
      <c r="K27" s="705">
        <v>0.86811499999999997</v>
      </c>
    </row>
    <row r="28" spans="1:11" ht="14.4" customHeight="1" thickBot="1" x14ac:dyDescent="0.35">
      <c r="A28" s="723" t="s">
        <v>354</v>
      </c>
      <c r="B28" s="701">
        <v>0</v>
      </c>
      <c r="C28" s="701">
        <v>0.10927000000000001</v>
      </c>
      <c r="D28" s="702">
        <v>0.10927000000000001</v>
      </c>
      <c r="E28" s="711" t="s">
        <v>335</v>
      </c>
      <c r="F28" s="701">
        <v>0.10974859115500001</v>
      </c>
      <c r="G28" s="702">
        <v>0.100602875225</v>
      </c>
      <c r="H28" s="704">
        <v>0</v>
      </c>
      <c r="I28" s="701">
        <v>1.9149799999999999</v>
      </c>
      <c r="J28" s="702">
        <v>1.8143771247739999</v>
      </c>
      <c r="K28" s="705">
        <v>17.448788907847</v>
      </c>
    </row>
    <row r="29" spans="1:11" ht="14.4" customHeight="1" thickBot="1" x14ac:dyDescent="0.35">
      <c r="A29" s="722" t="s">
        <v>355</v>
      </c>
      <c r="B29" s="706">
        <v>144.71271903282701</v>
      </c>
      <c r="C29" s="706">
        <v>118.78326</v>
      </c>
      <c r="D29" s="707">
        <v>-25.929459032825999</v>
      </c>
      <c r="E29" s="713">
        <v>0.82082114684700003</v>
      </c>
      <c r="F29" s="706">
        <v>123.07749357046301</v>
      </c>
      <c r="G29" s="707">
        <v>112.821035772925</v>
      </c>
      <c r="H29" s="709">
        <v>12.0778</v>
      </c>
      <c r="I29" s="706">
        <v>113.41201</v>
      </c>
      <c r="J29" s="707">
        <v>0.59097422707500002</v>
      </c>
      <c r="K29" s="714">
        <v>0.92146831000399998</v>
      </c>
    </row>
    <row r="30" spans="1:11" ht="14.4" customHeight="1" thickBot="1" x14ac:dyDescent="0.35">
      <c r="A30" s="723" t="s">
        <v>356</v>
      </c>
      <c r="B30" s="701">
        <v>137.775684196794</v>
      </c>
      <c r="C30" s="701">
        <v>101.73560999999999</v>
      </c>
      <c r="D30" s="702">
        <v>-36.040074196794002</v>
      </c>
      <c r="E30" s="703">
        <v>0.738414841436</v>
      </c>
      <c r="F30" s="701">
        <v>105.638757607873</v>
      </c>
      <c r="G30" s="702">
        <v>96.835527807217005</v>
      </c>
      <c r="H30" s="704">
        <v>11.022650000000001</v>
      </c>
      <c r="I30" s="701">
        <v>105.24118</v>
      </c>
      <c r="J30" s="702">
        <v>8.4056521927830001</v>
      </c>
      <c r="K30" s="705">
        <v>0.99623644184299998</v>
      </c>
    </row>
    <row r="31" spans="1:11" ht="14.4" customHeight="1" thickBot="1" x14ac:dyDescent="0.35">
      <c r="A31" s="723" t="s">
        <v>357</v>
      </c>
      <c r="B31" s="701">
        <v>6.9370348360319998</v>
      </c>
      <c r="C31" s="701">
        <v>17.047650000000001</v>
      </c>
      <c r="D31" s="702">
        <v>10.110615163966999</v>
      </c>
      <c r="E31" s="703">
        <v>2.4574836948269998</v>
      </c>
      <c r="F31" s="701">
        <v>17.438735962589998</v>
      </c>
      <c r="G31" s="702">
        <v>15.985507965707001</v>
      </c>
      <c r="H31" s="704">
        <v>1.05515</v>
      </c>
      <c r="I31" s="701">
        <v>8.1708300000000005</v>
      </c>
      <c r="J31" s="702">
        <v>-7.8146779657070002</v>
      </c>
      <c r="K31" s="705">
        <v>0.46854485425499998</v>
      </c>
    </row>
    <row r="32" spans="1:11" ht="14.4" customHeight="1" thickBot="1" x14ac:dyDescent="0.35">
      <c r="A32" s="722" t="s">
        <v>358</v>
      </c>
      <c r="B32" s="706">
        <v>228.256050225612</v>
      </c>
      <c r="C32" s="706">
        <v>336.94150000000002</v>
      </c>
      <c r="D32" s="707">
        <v>108.685449774388</v>
      </c>
      <c r="E32" s="713">
        <v>1.476155833183</v>
      </c>
      <c r="F32" s="706">
        <v>265.64888197023402</v>
      </c>
      <c r="G32" s="707">
        <v>243.51147513938199</v>
      </c>
      <c r="H32" s="709">
        <v>26.303660000000001</v>
      </c>
      <c r="I32" s="706">
        <v>249.11815999999999</v>
      </c>
      <c r="J32" s="707">
        <v>5.6066848606180004</v>
      </c>
      <c r="K32" s="714">
        <v>0.93777228856499995</v>
      </c>
    </row>
    <row r="33" spans="1:11" ht="14.4" customHeight="1" thickBot="1" x14ac:dyDescent="0.35">
      <c r="A33" s="723" t="s">
        <v>359</v>
      </c>
      <c r="B33" s="701">
        <v>0</v>
      </c>
      <c r="C33" s="701">
        <v>9.1236799999990001</v>
      </c>
      <c r="D33" s="702">
        <v>9.1236799999990001</v>
      </c>
      <c r="E33" s="711" t="s">
        <v>329</v>
      </c>
      <c r="F33" s="701">
        <v>0</v>
      </c>
      <c r="G33" s="702">
        <v>0</v>
      </c>
      <c r="H33" s="704">
        <v>0</v>
      </c>
      <c r="I33" s="701">
        <v>3.8668</v>
      </c>
      <c r="J33" s="702">
        <v>3.8668</v>
      </c>
      <c r="K33" s="712" t="s">
        <v>329</v>
      </c>
    </row>
    <row r="34" spans="1:11" ht="14.4" customHeight="1" thickBot="1" x14ac:dyDescent="0.35">
      <c r="A34" s="723" t="s">
        <v>360</v>
      </c>
      <c r="B34" s="701">
        <v>10</v>
      </c>
      <c r="C34" s="701">
        <v>7.9359900000000003</v>
      </c>
      <c r="D34" s="702">
        <v>-2.0640100000000001</v>
      </c>
      <c r="E34" s="703">
        <v>0.79359900000000005</v>
      </c>
      <c r="F34" s="701">
        <v>10</v>
      </c>
      <c r="G34" s="702">
        <v>9.1666666666659999</v>
      </c>
      <c r="H34" s="704">
        <v>0.63683999999999996</v>
      </c>
      <c r="I34" s="701">
        <v>8.1961999999999993</v>
      </c>
      <c r="J34" s="702">
        <v>-0.97046666666600001</v>
      </c>
      <c r="K34" s="705">
        <v>0.81962000000000002</v>
      </c>
    </row>
    <row r="35" spans="1:11" ht="14.4" customHeight="1" thickBot="1" x14ac:dyDescent="0.35">
      <c r="A35" s="723" t="s">
        <v>361</v>
      </c>
      <c r="B35" s="701">
        <v>27.654477364752999</v>
      </c>
      <c r="C35" s="701">
        <v>37.941969999999998</v>
      </c>
      <c r="D35" s="702">
        <v>10.287492635246</v>
      </c>
      <c r="E35" s="703">
        <v>1.372000978342</v>
      </c>
      <c r="F35" s="701">
        <v>39.791247337214003</v>
      </c>
      <c r="G35" s="702">
        <v>36.475310059112999</v>
      </c>
      <c r="H35" s="704">
        <v>4.1234400000000004</v>
      </c>
      <c r="I35" s="701">
        <v>46.746389999999998</v>
      </c>
      <c r="J35" s="702">
        <v>10.271079940886001</v>
      </c>
      <c r="K35" s="705">
        <v>1.174790767523</v>
      </c>
    </row>
    <row r="36" spans="1:11" ht="14.4" customHeight="1" thickBot="1" x14ac:dyDescent="0.35">
      <c r="A36" s="723" t="s">
        <v>362</v>
      </c>
      <c r="B36" s="701">
        <v>35</v>
      </c>
      <c r="C36" s="701">
        <v>38.172089999999997</v>
      </c>
      <c r="D36" s="702">
        <v>3.1720899999999999</v>
      </c>
      <c r="E36" s="703">
        <v>1.0906311428569999</v>
      </c>
      <c r="F36" s="701">
        <v>35</v>
      </c>
      <c r="G36" s="702">
        <v>32.083333333333002</v>
      </c>
      <c r="H36" s="704">
        <v>4.0874800000000002</v>
      </c>
      <c r="I36" s="701">
        <v>31.5276</v>
      </c>
      <c r="J36" s="702">
        <v>-0.55573333333300001</v>
      </c>
      <c r="K36" s="705">
        <v>0.90078857142799995</v>
      </c>
    </row>
    <row r="37" spans="1:11" ht="14.4" customHeight="1" thickBot="1" x14ac:dyDescent="0.35">
      <c r="A37" s="723" t="s">
        <v>363</v>
      </c>
      <c r="B37" s="701">
        <v>12.892016910217</v>
      </c>
      <c r="C37" s="701">
        <v>6.0569100000000002</v>
      </c>
      <c r="D37" s="702">
        <v>-6.8351069102170001</v>
      </c>
      <c r="E37" s="703">
        <v>0.46981865150899998</v>
      </c>
      <c r="F37" s="701">
        <v>5.4382415608269996</v>
      </c>
      <c r="G37" s="702">
        <v>4.9850547640920002</v>
      </c>
      <c r="H37" s="704">
        <v>0.66266000000000003</v>
      </c>
      <c r="I37" s="701">
        <v>5.2190700000000003</v>
      </c>
      <c r="J37" s="702">
        <v>0.23401523590699999</v>
      </c>
      <c r="K37" s="705">
        <v>0.95969808284900004</v>
      </c>
    </row>
    <row r="38" spans="1:11" ht="14.4" customHeight="1" thickBot="1" x14ac:dyDescent="0.35">
      <c r="A38" s="723" t="s">
        <v>364</v>
      </c>
      <c r="B38" s="701">
        <v>0</v>
      </c>
      <c r="C38" s="701">
        <v>7.1599999999999997E-2</v>
      </c>
      <c r="D38" s="702">
        <v>7.1599999999999997E-2</v>
      </c>
      <c r="E38" s="711" t="s">
        <v>335</v>
      </c>
      <c r="F38" s="701">
        <v>6.1872181348000002E-2</v>
      </c>
      <c r="G38" s="702">
        <v>5.6716166236000003E-2</v>
      </c>
      <c r="H38" s="704">
        <v>0</v>
      </c>
      <c r="I38" s="701">
        <v>2.5999999999999999E-2</v>
      </c>
      <c r="J38" s="702">
        <v>-3.0716166236E-2</v>
      </c>
      <c r="K38" s="705">
        <v>0.42022116294200001</v>
      </c>
    </row>
    <row r="39" spans="1:11" ht="14.4" customHeight="1" thickBot="1" x14ac:dyDescent="0.35">
      <c r="A39" s="723" t="s">
        <v>365</v>
      </c>
      <c r="B39" s="701">
        <v>0</v>
      </c>
      <c r="C39" s="701">
        <v>2.44876</v>
      </c>
      <c r="D39" s="702">
        <v>2.44876</v>
      </c>
      <c r="E39" s="711" t="s">
        <v>335</v>
      </c>
      <c r="F39" s="701">
        <v>0</v>
      </c>
      <c r="G39" s="702">
        <v>0</v>
      </c>
      <c r="H39" s="704">
        <v>0.11737</v>
      </c>
      <c r="I39" s="701">
        <v>1.26474</v>
      </c>
      <c r="J39" s="702">
        <v>1.26474</v>
      </c>
      <c r="K39" s="712" t="s">
        <v>329</v>
      </c>
    </row>
    <row r="40" spans="1:11" ht="14.4" customHeight="1" thickBot="1" x14ac:dyDescent="0.35">
      <c r="A40" s="723" t="s">
        <v>366</v>
      </c>
      <c r="B40" s="701">
        <v>3</v>
      </c>
      <c r="C40" s="701">
        <v>0.71604999999999996</v>
      </c>
      <c r="D40" s="702">
        <v>-2.2839499999999999</v>
      </c>
      <c r="E40" s="703">
        <v>0.23868333333299999</v>
      </c>
      <c r="F40" s="701">
        <v>1.0811583168279999</v>
      </c>
      <c r="G40" s="702">
        <v>0.99106179042599996</v>
      </c>
      <c r="H40" s="704">
        <v>4.5379999999999997E-2</v>
      </c>
      <c r="I40" s="701">
        <v>1.4528799999999999</v>
      </c>
      <c r="J40" s="702">
        <v>0.46181820957300002</v>
      </c>
      <c r="K40" s="705">
        <v>1.343817993521</v>
      </c>
    </row>
    <row r="41" spans="1:11" ht="14.4" customHeight="1" thickBot="1" x14ac:dyDescent="0.35">
      <c r="A41" s="723" t="s">
        <v>367</v>
      </c>
      <c r="B41" s="701">
        <v>79.709555950639995</v>
      </c>
      <c r="C41" s="701">
        <v>104.86246</v>
      </c>
      <c r="D41" s="702">
        <v>25.152904049359002</v>
      </c>
      <c r="E41" s="703">
        <v>1.315556946082</v>
      </c>
      <c r="F41" s="701">
        <v>109.276362574015</v>
      </c>
      <c r="G41" s="702">
        <v>100.16999902617999</v>
      </c>
      <c r="H41" s="704">
        <v>11.61886</v>
      </c>
      <c r="I41" s="701">
        <v>88.917140000000003</v>
      </c>
      <c r="J41" s="702">
        <v>-11.252859026179999</v>
      </c>
      <c r="K41" s="705">
        <v>0.81369051737700004</v>
      </c>
    </row>
    <row r="42" spans="1:11" ht="14.4" customHeight="1" thickBot="1" x14ac:dyDescent="0.35">
      <c r="A42" s="723" t="s">
        <v>368</v>
      </c>
      <c r="B42" s="701">
        <v>0</v>
      </c>
      <c r="C42" s="701">
        <v>25.761150000000001</v>
      </c>
      <c r="D42" s="702">
        <v>25.761150000000001</v>
      </c>
      <c r="E42" s="711" t="s">
        <v>335</v>
      </c>
      <c r="F42" s="701">
        <v>0</v>
      </c>
      <c r="G42" s="702">
        <v>0</v>
      </c>
      <c r="H42" s="704">
        <v>0</v>
      </c>
      <c r="I42" s="701">
        <v>0</v>
      </c>
      <c r="J42" s="702">
        <v>0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0</v>
      </c>
      <c r="C43" s="701">
        <v>18.401910000000001</v>
      </c>
      <c r="D43" s="702">
        <v>18.401910000000001</v>
      </c>
      <c r="E43" s="711" t="s">
        <v>335</v>
      </c>
      <c r="F43" s="701">
        <v>0</v>
      </c>
      <c r="G43" s="702">
        <v>0</v>
      </c>
      <c r="H43" s="704">
        <v>0</v>
      </c>
      <c r="I43" s="701">
        <v>0</v>
      </c>
      <c r="J43" s="702">
        <v>0</v>
      </c>
      <c r="K43" s="712" t="s">
        <v>329</v>
      </c>
    </row>
    <row r="44" spans="1:11" ht="14.4" customHeight="1" thickBot="1" x14ac:dyDescent="0.35">
      <c r="A44" s="723" t="s">
        <v>370</v>
      </c>
      <c r="B44" s="701">
        <v>0</v>
      </c>
      <c r="C44" s="701">
        <v>8.2399900000000006</v>
      </c>
      <c r="D44" s="702">
        <v>8.2399900000000006</v>
      </c>
      <c r="E44" s="711" t="s">
        <v>335</v>
      </c>
      <c r="F44" s="701">
        <v>0</v>
      </c>
      <c r="G44" s="702">
        <v>0</v>
      </c>
      <c r="H44" s="704">
        <v>0</v>
      </c>
      <c r="I44" s="701">
        <v>0</v>
      </c>
      <c r="J44" s="702">
        <v>0</v>
      </c>
      <c r="K44" s="712" t="s">
        <v>329</v>
      </c>
    </row>
    <row r="45" spans="1:11" ht="14.4" customHeight="1" thickBot="1" x14ac:dyDescent="0.35">
      <c r="A45" s="723" t="s">
        <v>371</v>
      </c>
      <c r="B45" s="701">
        <v>0</v>
      </c>
      <c r="C45" s="701">
        <v>0</v>
      </c>
      <c r="D45" s="702">
        <v>0</v>
      </c>
      <c r="E45" s="703">
        <v>1</v>
      </c>
      <c r="F45" s="701">
        <v>0</v>
      </c>
      <c r="G45" s="702">
        <v>0</v>
      </c>
      <c r="H45" s="704">
        <v>0</v>
      </c>
      <c r="I45" s="701">
        <v>2.9647100000000002</v>
      </c>
      <c r="J45" s="702">
        <v>2.9647100000000002</v>
      </c>
      <c r="K45" s="712" t="s">
        <v>335</v>
      </c>
    </row>
    <row r="46" spans="1:11" ht="14.4" customHeight="1" thickBot="1" x14ac:dyDescent="0.35">
      <c r="A46" s="723" t="s">
        <v>372</v>
      </c>
      <c r="B46" s="701">
        <v>60</v>
      </c>
      <c r="C46" s="701">
        <v>77.208939999999998</v>
      </c>
      <c r="D46" s="702">
        <v>17.208939999999998</v>
      </c>
      <c r="E46" s="703">
        <v>1.286815666666</v>
      </c>
      <c r="F46" s="701">
        <v>65</v>
      </c>
      <c r="G46" s="702">
        <v>59.583333333333002</v>
      </c>
      <c r="H46" s="704">
        <v>5.0116300000000003</v>
      </c>
      <c r="I46" s="701">
        <v>58.936630000000001</v>
      </c>
      <c r="J46" s="702">
        <v>-0.64670333333300001</v>
      </c>
      <c r="K46" s="705">
        <v>0.90671738461499995</v>
      </c>
    </row>
    <row r="47" spans="1:11" ht="14.4" customHeight="1" thickBot="1" x14ac:dyDescent="0.35">
      <c r="A47" s="722" t="s">
        <v>373</v>
      </c>
      <c r="B47" s="706">
        <v>35.416862363961997</v>
      </c>
      <c r="C47" s="706">
        <v>54.56306</v>
      </c>
      <c r="D47" s="707">
        <v>19.146197636037002</v>
      </c>
      <c r="E47" s="713">
        <v>1.5405955343890001</v>
      </c>
      <c r="F47" s="706">
        <v>71.667624373644998</v>
      </c>
      <c r="G47" s="707">
        <v>65.695322342508007</v>
      </c>
      <c r="H47" s="709">
        <v>0</v>
      </c>
      <c r="I47" s="706">
        <v>17.86336</v>
      </c>
      <c r="J47" s="707">
        <v>-47.831962342508</v>
      </c>
      <c r="K47" s="714">
        <v>0.24925285519199999</v>
      </c>
    </row>
    <row r="48" spans="1:11" ht="14.4" customHeight="1" thickBot="1" x14ac:dyDescent="0.35">
      <c r="A48" s="723" t="s">
        <v>374</v>
      </c>
      <c r="B48" s="701">
        <v>0</v>
      </c>
      <c r="C48" s="701">
        <v>0.46185999999999999</v>
      </c>
      <c r="D48" s="702">
        <v>0.46185999999999999</v>
      </c>
      <c r="E48" s="711" t="s">
        <v>335</v>
      </c>
      <c r="F48" s="701">
        <v>0</v>
      </c>
      <c r="G48" s="702">
        <v>0</v>
      </c>
      <c r="H48" s="704">
        <v>0</v>
      </c>
      <c r="I48" s="701">
        <v>0</v>
      </c>
      <c r="J48" s="702">
        <v>0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29.773786956146999</v>
      </c>
      <c r="C49" s="701">
        <v>7.8311200000000003</v>
      </c>
      <c r="D49" s="702">
        <v>-21.942666956147001</v>
      </c>
      <c r="E49" s="703">
        <v>0.26302062319199998</v>
      </c>
      <c r="F49" s="701">
        <v>7.2579347701710004</v>
      </c>
      <c r="G49" s="702">
        <v>6.6531068726570002</v>
      </c>
      <c r="H49" s="704">
        <v>0</v>
      </c>
      <c r="I49" s="701">
        <v>14.51516</v>
      </c>
      <c r="J49" s="702">
        <v>7.8620531273419996</v>
      </c>
      <c r="K49" s="705">
        <v>1.9999022393599999</v>
      </c>
    </row>
    <row r="50" spans="1:11" ht="14.4" customHeight="1" thickBot="1" x14ac:dyDescent="0.35">
      <c r="A50" s="723" t="s">
        <v>376</v>
      </c>
      <c r="B50" s="701">
        <v>1.0702586569E-2</v>
      </c>
      <c r="C50" s="701">
        <v>42.688800000000001</v>
      </c>
      <c r="D50" s="702">
        <v>42.678097413430002</v>
      </c>
      <c r="E50" s="703">
        <v>3988.6432800983898</v>
      </c>
      <c r="F50" s="701">
        <v>61.806650850251998</v>
      </c>
      <c r="G50" s="702">
        <v>56.656096612730998</v>
      </c>
      <c r="H50" s="704">
        <v>0</v>
      </c>
      <c r="I50" s="701">
        <v>1.4819</v>
      </c>
      <c r="J50" s="702">
        <v>-55.174196612731002</v>
      </c>
      <c r="K50" s="705">
        <v>2.3976384088E-2</v>
      </c>
    </row>
    <row r="51" spans="1:11" ht="14.4" customHeight="1" thickBot="1" x14ac:dyDescent="0.35">
      <c r="A51" s="723" t="s">
        <v>377</v>
      </c>
      <c r="B51" s="701">
        <v>0</v>
      </c>
      <c r="C51" s="701">
        <v>0.43430000000000002</v>
      </c>
      <c r="D51" s="702">
        <v>0.43430000000000002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5.6323728212460002</v>
      </c>
      <c r="C52" s="701">
        <v>3.1469800000000001</v>
      </c>
      <c r="D52" s="702">
        <v>-2.4853928212460001</v>
      </c>
      <c r="E52" s="703">
        <v>0.55873076940599997</v>
      </c>
      <c r="F52" s="701">
        <v>2.603038753221</v>
      </c>
      <c r="G52" s="702">
        <v>2.386118857119</v>
      </c>
      <c r="H52" s="704">
        <v>0</v>
      </c>
      <c r="I52" s="701">
        <v>1.8663000000000001</v>
      </c>
      <c r="J52" s="702">
        <v>-0.519818857119</v>
      </c>
      <c r="K52" s="705">
        <v>0.71696973304300005</v>
      </c>
    </row>
    <row r="53" spans="1:11" ht="14.4" customHeight="1" thickBot="1" x14ac:dyDescent="0.35">
      <c r="A53" s="722" t="s">
        <v>379</v>
      </c>
      <c r="B53" s="706">
        <v>61</v>
      </c>
      <c r="C53" s="706">
        <v>144.31777</v>
      </c>
      <c r="D53" s="707">
        <v>83.317769999999001</v>
      </c>
      <c r="E53" s="713">
        <v>2.3658650819670002</v>
      </c>
      <c r="F53" s="706">
        <v>155.376430484792</v>
      </c>
      <c r="G53" s="707">
        <v>142.42839461105899</v>
      </c>
      <c r="H53" s="709">
        <v>6.0697299999999998</v>
      </c>
      <c r="I53" s="706">
        <v>48.882930000000002</v>
      </c>
      <c r="J53" s="707">
        <v>-93.545464611059003</v>
      </c>
      <c r="K53" s="714">
        <v>0.31460968595700001</v>
      </c>
    </row>
    <row r="54" spans="1:11" ht="14.4" customHeight="1" thickBot="1" x14ac:dyDescent="0.35">
      <c r="A54" s="723" t="s">
        <v>380</v>
      </c>
      <c r="B54" s="701">
        <v>23</v>
      </c>
      <c r="C54" s="701">
        <v>104.93814</v>
      </c>
      <c r="D54" s="702">
        <v>81.938139999998995</v>
      </c>
      <c r="E54" s="703">
        <v>4.5625278260859998</v>
      </c>
      <c r="F54" s="701">
        <v>117.376430484792</v>
      </c>
      <c r="G54" s="702">
        <v>107.595061277726</v>
      </c>
      <c r="H54" s="704">
        <v>2.5640000000000001</v>
      </c>
      <c r="I54" s="701">
        <v>13.604839999999999</v>
      </c>
      <c r="J54" s="702">
        <v>-93.990221277725993</v>
      </c>
      <c r="K54" s="705">
        <v>0.115907767375</v>
      </c>
    </row>
    <row r="55" spans="1:11" ht="14.4" customHeight="1" thickBot="1" x14ac:dyDescent="0.35">
      <c r="A55" s="723" t="s">
        <v>381</v>
      </c>
      <c r="B55" s="701">
        <v>0</v>
      </c>
      <c r="C55" s="701">
        <v>2.52888</v>
      </c>
      <c r="D55" s="702">
        <v>2.52888</v>
      </c>
      <c r="E55" s="711" t="s">
        <v>329</v>
      </c>
      <c r="F55" s="701">
        <v>0</v>
      </c>
      <c r="G55" s="702">
        <v>0</v>
      </c>
      <c r="H55" s="704">
        <v>0</v>
      </c>
      <c r="I55" s="701">
        <v>0.89056999999999997</v>
      </c>
      <c r="J55" s="702">
        <v>0.89056999999999997</v>
      </c>
      <c r="K55" s="712" t="s">
        <v>329</v>
      </c>
    </row>
    <row r="56" spans="1:11" ht="14.4" customHeight="1" thickBot="1" x14ac:dyDescent="0.35">
      <c r="A56" s="723" t="s">
        <v>382</v>
      </c>
      <c r="B56" s="701">
        <v>1</v>
      </c>
      <c r="C56" s="701">
        <v>0.66552999999999995</v>
      </c>
      <c r="D56" s="702">
        <v>-0.33446999999999999</v>
      </c>
      <c r="E56" s="703">
        <v>0.66552999999999995</v>
      </c>
      <c r="F56" s="701">
        <v>1</v>
      </c>
      <c r="G56" s="702">
        <v>0.91666666666600005</v>
      </c>
      <c r="H56" s="704">
        <v>0.30854999999999999</v>
      </c>
      <c r="I56" s="701">
        <v>0.46283000000000002</v>
      </c>
      <c r="J56" s="702">
        <v>-0.45383666666599998</v>
      </c>
      <c r="K56" s="705">
        <v>0.46283000000000002</v>
      </c>
    </row>
    <row r="57" spans="1:11" ht="14.4" customHeight="1" thickBot="1" x14ac:dyDescent="0.35">
      <c r="A57" s="723" t="s">
        <v>383</v>
      </c>
      <c r="B57" s="701">
        <v>37</v>
      </c>
      <c r="C57" s="701">
        <v>36.185220000000001</v>
      </c>
      <c r="D57" s="702">
        <v>-0.81477999999899997</v>
      </c>
      <c r="E57" s="703">
        <v>0.97797891891800004</v>
      </c>
      <c r="F57" s="701">
        <v>37</v>
      </c>
      <c r="G57" s="702">
        <v>33.916666666666003</v>
      </c>
      <c r="H57" s="704">
        <v>3.1971799999999999</v>
      </c>
      <c r="I57" s="701">
        <v>33.924689999999998</v>
      </c>
      <c r="J57" s="702">
        <v>8.0233333329999997E-3</v>
      </c>
      <c r="K57" s="705">
        <v>0.91688351351300001</v>
      </c>
    </row>
    <row r="58" spans="1:11" ht="14.4" customHeight="1" thickBot="1" x14ac:dyDescent="0.35">
      <c r="A58" s="721" t="s">
        <v>42</v>
      </c>
      <c r="B58" s="701">
        <v>2195.2028034166601</v>
      </c>
      <c r="C58" s="701">
        <v>2153.1489999999999</v>
      </c>
      <c r="D58" s="702">
        <v>-42.053803416657999</v>
      </c>
      <c r="E58" s="703">
        <v>0.98084286182900005</v>
      </c>
      <c r="F58" s="701">
        <v>2137.6502107545598</v>
      </c>
      <c r="G58" s="702">
        <v>1959.51269319168</v>
      </c>
      <c r="H58" s="704">
        <v>208.273</v>
      </c>
      <c r="I58" s="701">
        <v>1861.1420000000001</v>
      </c>
      <c r="J58" s="702">
        <v>-98.370693191675997</v>
      </c>
      <c r="K58" s="705">
        <v>0.870648523615</v>
      </c>
    </row>
    <row r="59" spans="1:11" ht="14.4" customHeight="1" thickBot="1" x14ac:dyDescent="0.35">
      <c r="A59" s="722" t="s">
        <v>384</v>
      </c>
      <c r="B59" s="706">
        <v>2195.2028034166601</v>
      </c>
      <c r="C59" s="706">
        <v>2153.1489999999999</v>
      </c>
      <c r="D59" s="707">
        <v>-42.053803416657999</v>
      </c>
      <c r="E59" s="713">
        <v>0.98084286182900005</v>
      </c>
      <c r="F59" s="706">
        <v>2137.6502107545598</v>
      </c>
      <c r="G59" s="707">
        <v>1959.51269319168</v>
      </c>
      <c r="H59" s="709">
        <v>208.273</v>
      </c>
      <c r="I59" s="706">
        <v>1861.1420000000001</v>
      </c>
      <c r="J59" s="707">
        <v>-98.370693191675997</v>
      </c>
      <c r="K59" s="714">
        <v>0.870648523615</v>
      </c>
    </row>
    <row r="60" spans="1:11" ht="14.4" customHeight="1" thickBot="1" x14ac:dyDescent="0.35">
      <c r="A60" s="723" t="s">
        <v>385</v>
      </c>
      <c r="B60" s="701">
        <v>581.99999999999795</v>
      </c>
      <c r="C60" s="701">
        <v>592.83100000000002</v>
      </c>
      <c r="D60" s="702">
        <v>10.831000000002</v>
      </c>
      <c r="E60" s="703">
        <v>1.0186099656350001</v>
      </c>
      <c r="F60" s="701">
        <v>586.06883792882104</v>
      </c>
      <c r="G60" s="702">
        <v>537.22976810141904</v>
      </c>
      <c r="H60" s="704">
        <v>52</v>
      </c>
      <c r="I60" s="701">
        <v>560.04300000000103</v>
      </c>
      <c r="J60" s="702">
        <v>22.813231898582</v>
      </c>
      <c r="K60" s="705">
        <v>0.95559252387299998</v>
      </c>
    </row>
    <row r="61" spans="1:11" ht="14.4" customHeight="1" thickBot="1" x14ac:dyDescent="0.35">
      <c r="A61" s="723" t="s">
        <v>386</v>
      </c>
      <c r="B61" s="701">
        <v>256.20280341666597</v>
      </c>
      <c r="C61" s="701">
        <v>233.20400000000001</v>
      </c>
      <c r="D61" s="702">
        <v>-22.998803416666</v>
      </c>
      <c r="E61" s="703">
        <v>0.91023203840800004</v>
      </c>
      <c r="F61" s="701">
        <v>247.98111003702201</v>
      </c>
      <c r="G61" s="702">
        <v>227.31601753393701</v>
      </c>
      <c r="H61" s="704">
        <v>24.506</v>
      </c>
      <c r="I61" s="701">
        <v>246.80199999999999</v>
      </c>
      <c r="J61" s="702">
        <v>19.485982466063</v>
      </c>
      <c r="K61" s="705">
        <v>0.99524516187199996</v>
      </c>
    </row>
    <row r="62" spans="1:11" ht="14.4" customHeight="1" thickBot="1" x14ac:dyDescent="0.35">
      <c r="A62" s="723" t="s">
        <v>387</v>
      </c>
      <c r="B62" s="701">
        <v>1356.99999999999</v>
      </c>
      <c r="C62" s="701">
        <v>1327.114</v>
      </c>
      <c r="D62" s="702">
        <v>-29.885999999993999</v>
      </c>
      <c r="E62" s="703">
        <v>0.97797641856999995</v>
      </c>
      <c r="F62" s="701">
        <v>1303.6002627887201</v>
      </c>
      <c r="G62" s="702">
        <v>1194.9669075563199</v>
      </c>
      <c r="H62" s="704">
        <v>131.767</v>
      </c>
      <c r="I62" s="701">
        <v>1054.297</v>
      </c>
      <c r="J62" s="702">
        <v>-140.66990755632199</v>
      </c>
      <c r="K62" s="705">
        <v>0.80875789158199995</v>
      </c>
    </row>
    <row r="63" spans="1:11" ht="14.4" customHeight="1" thickBot="1" x14ac:dyDescent="0.35">
      <c r="A63" s="724" t="s">
        <v>388</v>
      </c>
      <c r="B63" s="706">
        <v>2944.9738036972799</v>
      </c>
      <c r="C63" s="706">
        <v>4982.3052399999997</v>
      </c>
      <c r="D63" s="707">
        <v>2037.33143630272</v>
      </c>
      <c r="E63" s="713">
        <v>1.691799510659</v>
      </c>
      <c r="F63" s="706">
        <v>4928.8218005385097</v>
      </c>
      <c r="G63" s="707">
        <v>4518.0866504936303</v>
      </c>
      <c r="H63" s="709">
        <v>830.76855000000103</v>
      </c>
      <c r="I63" s="706">
        <v>6101.6601100000098</v>
      </c>
      <c r="J63" s="707">
        <v>1583.57345950638</v>
      </c>
      <c r="K63" s="714">
        <v>1.237955105078</v>
      </c>
    </row>
    <row r="64" spans="1:11" ht="14.4" customHeight="1" thickBot="1" x14ac:dyDescent="0.35">
      <c r="A64" s="721" t="s">
        <v>45</v>
      </c>
      <c r="B64" s="701">
        <v>298.59169671361502</v>
      </c>
      <c r="C64" s="701">
        <v>796.06817999999998</v>
      </c>
      <c r="D64" s="702">
        <v>497.47648328638502</v>
      </c>
      <c r="E64" s="703">
        <v>2.6660760790119999</v>
      </c>
      <c r="F64" s="701">
        <v>647.80166642035999</v>
      </c>
      <c r="G64" s="702">
        <v>593.81819421866396</v>
      </c>
      <c r="H64" s="704">
        <v>128.03108</v>
      </c>
      <c r="I64" s="701">
        <v>387.69272000000001</v>
      </c>
      <c r="J64" s="702">
        <v>-206.12547421866299</v>
      </c>
      <c r="K64" s="705">
        <v>0.59847440983300004</v>
      </c>
    </row>
    <row r="65" spans="1:11" ht="14.4" customHeight="1" thickBot="1" x14ac:dyDescent="0.35">
      <c r="A65" s="725" t="s">
        <v>389</v>
      </c>
      <c r="B65" s="701">
        <v>298.59169671361502</v>
      </c>
      <c r="C65" s="701">
        <v>796.06817999999998</v>
      </c>
      <c r="D65" s="702">
        <v>497.47648328638502</v>
      </c>
      <c r="E65" s="703">
        <v>2.6660760790119999</v>
      </c>
      <c r="F65" s="701">
        <v>647.80166642035999</v>
      </c>
      <c r="G65" s="702">
        <v>593.81819421866396</v>
      </c>
      <c r="H65" s="704">
        <v>128.03108</v>
      </c>
      <c r="I65" s="701">
        <v>387.69272000000001</v>
      </c>
      <c r="J65" s="702">
        <v>-206.12547421866299</v>
      </c>
      <c r="K65" s="705">
        <v>0.59847440983300004</v>
      </c>
    </row>
    <row r="66" spans="1:11" ht="14.4" customHeight="1" thickBot="1" x14ac:dyDescent="0.35">
      <c r="A66" s="723" t="s">
        <v>390</v>
      </c>
      <c r="B66" s="701">
        <v>6.0011862469470003</v>
      </c>
      <c r="C66" s="701">
        <v>361.23788000000002</v>
      </c>
      <c r="D66" s="702">
        <v>355.23669375305201</v>
      </c>
      <c r="E66" s="703">
        <v>60.194412426997999</v>
      </c>
      <c r="F66" s="701">
        <v>310.44188293385901</v>
      </c>
      <c r="G66" s="702">
        <v>284.57172602270401</v>
      </c>
      <c r="H66" s="704">
        <v>122.4555</v>
      </c>
      <c r="I66" s="701">
        <v>187.82241999999999</v>
      </c>
      <c r="J66" s="702">
        <v>-96.749306022702996</v>
      </c>
      <c r="K66" s="705">
        <v>0.60501636642800005</v>
      </c>
    </row>
    <row r="67" spans="1:11" ht="14.4" customHeight="1" thickBot="1" x14ac:dyDescent="0.35">
      <c r="A67" s="723" t="s">
        <v>391</v>
      </c>
      <c r="B67" s="701">
        <v>0</v>
      </c>
      <c r="C67" s="701">
        <v>2.62</v>
      </c>
      <c r="D67" s="702">
        <v>2.62</v>
      </c>
      <c r="E67" s="711" t="s">
        <v>335</v>
      </c>
      <c r="F67" s="701">
        <v>6.7372405471299999</v>
      </c>
      <c r="G67" s="702">
        <v>6.1758038348689999</v>
      </c>
      <c r="H67" s="704">
        <v>0</v>
      </c>
      <c r="I67" s="701">
        <v>4.3079999999999998</v>
      </c>
      <c r="J67" s="702">
        <v>-1.867803834869</v>
      </c>
      <c r="K67" s="705">
        <v>0.639430931679</v>
      </c>
    </row>
    <row r="68" spans="1:11" ht="14.4" customHeight="1" thickBot="1" x14ac:dyDescent="0.35">
      <c r="A68" s="723" t="s">
        <v>392</v>
      </c>
      <c r="B68" s="701">
        <v>143.59051046666701</v>
      </c>
      <c r="C68" s="701">
        <v>228.59453999999999</v>
      </c>
      <c r="D68" s="702">
        <v>85.004029533332002</v>
      </c>
      <c r="E68" s="703">
        <v>1.5919891868689999</v>
      </c>
      <c r="F68" s="701">
        <v>194.52469407040499</v>
      </c>
      <c r="G68" s="702">
        <v>178.31430289787201</v>
      </c>
      <c r="H68" s="704">
        <v>0</v>
      </c>
      <c r="I68" s="701">
        <v>44.375729999999997</v>
      </c>
      <c r="J68" s="702">
        <v>-133.93857289787201</v>
      </c>
      <c r="K68" s="705">
        <v>0.22812389045000001</v>
      </c>
    </row>
    <row r="69" spans="1:11" ht="14.4" customHeight="1" thickBot="1" x14ac:dyDescent="0.35">
      <c r="A69" s="723" t="s">
        <v>393</v>
      </c>
      <c r="B69" s="701">
        <v>45</v>
      </c>
      <c r="C69" s="701">
        <v>131.96487999999999</v>
      </c>
      <c r="D69" s="702">
        <v>86.964879999999994</v>
      </c>
      <c r="E69" s="703">
        <v>2.9325528888879999</v>
      </c>
      <c r="F69" s="701">
        <v>69.532429585575002</v>
      </c>
      <c r="G69" s="702">
        <v>63.738060453444</v>
      </c>
      <c r="H69" s="704">
        <v>0</v>
      </c>
      <c r="I69" s="701">
        <v>105.30034000000001</v>
      </c>
      <c r="J69" s="702">
        <v>41.562279546554997</v>
      </c>
      <c r="K69" s="705">
        <v>1.5144061645419999</v>
      </c>
    </row>
    <row r="70" spans="1:11" ht="14.4" customHeight="1" thickBot="1" x14ac:dyDescent="0.35">
      <c r="A70" s="723" t="s">
        <v>394</v>
      </c>
      <c r="B70" s="701">
        <v>104</v>
      </c>
      <c r="C70" s="701">
        <v>67.447299999999998</v>
      </c>
      <c r="D70" s="702">
        <v>-36.552699999999</v>
      </c>
      <c r="E70" s="703">
        <v>0.64853173076899995</v>
      </c>
      <c r="F70" s="701">
        <v>63.132380876589998</v>
      </c>
      <c r="G70" s="702">
        <v>57.871349136874002</v>
      </c>
      <c r="H70" s="704">
        <v>5.5755800000000004</v>
      </c>
      <c r="I70" s="701">
        <v>45.886229999999998</v>
      </c>
      <c r="J70" s="702">
        <v>-11.985119136873999</v>
      </c>
      <c r="K70" s="705">
        <v>0.72682559033600003</v>
      </c>
    </row>
    <row r="71" spans="1:11" ht="14.4" customHeight="1" thickBot="1" x14ac:dyDescent="0.35">
      <c r="A71" s="723" t="s">
        <v>395</v>
      </c>
      <c r="B71" s="701">
        <v>0</v>
      </c>
      <c r="C71" s="701">
        <v>4.2035799999999997</v>
      </c>
      <c r="D71" s="702">
        <v>4.2035799999999997</v>
      </c>
      <c r="E71" s="711" t="s">
        <v>335</v>
      </c>
      <c r="F71" s="701">
        <v>3.4330384067990001</v>
      </c>
      <c r="G71" s="702">
        <v>3.1469518728989998</v>
      </c>
      <c r="H71" s="704">
        <v>0</v>
      </c>
      <c r="I71" s="701">
        <v>0</v>
      </c>
      <c r="J71" s="702">
        <v>-3.1469518728989998</v>
      </c>
      <c r="K71" s="705">
        <v>0</v>
      </c>
    </row>
    <row r="72" spans="1:11" ht="14.4" customHeight="1" thickBot="1" x14ac:dyDescent="0.35">
      <c r="A72" s="726" t="s">
        <v>46</v>
      </c>
      <c r="B72" s="706">
        <v>0</v>
      </c>
      <c r="C72" s="706">
        <v>73.418000000000006</v>
      </c>
      <c r="D72" s="707">
        <v>73.418000000000006</v>
      </c>
      <c r="E72" s="708" t="s">
        <v>329</v>
      </c>
      <c r="F72" s="706">
        <v>0</v>
      </c>
      <c r="G72" s="707">
        <v>0</v>
      </c>
      <c r="H72" s="709">
        <v>-9.2059999999999995</v>
      </c>
      <c r="I72" s="706">
        <v>65.281360000000006</v>
      </c>
      <c r="J72" s="707">
        <v>65.281360000000006</v>
      </c>
      <c r="K72" s="710" t="s">
        <v>329</v>
      </c>
    </row>
    <row r="73" spans="1:11" ht="14.4" customHeight="1" thickBot="1" x14ac:dyDescent="0.35">
      <c r="A73" s="722" t="s">
        <v>396</v>
      </c>
      <c r="B73" s="706">
        <v>0</v>
      </c>
      <c r="C73" s="706">
        <v>73.418000000000006</v>
      </c>
      <c r="D73" s="707">
        <v>73.418000000000006</v>
      </c>
      <c r="E73" s="708" t="s">
        <v>329</v>
      </c>
      <c r="F73" s="706">
        <v>0</v>
      </c>
      <c r="G73" s="707">
        <v>0</v>
      </c>
      <c r="H73" s="709">
        <v>0</v>
      </c>
      <c r="I73" s="706">
        <v>59.755000000000003</v>
      </c>
      <c r="J73" s="707">
        <v>59.755000000000003</v>
      </c>
      <c r="K73" s="710" t="s">
        <v>329</v>
      </c>
    </row>
    <row r="74" spans="1:11" ht="14.4" customHeight="1" thickBot="1" x14ac:dyDescent="0.35">
      <c r="A74" s="723" t="s">
        <v>397</v>
      </c>
      <c r="B74" s="701">
        <v>0</v>
      </c>
      <c r="C74" s="701">
        <v>59.453000000000003</v>
      </c>
      <c r="D74" s="702">
        <v>59.453000000000003</v>
      </c>
      <c r="E74" s="711" t="s">
        <v>329</v>
      </c>
      <c r="F74" s="701">
        <v>0</v>
      </c>
      <c r="G74" s="702">
        <v>0</v>
      </c>
      <c r="H74" s="704">
        <v>0</v>
      </c>
      <c r="I74" s="701">
        <v>9.9250000000000007</v>
      </c>
      <c r="J74" s="702">
        <v>9.9250000000000007</v>
      </c>
      <c r="K74" s="712" t="s">
        <v>329</v>
      </c>
    </row>
    <row r="75" spans="1:11" ht="14.4" customHeight="1" thickBot="1" x14ac:dyDescent="0.35">
      <c r="A75" s="723" t="s">
        <v>398</v>
      </c>
      <c r="B75" s="701">
        <v>0</v>
      </c>
      <c r="C75" s="701">
        <v>13.965</v>
      </c>
      <c r="D75" s="702">
        <v>13.965</v>
      </c>
      <c r="E75" s="711" t="s">
        <v>329</v>
      </c>
      <c r="F75" s="701">
        <v>0</v>
      </c>
      <c r="G75" s="702">
        <v>0</v>
      </c>
      <c r="H75" s="704">
        <v>0</v>
      </c>
      <c r="I75" s="701">
        <v>49.83</v>
      </c>
      <c r="J75" s="702">
        <v>49.83</v>
      </c>
      <c r="K75" s="712" t="s">
        <v>329</v>
      </c>
    </row>
    <row r="76" spans="1:11" ht="14.4" customHeight="1" thickBot="1" x14ac:dyDescent="0.35">
      <c r="A76" s="722" t="s">
        <v>399</v>
      </c>
      <c r="B76" s="706">
        <v>0</v>
      </c>
      <c r="C76" s="706">
        <v>9.7699626167013807E-15</v>
      </c>
      <c r="D76" s="707">
        <v>9.7699626167013807E-15</v>
      </c>
      <c r="E76" s="708" t="s">
        <v>329</v>
      </c>
      <c r="F76" s="706">
        <v>0</v>
      </c>
      <c r="G76" s="707">
        <v>0</v>
      </c>
      <c r="H76" s="709">
        <v>-9.2059999999999995</v>
      </c>
      <c r="I76" s="706">
        <v>5.5263600000000004</v>
      </c>
      <c r="J76" s="707">
        <v>5.5263600000000004</v>
      </c>
      <c r="K76" s="710" t="s">
        <v>329</v>
      </c>
    </row>
    <row r="77" spans="1:11" ht="14.4" customHeight="1" thickBot="1" x14ac:dyDescent="0.35">
      <c r="A77" s="723" t="s">
        <v>400</v>
      </c>
      <c r="B77" s="701">
        <v>0</v>
      </c>
      <c r="C77" s="701">
        <v>0</v>
      </c>
      <c r="D77" s="702">
        <v>0</v>
      </c>
      <c r="E77" s="703">
        <v>1</v>
      </c>
      <c r="F77" s="701">
        <v>0</v>
      </c>
      <c r="G77" s="702">
        <v>0</v>
      </c>
      <c r="H77" s="704">
        <v>0</v>
      </c>
      <c r="I77" s="701">
        <v>5.5263600000000004</v>
      </c>
      <c r="J77" s="702">
        <v>5.5263600000000004</v>
      </c>
      <c r="K77" s="712" t="s">
        <v>335</v>
      </c>
    </row>
    <row r="78" spans="1:11" ht="14.4" customHeight="1" thickBot="1" x14ac:dyDescent="0.35">
      <c r="A78" s="721" t="s">
        <v>47</v>
      </c>
      <c r="B78" s="701">
        <v>2646.3821069836699</v>
      </c>
      <c r="C78" s="701">
        <v>4112.8190599999998</v>
      </c>
      <c r="D78" s="702">
        <v>1466.4369530163301</v>
      </c>
      <c r="E78" s="703">
        <v>1.5541289555819999</v>
      </c>
      <c r="F78" s="701">
        <v>4281.0201341181501</v>
      </c>
      <c r="G78" s="702">
        <v>3924.26845627497</v>
      </c>
      <c r="H78" s="704">
        <v>711.94347000000096</v>
      </c>
      <c r="I78" s="701">
        <v>5648.6860300000099</v>
      </c>
      <c r="J78" s="702">
        <v>1724.41757372504</v>
      </c>
      <c r="K78" s="705">
        <v>1.319471960662</v>
      </c>
    </row>
    <row r="79" spans="1:11" ht="14.4" customHeight="1" thickBot="1" x14ac:dyDescent="0.35">
      <c r="A79" s="722" t="s">
        <v>401</v>
      </c>
      <c r="B79" s="706">
        <v>98.610569068917002</v>
      </c>
      <c r="C79" s="706">
        <v>85.390460000000004</v>
      </c>
      <c r="D79" s="707">
        <v>-13.220109068917001</v>
      </c>
      <c r="E79" s="713">
        <v>0.86593618520000004</v>
      </c>
      <c r="F79" s="706">
        <v>84.459627977196007</v>
      </c>
      <c r="G79" s="707">
        <v>77.421325645763005</v>
      </c>
      <c r="H79" s="709">
        <v>7.9758599999999999</v>
      </c>
      <c r="I79" s="706">
        <v>78.684989999999999</v>
      </c>
      <c r="J79" s="707">
        <v>1.263664354236</v>
      </c>
      <c r="K79" s="714">
        <v>0.93162842276799995</v>
      </c>
    </row>
    <row r="80" spans="1:11" ht="14.4" customHeight="1" thickBot="1" x14ac:dyDescent="0.35">
      <c r="A80" s="723" t="s">
        <v>402</v>
      </c>
      <c r="B80" s="701">
        <v>58.062021085047</v>
      </c>
      <c r="C80" s="701">
        <v>55.522599999999997</v>
      </c>
      <c r="D80" s="702">
        <v>-2.539421085047</v>
      </c>
      <c r="E80" s="703">
        <v>0.95626364639700001</v>
      </c>
      <c r="F80" s="701">
        <v>53.834255390533997</v>
      </c>
      <c r="G80" s="702">
        <v>49.348067441323003</v>
      </c>
      <c r="H80" s="704">
        <v>5.8695000000000004</v>
      </c>
      <c r="I80" s="701">
        <v>54.508699999999997</v>
      </c>
      <c r="J80" s="702">
        <v>5.1606325586770003</v>
      </c>
      <c r="K80" s="705">
        <v>1.012528168255</v>
      </c>
    </row>
    <row r="81" spans="1:11" ht="14.4" customHeight="1" thickBot="1" x14ac:dyDescent="0.35">
      <c r="A81" s="723" t="s">
        <v>403</v>
      </c>
      <c r="B81" s="701">
        <v>2.6494277236110002</v>
      </c>
      <c r="C81" s="701">
        <v>0</v>
      </c>
      <c r="D81" s="702">
        <v>-2.6494277236110002</v>
      </c>
      <c r="E81" s="703">
        <v>0</v>
      </c>
      <c r="F81" s="701">
        <v>0</v>
      </c>
      <c r="G81" s="702">
        <v>0</v>
      </c>
      <c r="H81" s="704">
        <v>0</v>
      </c>
      <c r="I81" s="701">
        <v>0</v>
      </c>
      <c r="J81" s="702">
        <v>0</v>
      </c>
      <c r="K81" s="705">
        <v>11</v>
      </c>
    </row>
    <row r="82" spans="1:11" ht="14.4" customHeight="1" thickBot="1" x14ac:dyDescent="0.35">
      <c r="A82" s="723" t="s">
        <v>404</v>
      </c>
      <c r="B82" s="701">
        <v>37.899120260258002</v>
      </c>
      <c r="C82" s="701">
        <v>29.86786</v>
      </c>
      <c r="D82" s="702">
        <v>-8.0312602602579997</v>
      </c>
      <c r="E82" s="703">
        <v>0.78808847790900005</v>
      </c>
      <c r="F82" s="701">
        <v>30.625372586661999</v>
      </c>
      <c r="G82" s="702">
        <v>28.073258204439998</v>
      </c>
      <c r="H82" s="704">
        <v>2.10636</v>
      </c>
      <c r="I82" s="701">
        <v>24.176290000000002</v>
      </c>
      <c r="J82" s="702">
        <v>-3.8969682044399998</v>
      </c>
      <c r="K82" s="705">
        <v>0.78942027338800003</v>
      </c>
    </row>
    <row r="83" spans="1:11" ht="14.4" customHeight="1" thickBot="1" x14ac:dyDescent="0.35">
      <c r="A83" s="722" t="s">
        <v>405</v>
      </c>
      <c r="B83" s="706">
        <v>28</v>
      </c>
      <c r="C83" s="706">
        <v>23.021599999999999</v>
      </c>
      <c r="D83" s="707">
        <v>-4.9783999999999997</v>
      </c>
      <c r="E83" s="713">
        <v>0.82219999999899995</v>
      </c>
      <c r="F83" s="706">
        <v>25.364059069021</v>
      </c>
      <c r="G83" s="707">
        <v>23.250387479935998</v>
      </c>
      <c r="H83" s="709">
        <v>0</v>
      </c>
      <c r="I83" s="706">
        <v>23.639669999999999</v>
      </c>
      <c r="J83" s="707">
        <v>0.38928252006300001</v>
      </c>
      <c r="K83" s="714">
        <v>0.93201446722900005</v>
      </c>
    </row>
    <row r="84" spans="1:11" ht="14.4" customHeight="1" thickBot="1" x14ac:dyDescent="0.35">
      <c r="A84" s="723" t="s">
        <v>406</v>
      </c>
      <c r="B84" s="701">
        <v>20</v>
      </c>
      <c r="C84" s="701">
        <v>19.440000000000001</v>
      </c>
      <c r="D84" s="702">
        <v>-0.56000000000000005</v>
      </c>
      <c r="E84" s="703">
        <v>0.971999999999</v>
      </c>
      <c r="F84" s="701">
        <v>20.443943661971002</v>
      </c>
      <c r="G84" s="702">
        <v>18.740281690140002</v>
      </c>
      <c r="H84" s="704">
        <v>0</v>
      </c>
      <c r="I84" s="701">
        <v>20.655000000000001</v>
      </c>
      <c r="J84" s="702">
        <v>1.9147183098589999</v>
      </c>
      <c r="K84" s="705">
        <v>1.010323660714</v>
      </c>
    </row>
    <row r="85" spans="1:11" ht="14.4" customHeight="1" thickBot="1" x14ac:dyDescent="0.35">
      <c r="A85" s="723" t="s">
        <v>407</v>
      </c>
      <c r="B85" s="701">
        <v>8</v>
      </c>
      <c r="C85" s="701">
        <v>3.5815999999999999</v>
      </c>
      <c r="D85" s="702">
        <v>-4.4184000000000001</v>
      </c>
      <c r="E85" s="703">
        <v>0.44769999999900001</v>
      </c>
      <c r="F85" s="701">
        <v>4.9201154070489999</v>
      </c>
      <c r="G85" s="702">
        <v>4.5101057897950003</v>
      </c>
      <c r="H85" s="704">
        <v>0</v>
      </c>
      <c r="I85" s="701">
        <v>2.9846699999999999</v>
      </c>
      <c r="J85" s="702">
        <v>-1.5254357897949999</v>
      </c>
      <c r="K85" s="705">
        <v>0.60662601444700004</v>
      </c>
    </row>
    <row r="86" spans="1:11" ht="14.4" customHeight="1" thickBot="1" x14ac:dyDescent="0.35">
      <c r="A86" s="722" t="s">
        <v>408</v>
      </c>
      <c r="B86" s="706">
        <v>0</v>
      </c>
      <c r="C86" s="706">
        <v>0</v>
      </c>
      <c r="D86" s="707">
        <v>0</v>
      </c>
      <c r="E86" s="708" t="s">
        <v>329</v>
      </c>
      <c r="F86" s="706">
        <v>0</v>
      </c>
      <c r="G86" s="707">
        <v>0</v>
      </c>
      <c r="H86" s="709">
        <v>0.4</v>
      </c>
      <c r="I86" s="706">
        <v>0.4</v>
      </c>
      <c r="J86" s="707">
        <v>0.4</v>
      </c>
      <c r="K86" s="710" t="s">
        <v>335</v>
      </c>
    </row>
    <row r="87" spans="1:11" ht="14.4" customHeight="1" thickBot="1" x14ac:dyDescent="0.35">
      <c r="A87" s="723" t="s">
        <v>409</v>
      </c>
      <c r="B87" s="701">
        <v>0</v>
      </c>
      <c r="C87" s="701">
        <v>0</v>
      </c>
      <c r="D87" s="702">
        <v>0</v>
      </c>
      <c r="E87" s="711" t="s">
        <v>329</v>
      </c>
      <c r="F87" s="701">
        <v>0</v>
      </c>
      <c r="G87" s="702">
        <v>0</v>
      </c>
      <c r="H87" s="704">
        <v>0.4</v>
      </c>
      <c r="I87" s="701">
        <v>0.4</v>
      </c>
      <c r="J87" s="702">
        <v>0.4</v>
      </c>
      <c r="K87" s="712" t="s">
        <v>335</v>
      </c>
    </row>
    <row r="88" spans="1:11" ht="14.4" customHeight="1" thickBot="1" x14ac:dyDescent="0.35">
      <c r="A88" s="722" t="s">
        <v>410</v>
      </c>
      <c r="B88" s="706">
        <v>632.17332058969396</v>
      </c>
      <c r="C88" s="706">
        <v>560.77322000000004</v>
      </c>
      <c r="D88" s="707">
        <v>-71.400100589694006</v>
      </c>
      <c r="E88" s="713">
        <v>0.88705613118299997</v>
      </c>
      <c r="F88" s="706">
        <v>633.04152757544398</v>
      </c>
      <c r="G88" s="707">
        <v>580.28806694415698</v>
      </c>
      <c r="H88" s="709">
        <v>54.618180000000002</v>
      </c>
      <c r="I88" s="706">
        <v>569.93915000000095</v>
      </c>
      <c r="J88" s="707">
        <v>-10.348916944155</v>
      </c>
      <c r="K88" s="714">
        <v>0.90031873925000006</v>
      </c>
    </row>
    <row r="89" spans="1:11" ht="14.4" customHeight="1" thickBot="1" x14ac:dyDescent="0.35">
      <c r="A89" s="723" t="s">
        <v>411</v>
      </c>
      <c r="B89" s="701">
        <v>506</v>
      </c>
      <c r="C89" s="701">
        <v>455.54459000000003</v>
      </c>
      <c r="D89" s="702">
        <v>-50.455410000000001</v>
      </c>
      <c r="E89" s="703">
        <v>0.90028575098800001</v>
      </c>
      <c r="F89" s="701">
        <v>525.13675874411899</v>
      </c>
      <c r="G89" s="702">
        <v>481.37536218210897</v>
      </c>
      <c r="H89" s="704">
        <v>45.209719999999997</v>
      </c>
      <c r="I89" s="701">
        <v>479.04878000000099</v>
      </c>
      <c r="J89" s="702">
        <v>-2.3265821821079999</v>
      </c>
      <c r="K89" s="705">
        <v>0.91223623565300005</v>
      </c>
    </row>
    <row r="90" spans="1:11" ht="14.4" customHeight="1" thickBot="1" x14ac:dyDescent="0.35">
      <c r="A90" s="723" t="s">
        <v>412</v>
      </c>
      <c r="B90" s="701">
        <v>0</v>
      </c>
      <c r="C90" s="701">
        <v>13.68277</v>
      </c>
      <c r="D90" s="702">
        <v>13.68277</v>
      </c>
      <c r="E90" s="711" t="s">
        <v>329</v>
      </c>
      <c r="F90" s="701">
        <v>15.082723219019</v>
      </c>
      <c r="G90" s="702">
        <v>13.825829617434</v>
      </c>
      <c r="H90" s="704">
        <v>1.7423999999999999</v>
      </c>
      <c r="I90" s="701">
        <v>9.8735999999999997</v>
      </c>
      <c r="J90" s="702">
        <v>-3.9522296174339999</v>
      </c>
      <c r="K90" s="705">
        <v>0.65462979440900004</v>
      </c>
    </row>
    <row r="91" spans="1:11" ht="14.4" customHeight="1" thickBot="1" x14ac:dyDescent="0.35">
      <c r="A91" s="723" t="s">
        <v>413</v>
      </c>
      <c r="B91" s="701">
        <v>22.245102122349</v>
      </c>
      <c r="C91" s="701">
        <v>0</v>
      </c>
      <c r="D91" s="702">
        <v>-22.245102122349</v>
      </c>
      <c r="E91" s="703">
        <v>0</v>
      </c>
      <c r="F91" s="701">
        <v>0</v>
      </c>
      <c r="G91" s="702">
        <v>0</v>
      </c>
      <c r="H91" s="704">
        <v>0</v>
      </c>
      <c r="I91" s="701">
        <v>0</v>
      </c>
      <c r="J91" s="702">
        <v>0</v>
      </c>
      <c r="K91" s="705">
        <v>11</v>
      </c>
    </row>
    <row r="92" spans="1:11" ht="14.4" customHeight="1" thickBot="1" x14ac:dyDescent="0.35">
      <c r="A92" s="723" t="s">
        <v>414</v>
      </c>
      <c r="B92" s="701">
        <v>103.928218467345</v>
      </c>
      <c r="C92" s="701">
        <v>91.545860000000005</v>
      </c>
      <c r="D92" s="702">
        <v>-12.382358467344</v>
      </c>
      <c r="E92" s="703">
        <v>0.88085662729500003</v>
      </c>
      <c r="F92" s="701">
        <v>92.822045612305004</v>
      </c>
      <c r="G92" s="702">
        <v>85.086875144613003</v>
      </c>
      <c r="H92" s="704">
        <v>7.6660599999999999</v>
      </c>
      <c r="I92" s="701">
        <v>81.016769999999994</v>
      </c>
      <c r="J92" s="702">
        <v>-4.0701051446129997</v>
      </c>
      <c r="K92" s="705">
        <v>0.87281819168600006</v>
      </c>
    </row>
    <row r="93" spans="1:11" ht="14.4" customHeight="1" thickBot="1" x14ac:dyDescent="0.35">
      <c r="A93" s="722" t="s">
        <v>415</v>
      </c>
      <c r="B93" s="706">
        <v>1852.59821732506</v>
      </c>
      <c r="C93" s="706">
        <v>3427.76899</v>
      </c>
      <c r="D93" s="707">
        <v>1575.1707726749401</v>
      </c>
      <c r="E93" s="713">
        <v>1.8502495349200001</v>
      </c>
      <c r="F93" s="706">
        <v>3503.15491949649</v>
      </c>
      <c r="G93" s="707">
        <v>3211.22534287178</v>
      </c>
      <c r="H93" s="709">
        <v>648.94943000000103</v>
      </c>
      <c r="I93" s="706">
        <v>4944.7404700000097</v>
      </c>
      <c r="J93" s="707">
        <v>1733.51512712823</v>
      </c>
      <c r="K93" s="714">
        <v>1.4115106478670001</v>
      </c>
    </row>
    <row r="94" spans="1:11" ht="14.4" customHeight="1" thickBot="1" x14ac:dyDescent="0.35">
      <c r="A94" s="723" t="s">
        <v>416</v>
      </c>
      <c r="B94" s="701">
        <v>26.999999999999002</v>
      </c>
      <c r="C94" s="701">
        <v>28.5</v>
      </c>
      <c r="D94" s="702">
        <v>1.5</v>
      </c>
      <c r="E94" s="703">
        <v>1.055555555555</v>
      </c>
      <c r="F94" s="701">
        <v>20</v>
      </c>
      <c r="G94" s="702">
        <v>18.333333333333002</v>
      </c>
      <c r="H94" s="704">
        <v>0</v>
      </c>
      <c r="I94" s="701">
        <v>24.759</v>
      </c>
      <c r="J94" s="702">
        <v>6.4256666666660003</v>
      </c>
      <c r="K94" s="705">
        <v>1.2379500000000001</v>
      </c>
    </row>
    <row r="95" spans="1:11" ht="14.4" customHeight="1" thickBot="1" x14ac:dyDescent="0.35">
      <c r="A95" s="723" t="s">
        <v>417</v>
      </c>
      <c r="B95" s="701">
        <v>191.525019554061</v>
      </c>
      <c r="C95" s="701">
        <v>128.07230999999999</v>
      </c>
      <c r="D95" s="702">
        <v>-63.45270955406</v>
      </c>
      <c r="E95" s="703">
        <v>0.66869754300600004</v>
      </c>
      <c r="F95" s="701">
        <v>148.80736416592501</v>
      </c>
      <c r="G95" s="702">
        <v>136.40675048543099</v>
      </c>
      <c r="H95" s="704">
        <v>9.4561799999999998</v>
      </c>
      <c r="I95" s="701">
        <v>106.26802000000001</v>
      </c>
      <c r="J95" s="702">
        <v>-30.138730485431001</v>
      </c>
      <c r="K95" s="705">
        <v>0.71413145845000003</v>
      </c>
    </row>
    <row r="96" spans="1:11" ht="14.4" customHeight="1" thickBot="1" x14ac:dyDescent="0.35">
      <c r="A96" s="723" t="s">
        <v>418</v>
      </c>
      <c r="B96" s="701">
        <v>3</v>
      </c>
      <c r="C96" s="701">
        <v>5.353599999999</v>
      </c>
      <c r="D96" s="702">
        <v>2.353599999999</v>
      </c>
      <c r="E96" s="703">
        <v>1.784533333333</v>
      </c>
      <c r="F96" s="701">
        <v>21.746559284179</v>
      </c>
      <c r="G96" s="702">
        <v>19.934346010496999</v>
      </c>
      <c r="H96" s="704">
        <v>0</v>
      </c>
      <c r="I96" s="701">
        <v>1.7422</v>
      </c>
      <c r="J96" s="702">
        <v>-18.192146010497002</v>
      </c>
      <c r="K96" s="705">
        <v>8.0113822937000007E-2</v>
      </c>
    </row>
    <row r="97" spans="1:11" ht="14.4" customHeight="1" thickBot="1" x14ac:dyDescent="0.35">
      <c r="A97" s="723" t="s">
        <v>419</v>
      </c>
      <c r="B97" s="701">
        <v>169.26629586157699</v>
      </c>
      <c r="C97" s="701">
        <v>161.13292999999999</v>
      </c>
      <c r="D97" s="702">
        <v>-8.1333658615769995</v>
      </c>
      <c r="E97" s="703">
        <v>0.95194928901700004</v>
      </c>
      <c r="F97" s="701">
        <v>306.38311308363399</v>
      </c>
      <c r="G97" s="702">
        <v>280.851186993331</v>
      </c>
      <c r="H97" s="704">
        <v>185.24941000000001</v>
      </c>
      <c r="I97" s="701">
        <v>243.89841000000001</v>
      </c>
      <c r="J97" s="702">
        <v>-36.952776993329998</v>
      </c>
      <c r="K97" s="705">
        <v>0.79605696131600001</v>
      </c>
    </row>
    <row r="98" spans="1:11" ht="14.4" customHeight="1" thickBot="1" x14ac:dyDescent="0.35">
      <c r="A98" s="723" t="s">
        <v>420</v>
      </c>
      <c r="B98" s="701">
        <v>1461.80690190942</v>
      </c>
      <c r="C98" s="701">
        <v>3102.9759800000002</v>
      </c>
      <c r="D98" s="702">
        <v>1641.1690780905799</v>
      </c>
      <c r="E98" s="703">
        <v>2.1226989528820002</v>
      </c>
      <c r="F98" s="701">
        <v>3006.2178829627501</v>
      </c>
      <c r="G98" s="702">
        <v>2755.6997260491898</v>
      </c>
      <c r="H98" s="704">
        <v>454.243840000001</v>
      </c>
      <c r="I98" s="701">
        <v>4568.0728400000098</v>
      </c>
      <c r="J98" s="702">
        <v>1812.37311395082</v>
      </c>
      <c r="K98" s="705">
        <v>1.5195415029249999</v>
      </c>
    </row>
    <row r="99" spans="1:11" ht="14.4" customHeight="1" thickBot="1" x14ac:dyDescent="0.35">
      <c r="A99" s="723" t="s">
        <v>421</v>
      </c>
      <c r="B99" s="701">
        <v>0</v>
      </c>
      <c r="C99" s="701">
        <v>1.73417</v>
      </c>
      <c r="D99" s="702">
        <v>1.73417</v>
      </c>
      <c r="E99" s="711" t="s">
        <v>335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12" t="s">
        <v>329</v>
      </c>
    </row>
    <row r="100" spans="1:11" ht="14.4" customHeight="1" thickBot="1" x14ac:dyDescent="0.35">
      <c r="A100" s="722" t="s">
        <v>422</v>
      </c>
      <c r="B100" s="706">
        <v>35</v>
      </c>
      <c r="C100" s="706">
        <v>15.608750000000001</v>
      </c>
      <c r="D100" s="707">
        <v>-19.391249999999999</v>
      </c>
      <c r="E100" s="713">
        <v>0.44596428571399999</v>
      </c>
      <c r="F100" s="706">
        <v>35</v>
      </c>
      <c r="G100" s="707">
        <v>32.083333333333002</v>
      </c>
      <c r="H100" s="709">
        <v>0</v>
      </c>
      <c r="I100" s="706">
        <v>31.281749999999999</v>
      </c>
      <c r="J100" s="707">
        <v>-0.80158333333300003</v>
      </c>
      <c r="K100" s="714">
        <v>0.89376428571400002</v>
      </c>
    </row>
    <row r="101" spans="1:11" ht="14.4" customHeight="1" thickBot="1" x14ac:dyDescent="0.35">
      <c r="A101" s="723" t="s">
        <v>423</v>
      </c>
      <c r="B101" s="701">
        <v>0</v>
      </c>
      <c r="C101" s="701">
        <v>8.3789999999989995</v>
      </c>
      <c r="D101" s="702">
        <v>8.3789999999989995</v>
      </c>
      <c r="E101" s="711" t="s">
        <v>329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12" t="s">
        <v>329</v>
      </c>
    </row>
    <row r="102" spans="1:11" ht="14.4" customHeight="1" thickBot="1" x14ac:dyDescent="0.35">
      <c r="A102" s="723" t="s">
        <v>424</v>
      </c>
      <c r="B102" s="701">
        <v>0</v>
      </c>
      <c r="C102" s="701">
        <v>6.05</v>
      </c>
      <c r="D102" s="702">
        <v>6.05</v>
      </c>
      <c r="E102" s="711" t="s">
        <v>335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12" t="s">
        <v>329</v>
      </c>
    </row>
    <row r="103" spans="1:11" ht="14.4" customHeight="1" thickBot="1" x14ac:dyDescent="0.35">
      <c r="A103" s="723" t="s">
        <v>425</v>
      </c>
      <c r="B103" s="701">
        <v>35</v>
      </c>
      <c r="C103" s="701">
        <v>0</v>
      </c>
      <c r="D103" s="702">
        <v>-35</v>
      </c>
      <c r="E103" s="703">
        <v>0</v>
      </c>
      <c r="F103" s="701">
        <v>35</v>
      </c>
      <c r="G103" s="702">
        <v>32.083333333333002</v>
      </c>
      <c r="H103" s="704">
        <v>0</v>
      </c>
      <c r="I103" s="701">
        <v>30.083749999999998</v>
      </c>
      <c r="J103" s="702">
        <v>-1.999583333333</v>
      </c>
      <c r="K103" s="705">
        <v>0.85953571428499997</v>
      </c>
    </row>
    <row r="104" spans="1:11" ht="14.4" customHeight="1" thickBot="1" x14ac:dyDescent="0.35">
      <c r="A104" s="723" t="s">
        <v>426</v>
      </c>
      <c r="B104" s="701">
        <v>0</v>
      </c>
      <c r="C104" s="701">
        <v>1.1797500000000001</v>
      </c>
      <c r="D104" s="702">
        <v>1.1797500000000001</v>
      </c>
      <c r="E104" s="711" t="s">
        <v>335</v>
      </c>
      <c r="F104" s="701">
        <v>0</v>
      </c>
      <c r="G104" s="702">
        <v>0</v>
      </c>
      <c r="H104" s="704">
        <v>0</v>
      </c>
      <c r="I104" s="701">
        <v>1.198</v>
      </c>
      <c r="J104" s="702">
        <v>1.198</v>
      </c>
      <c r="K104" s="712" t="s">
        <v>329</v>
      </c>
    </row>
    <row r="105" spans="1:11" ht="14.4" customHeight="1" thickBot="1" x14ac:dyDescent="0.35">
      <c r="A105" s="722" t="s">
        <v>427</v>
      </c>
      <c r="B105" s="706">
        <v>0</v>
      </c>
      <c r="C105" s="706">
        <v>0.25603999999999999</v>
      </c>
      <c r="D105" s="707">
        <v>0.25603999999999999</v>
      </c>
      <c r="E105" s="708" t="s">
        <v>335</v>
      </c>
      <c r="F105" s="706">
        <v>0</v>
      </c>
      <c r="G105" s="707">
        <v>0</v>
      </c>
      <c r="H105" s="709">
        <v>0</v>
      </c>
      <c r="I105" s="706">
        <v>0</v>
      </c>
      <c r="J105" s="707">
        <v>0</v>
      </c>
      <c r="K105" s="710" t="s">
        <v>329</v>
      </c>
    </row>
    <row r="106" spans="1:11" ht="14.4" customHeight="1" thickBot="1" x14ac:dyDescent="0.35">
      <c r="A106" s="723" t="s">
        <v>428</v>
      </c>
      <c r="B106" s="701">
        <v>0</v>
      </c>
      <c r="C106" s="701">
        <v>0.25603999999999999</v>
      </c>
      <c r="D106" s="702">
        <v>0.25603999999999999</v>
      </c>
      <c r="E106" s="711" t="s">
        <v>335</v>
      </c>
      <c r="F106" s="701">
        <v>0</v>
      </c>
      <c r="G106" s="702">
        <v>0</v>
      </c>
      <c r="H106" s="704">
        <v>0</v>
      </c>
      <c r="I106" s="701">
        <v>0</v>
      </c>
      <c r="J106" s="702">
        <v>0</v>
      </c>
      <c r="K106" s="712" t="s">
        <v>329</v>
      </c>
    </row>
    <row r="107" spans="1:11" ht="14.4" customHeight="1" thickBot="1" x14ac:dyDescent="0.35">
      <c r="A107" s="720" t="s">
        <v>48</v>
      </c>
      <c r="B107" s="701">
        <v>26063</v>
      </c>
      <c r="C107" s="701">
        <v>29874.913479999999</v>
      </c>
      <c r="D107" s="702">
        <v>3811.9134800000002</v>
      </c>
      <c r="E107" s="703">
        <v>1.146257663354</v>
      </c>
      <c r="F107" s="701">
        <v>30047.082962320401</v>
      </c>
      <c r="G107" s="702">
        <v>27543.159382127</v>
      </c>
      <c r="H107" s="704">
        <v>3349.9213800000098</v>
      </c>
      <c r="I107" s="701">
        <v>30379.628189999999</v>
      </c>
      <c r="J107" s="702">
        <v>2836.4688078729901</v>
      </c>
      <c r="K107" s="705">
        <v>1.0110674712779999</v>
      </c>
    </row>
    <row r="108" spans="1:11" ht="14.4" customHeight="1" thickBot="1" x14ac:dyDescent="0.35">
      <c r="A108" s="726" t="s">
        <v>429</v>
      </c>
      <c r="B108" s="706">
        <v>19193</v>
      </c>
      <c r="C108" s="706">
        <v>22010.465</v>
      </c>
      <c r="D108" s="707">
        <v>2817.4649999999901</v>
      </c>
      <c r="E108" s="713">
        <v>1.146796488303</v>
      </c>
      <c r="F108" s="706">
        <v>22127.802962320398</v>
      </c>
      <c r="G108" s="707">
        <v>20283.819382127</v>
      </c>
      <c r="H108" s="709">
        <v>2464.444</v>
      </c>
      <c r="I108" s="706">
        <v>22357.107</v>
      </c>
      <c r="J108" s="707">
        <v>2073.2876178729898</v>
      </c>
      <c r="K108" s="714">
        <v>1.010362711475</v>
      </c>
    </row>
    <row r="109" spans="1:11" ht="14.4" customHeight="1" thickBot="1" x14ac:dyDescent="0.35">
      <c r="A109" s="722" t="s">
        <v>430</v>
      </c>
      <c r="B109" s="706">
        <v>19080</v>
      </c>
      <c r="C109" s="706">
        <v>21861.407999999999</v>
      </c>
      <c r="D109" s="707">
        <v>2781.4079999999899</v>
      </c>
      <c r="E109" s="713">
        <v>1.1457761006280001</v>
      </c>
      <c r="F109" s="706">
        <v>21997.999999999902</v>
      </c>
      <c r="G109" s="707">
        <v>20164.833333333299</v>
      </c>
      <c r="H109" s="709">
        <v>2459.6439999999998</v>
      </c>
      <c r="I109" s="706">
        <v>22249.638999999999</v>
      </c>
      <c r="J109" s="707">
        <v>2084.8056666667599</v>
      </c>
      <c r="K109" s="714">
        <v>1.011439176288</v>
      </c>
    </row>
    <row r="110" spans="1:11" ht="14.4" customHeight="1" thickBot="1" x14ac:dyDescent="0.35">
      <c r="A110" s="723" t="s">
        <v>431</v>
      </c>
      <c r="B110" s="701">
        <v>19080</v>
      </c>
      <c r="C110" s="701">
        <v>21861.407999999999</v>
      </c>
      <c r="D110" s="702">
        <v>2781.4079999999899</v>
      </c>
      <c r="E110" s="703">
        <v>1.1457761006280001</v>
      </c>
      <c r="F110" s="701">
        <v>21997.999999999902</v>
      </c>
      <c r="G110" s="702">
        <v>20164.833333333299</v>
      </c>
      <c r="H110" s="704">
        <v>2459.6439999999998</v>
      </c>
      <c r="I110" s="701">
        <v>22249.638999999999</v>
      </c>
      <c r="J110" s="702">
        <v>2084.8056666667599</v>
      </c>
      <c r="K110" s="705">
        <v>1.011439176288</v>
      </c>
    </row>
    <row r="111" spans="1:11" ht="14.4" customHeight="1" thickBot="1" x14ac:dyDescent="0.35">
      <c r="A111" s="722" t="s">
        <v>432</v>
      </c>
      <c r="B111" s="706">
        <v>60</v>
      </c>
      <c r="C111" s="706">
        <v>67.2</v>
      </c>
      <c r="D111" s="707">
        <v>7.2</v>
      </c>
      <c r="E111" s="713">
        <v>1.1200000000000001</v>
      </c>
      <c r="F111" s="706">
        <v>77.376962320481994</v>
      </c>
      <c r="G111" s="707">
        <v>70.928882127107997</v>
      </c>
      <c r="H111" s="709">
        <v>4.8</v>
      </c>
      <c r="I111" s="706">
        <v>43.2</v>
      </c>
      <c r="J111" s="707">
        <v>-27.728882127108001</v>
      </c>
      <c r="K111" s="714">
        <v>0.55830571147300001</v>
      </c>
    </row>
    <row r="112" spans="1:11" ht="14.4" customHeight="1" thickBot="1" x14ac:dyDescent="0.35">
      <c r="A112" s="723" t="s">
        <v>433</v>
      </c>
      <c r="B112" s="701">
        <v>60</v>
      </c>
      <c r="C112" s="701">
        <v>67.2</v>
      </c>
      <c r="D112" s="702">
        <v>7.2</v>
      </c>
      <c r="E112" s="703">
        <v>1.1200000000000001</v>
      </c>
      <c r="F112" s="701">
        <v>77.376962320481994</v>
      </c>
      <c r="G112" s="702">
        <v>70.928882127107997</v>
      </c>
      <c r="H112" s="704">
        <v>4.8</v>
      </c>
      <c r="I112" s="701">
        <v>43.2</v>
      </c>
      <c r="J112" s="702">
        <v>-27.728882127108001</v>
      </c>
      <c r="K112" s="705">
        <v>0.55830571147300001</v>
      </c>
    </row>
    <row r="113" spans="1:11" ht="14.4" customHeight="1" thickBot="1" x14ac:dyDescent="0.35">
      <c r="A113" s="722" t="s">
        <v>434</v>
      </c>
      <c r="B113" s="706">
        <v>53</v>
      </c>
      <c r="C113" s="706">
        <v>34.606999999999999</v>
      </c>
      <c r="D113" s="707">
        <v>-18.393000000000001</v>
      </c>
      <c r="E113" s="713">
        <v>0.65296226415000003</v>
      </c>
      <c r="F113" s="706">
        <v>52.426000000000002</v>
      </c>
      <c r="G113" s="707">
        <v>48.057166666665999</v>
      </c>
      <c r="H113" s="709">
        <v>0</v>
      </c>
      <c r="I113" s="706">
        <v>28.768000000000001</v>
      </c>
      <c r="J113" s="707">
        <v>-19.289166666665999</v>
      </c>
      <c r="K113" s="714">
        <v>0.54873536031699999</v>
      </c>
    </row>
    <row r="114" spans="1:11" ht="14.4" customHeight="1" thickBot="1" x14ac:dyDescent="0.35">
      <c r="A114" s="723" t="s">
        <v>435</v>
      </c>
      <c r="B114" s="701">
        <v>53</v>
      </c>
      <c r="C114" s="701">
        <v>34.606999999999999</v>
      </c>
      <c r="D114" s="702">
        <v>-18.393000000000001</v>
      </c>
      <c r="E114" s="703">
        <v>0.65296226415000003</v>
      </c>
      <c r="F114" s="701">
        <v>52.426000000000002</v>
      </c>
      <c r="G114" s="702">
        <v>48.057166666665999</v>
      </c>
      <c r="H114" s="704">
        <v>0</v>
      </c>
      <c r="I114" s="701">
        <v>28.768000000000001</v>
      </c>
      <c r="J114" s="702">
        <v>-19.289166666665999</v>
      </c>
      <c r="K114" s="705">
        <v>0.54873536031699999</v>
      </c>
    </row>
    <row r="115" spans="1:11" ht="14.4" customHeight="1" thickBot="1" x14ac:dyDescent="0.35">
      <c r="A115" s="725" t="s">
        <v>436</v>
      </c>
      <c r="B115" s="701">
        <v>0</v>
      </c>
      <c r="C115" s="701">
        <v>47.25</v>
      </c>
      <c r="D115" s="702">
        <v>47.25</v>
      </c>
      <c r="E115" s="711" t="s">
        <v>335</v>
      </c>
      <c r="F115" s="701">
        <v>0</v>
      </c>
      <c r="G115" s="702">
        <v>0</v>
      </c>
      <c r="H115" s="704">
        <v>0</v>
      </c>
      <c r="I115" s="701">
        <v>35.5</v>
      </c>
      <c r="J115" s="702">
        <v>35.5</v>
      </c>
      <c r="K115" s="712" t="s">
        <v>329</v>
      </c>
    </row>
    <row r="116" spans="1:11" ht="14.4" customHeight="1" thickBot="1" x14ac:dyDescent="0.35">
      <c r="A116" s="723" t="s">
        <v>437</v>
      </c>
      <c r="B116" s="701">
        <v>0</v>
      </c>
      <c r="C116" s="701">
        <v>47.25</v>
      </c>
      <c r="D116" s="702">
        <v>47.25</v>
      </c>
      <c r="E116" s="711" t="s">
        <v>335</v>
      </c>
      <c r="F116" s="701">
        <v>0</v>
      </c>
      <c r="G116" s="702">
        <v>0</v>
      </c>
      <c r="H116" s="704">
        <v>0</v>
      </c>
      <c r="I116" s="701">
        <v>35.5</v>
      </c>
      <c r="J116" s="702">
        <v>35.5</v>
      </c>
      <c r="K116" s="712" t="s">
        <v>329</v>
      </c>
    </row>
    <row r="117" spans="1:11" ht="14.4" customHeight="1" thickBot="1" x14ac:dyDescent="0.35">
      <c r="A117" s="721" t="s">
        <v>438</v>
      </c>
      <c r="B117" s="701">
        <v>6487.99999999999</v>
      </c>
      <c r="C117" s="701">
        <v>7426.5260799999996</v>
      </c>
      <c r="D117" s="702">
        <v>938.52608000000896</v>
      </c>
      <c r="E117" s="703">
        <v>1.14465568434</v>
      </c>
      <c r="F117" s="701">
        <v>7479.32</v>
      </c>
      <c r="G117" s="702">
        <v>6856.0433333333303</v>
      </c>
      <c r="H117" s="704">
        <v>836.27699000000098</v>
      </c>
      <c r="I117" s="701">
        <v>7576.9422400000103</v>
      </c>
      <c r="J117" s="702">
        <v>720.89890666667998</v>
      </c>
      <c r="K117" s="705">
        <v>1.0130522881749999</v>
      </c>
    </row>
    <row r="118" spans="1:11" ht="14.4" customHeight="1" thickBot="1" x14ac:dyDescent="0.35">
      <c r="A118" s="722" t="s">
        <v>439</v>
      </c>
      <c r="B118" s="706">
        <v>1716.99999999999</v>
      </c>
      <c r="C118" s="706">
        <v>1971.7764</v>
      </c>
      <c r="D118" s="707">
        <v>254.77640000000699</v>
      </c>
      <c r="E118" s="713">
        <v>1.1483846243439999</v>
      </c>
      <c r="F118" s="706">
        <v>1979.82</v>
      </c>
      <c r="G118" s="707">
        <v>1814.835</v>
      </c>
      <c r="H118" s="709">
        <v>221.36599000000001</v>
      </c>
      <c r="I118" s="706">
        <v>2005.6574900000001</v>
      </c>
      <c r="J118" s="707">
        <v>190.82248999999899</v>
      </c>
      <c r="K118" s="714">
        <v>1.013050423775</v>
      </c>
    </row>
    <row r="119" spans="1:11" ht="14.4" customHeight="1" thickBot="1" x14ac:dyDescent="0.35">
      <c r="A119" s="723" t="s">
        <v>440</v>
      </c>
      <c r="B119" s="701">
        <v>1716.99999999999</v>
      </c>
      <c r="C119" s="701">
        <v>1971.7764</v>
      </c>
      <c r="D119" s="702">
        <v>254.77640000000699</v>
      </c>
      <c r="E119" s="703">
        <v>1.1483846243439999</v>
      </c>
      <c r="F119" s="701">
        <v>1979.82</v>
      </c>
      <c r="G119" s="702">
        <v>1814.835</v>
      </c>
      <c r="H119" s="704">
        <v>221.36599000000001</v>
      </c>
      <c r="I119" s="701">
        <v>2005.6574900000001</v>
      </c>
      <c r="J119" s="702">
        <v>190.82248999999899</v>
      </c>
      <c r="K119" s="705">
        <v>1.013050423775</v>
      </c>
    </row>
    <row r="120" spans="1:11" ht="14.4" customHeight="1" thickBot="1" x14ac:dyDescent="0.35">
      <c r="A120" s="722" t="s">
        <v>441</v>
      </c>
      <c r="B120" s="706">
        <v>4771</v>
      </c>
      <c r="C120" s="706">
        <v>5454.7496799999999</v>
      </c>
      <c r="D120" s="707">
        <v>683.74968000000194</v>
      </c>
      <c r="E120" s="713">
        <v>1.1433137036259999</v>
      </c>
      <c r="F120" s="706">
        <v>5499.49999999999</v>
      </c>
      <c r="G120" s="707">
        <v>5041.2083333333303</v>
      </c>
      <c r="H120" s="709">
        <v>614.91100000000097</v>
      </c>
      <c r="I120" s="706">
        <v>5571.2847500000098</v>
      </c>
      <c r="J120" s="707">
        <v>530.07641666668098</v>
      </c>
      <c r="K120" s="714">
        <v>1.0130529593590001</v>
      </c>
    </row>
    <row r="121" spans="1:11" ht="14.4" customHeight="1" thickBot="1" x14ac:dyDescent="0.35">
      <c r="A121" s="723" t="s">
        <v>442</v>
      </c>
      <c r="B121" s="701">
        <v>4771</v>
      </c>
      <c r="C121" s="701">
        <v>5454.7496799999999</v>
      </c>
      <c r="D121" s="702">
        <v>683.74968000000194</v>
      </c>
      <c r="E121" s="703">
        <v>1.1433137036259999</v>
      </c>
      <c r="F121" s="701">
        <v>5499.49999999999</v>
      </c>
      <c r="G121" s="702">
        <v>5041.2083333333303</v>
      </c>
      <c r="H121" s="704">
        <v>614.91100000000097</v>
      </c>
      <c r="I121" s="701">
        <v>5571.2847500000098</v>
      </c>
      <c r="J121" s="702">
        <v>530.07641666668098</v>
      </c>
      <c r="K121" s="705">
        <v>1.0130529593590001</v>
      </c>
    </row>
    <row r="122" spans="1:11" ht="14.4" customHeight="1" thickBot="1" x14ac:dyDescent="0.35">
      <c r="A122" s="721" t="s">
        <v>443</v>
      </c>
      <c r="B122" s="701">
        <v>382</v>
      </c>
      <c r="C122" s="701">
        <v>437.92239999999998</v>
      </c>
      <c r="D122" s="702">
        <v>55.922399999999001</v>
      </c>
      <c r="E122" s="703">
        <v>1.146393717277</v>
      </c>
      <c r="F122" s="701">
        <v>439.96000000000203</v>
      </c>
      <c r="G122" s="702">
        <v>403.29666666666799</v>
      </c>
      <c r="H122" s="704">
        <v>49.200389999999999</v>
      </c>
      <c r="I122" s="701">
        <v>445.57895000000099</v>
      </c>
      <c r="J122" s="702">
        <v>42.282283333332003</v>
      </c>
      <c r="K122" s="705">
        <v>1.012771501954</v>
      </c>
    </row>
    <row r="123" spans="1:11" ht="14.4" customHeight="1" thickBot="1" x14ac:dyDescent="0.35">
      <c r="A123" s="722" t="s">
        <v>444</v>
      </c>
      <c r="B123" s="706">
        <v>382</v>
      </c>
      <c r="C123" s="706">
        <v>437.92239999999998</v>
      </c>
      <c r="D123" s="707">
        <v>55.922399999999001</v>
      </c>
      <c r="E123" s="713">
        <v>1.146393717277</v>
      </c>
      <c r="F123" s="706">
        <v>439.96000000000203</v>
      </c>
      <c r="G123" s="707">
        <v>403.29666666666799</v>
      </c>
      <c r="H123" s="709">
        <v>49.200389999999999</v>
      </c>
      <c r="I123" s="706">
        <v>445.57895000000099</v>
      </c>
      <c r="J123" s="707">
        <v>42.282283333332003</v>
      </c>
      <c r="K123" s="714">
        <v>1.012771501954</v>
      </c>
    </row>
    <row r="124" spans="1:11" ht="14.4" customHeight="1" thickBot="1" x14ac:dyDescent="0.35">
      <c r="A124" s="723" t="s">
        <v>445</v>
      </c>
      <c r="B124" s="701">
        <v>382</v>
      </c>
      <c r="C124" s="701">
        <v>437.92239999999998</v>
      </c>
      <c r="D124" s="702">
        <v>55.922399999999001</v>
      </c>
      <c r="E124" s="703">
        <v>1.146393717277</v>
      </c>
      <c r="F124" s="701">
        <v>439.96000000000203</v>
      </c>
      <c r="G124" s="702">
        <v>403.29666666666799</v>
      </c>
      <c r="H124" s="704">
        <v>49.200389999999999</v>
      </c>
      <c r="I124" s="701">
        <v>445.57895000000099</v>
      </c>
      <c r="J124" s="702">
        <v>42.282283333332003</v>
      </c>
      <c r="K124" s="705">
        <v>1.012771501954</v>
      </c>
    </row>
    <row r="125" spans="1:11" ht="14.4" customHeight="1" thickBot="1" x14ac:dyDescent="0.35">
      <c r="A125" s="720" t="s">
        <v>446</v>
      </c>
      <c r="B125" s="701">
        <v>0</v>
      </c>
      <c r="C125" s="701">
        <v>39.169269999999997</v>
      </c>
      <c r="D125" s="702">
        <v>39.169269999999997</v>
      </c>
      <c r="E125" s="711" t="s">
        <v>329</v>
      </c>
      <c r="F125" s="701">
        <v>0.83176486244900005</v>
      </c>
      <c r="G125" s="702">
        <v>0.76245112391199998</v>
      </c>
      <c r="H125" s="704">
        <v>0</v>
      </c>
      <c r="I125" s="701">
        <v>50.014000000000003</v>
      </c>
      <c r="J125" s="702">
        <v>49.251548876087</v>
      </c>
      <c r="K125" s="705">
        <v>60.129974537141997</v>
      </c>
    </row>
    <row r="126" spans="1:11" ht="14.4" customHeight="1" thickBot="1" x14ac:dyDescent="0.35">
      <c r="A126" s="721" t="s">
        <v>447</v>
      </c>
      <c r="B126" s="701">
        <v>0</v>
      </c>
      <c r="C126" s="701">
        <v>39.169269999999997</v>
      </c>
      <c r="D126" s="702">
        <v>39.169269999999997</v>
      </c>
      <c r="E126" s="711" t="s">
        <v>329</v>
      </c>
      <c r="F126" s="701">
        <v>0.83176486244900005</v>
      </c>
      <c r="G126" s="702">
        <v>0.76245112391199998</v>
      </c>
      <c r="H126" s="704">
        <v>0</v>
      </c>
      <c r="I126" s="701">
        <v>50.014000000000003</v>
      </c>
      <c r="J126" s="702">
        <v>49.251548876087</v>
      </c>
      <c r="K126" s="705">
        <v>60.129974537141997</v>
      </c>
    </row>
    <row r="127" spans="1:11" ht="14.4" customHeight="1" thickBot="1" x14ac:dyDescent="0.35">
      <c r="A127" s="722" t="s">
        <v>448</v>
      </c>
      <c r="B127" s="706">
        <v>0</v>
      </c>
      <c r="C127" s="706">
        <v>33.386470000000003</v>
      </c>
      <c r="D127" s="707">
        <v>33.386470000000003</v>
      </c>
      <c r="E127" s="708" t="s">
        <v>329</v>
      </c>
      <c r="F127" s="706">
        <v>0</v>
      </c>
      <c r="G127" s="707">
        <v>0</v>
      </c>
      <c r="H127" s="709">
        <v>0</v>
      </c>
      <c r="I127" s="706">
        <v>48.914000000000001</v>
      </c>
      <c r="J127" s="707">
        <v>48.914000000000001</v>
      </c>
      <c r="K127" s="710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9.1564700000000006</v>
      </c>
      <c r="D128" s="702">
        <v>9.1564700000000006</v>
      </c>
      <c r="E128" s="711" t="s">
        <v>329</v>
      </c>
      <c r="F128" s="701">
        <v>0</v>
      </c>
      <c r="G128" s="702">
        <v>0</v>
      </c>
      <c r="H128" s="704">
        <v>0</v>
      </c>
      <c r="I128" s="701">
        <v>0.71399999999999997</v>
      </c>
      <c r="J128" s="702">
        <v>0.71399999999999997</v>
      </c>
      <c r="K128" s="712" t="s">
        <v>329</v>
      </c>
    </row>
    <row r="129" spans="1:11" ht="14.4" customHeight="1" thickBot="1" x14ac:dyDescent="0.35">
      <c r="A129" s="723" t="s">
        <v>450</v>
      </c>
      <c r="B129" s="701">
        <v>0</v>
      </c>
      <c r="C129" s="701">
        <v>4.3</v>
      </c>
      <c r="D129" s="702">
        <v>4.3</v>
      </c>
      <c r="E129" s="711" t="s">
        <v>335</v>
      </c>
      <c r="F129" s="701">
        <v>0</v>
      </c>
      <c r="G129" s="702">
        <v>0</v>
      </c>
      <c r="H129" s="704">
        <v>0</v>
      </c>
      <c r="I129" s="701">
        <v>30.69</v>
      </c>
      <c r="J129" s="702">
        <v>30.69</v>
      </c>
      <c r="K129" s="712" t="s">
        <v>329</v>
      </c>
    </row>
    <row r="130" spans="1:11" ht="14.4" customHeight="1" thickBot="1" x14ac:dyDescent="0.35">
      <c r="A130" s="723" t="s">
        <v>451</v>
      </c>
      <c r="B130" s="701">
        <v>0</v>
      </c>
      <c r="C130" s="701">
        <v>19.93</v>
      </c>
      <c r="D130" s="702">
        <v>19.93</v>
      </c>
      <c r="E130" s="711" t="s">
        <v>329</v>
      </c>
      <c r="F130" s="701">
        <v>0</v>
      </c>
      <c r="G130" s="702">
        <v>0</v>
      </c>
      <c r="H130" s="704">
        <v>0</v>
      </c>
      <c r="I130" s="701">
        <v>16.850000000000001</v>
      </c>
      <c r="J130" s="702">
        <v>16.850000000000001</v>
      </c>
      <c r="K130" s="712" t="s">
        <v>329</v>
      </c>
    </row>
    <row r="131" spans="1:11" ht="14.4" customHeight="1" thickBot="1" x14ac:dyDescent="0.35">
      <c r="A131" s="723" t="s">
        <v>452</v>
      </c>
      <c r="B131" s="701">
        <v>0</v>
      </c>
      <c r="C131" s="701">
        <v>0</v>
      </c>
      <c r="D131" s="702">
        <v>0</v>
      </c>
      <c r="E131" s="711" t="s">
        <v>329</v>
      </c>
      <c r="F131" s="701">
        <v>0</v>
      </c>
      <c r="G131" s="702">
        <v>0</v>
      </c>
      <c r="H131" s="704">
        <v>0</v>
      </c>
      <c r="I131" s="701">
        <v>0.66</v>
      </c>
      <c r="J131" s="702">
        <v>0.66</v>
      </c>
      <c r="K131" s="712" t="s">
        <v>335</v>
      </c>
    </row>
    <row r="132" spans="1:11" ht="14.4" customHeight="1" thickBot="1" x14ac:dyDescent="0.35">
      <c r="A132" s="725" t="s">
        <v>453</v>
      </c>
      <c r="B132" s="701">
        <v>0</v>
      </c>
      <c r="C132" s="701">
        <v>1</v>
      </c>
      <c r="D132" s="702">
        <v>1</v>
      </c>
      <c r="E132" s="711" t="s">
        <v>329</v>
      </c>
      <c r="F132" s="701">
        <v>0.83176486244900005</v>
      </c>
      <c r="G132" s="702">
        <v>0.76245112391199998</v>
      </c>
      <c r="H132" s="704">
        <v>0</v>
      </c>
      <c r="I132" s="701">
        <v>0.7</v>
      </c>
      <c r="J132" s="702">
        <v>-6.2451123912000001E-2</v>
      </c>
      <c r="K132" s="705">
        <v>0.841584</v>
      </c>
    </row>
    <row r="133" spans="1:11" ht="14.4" customHeight="1" thickBot="1" x14ac:dyDescent="0.35">
      <c r="A133" s="723" t="s">
        <v>454</v>
      </c>
      <c r="B133" s="701">
        <v>0</v>
      </c>
      <c r="C133" s="701">
        <v>1</v>
      </c>
      <c r="D133" s="702">
        <v>1</v>
      </c>
      <c r="E133" s="711" t="s">
        <v>329</v>
      </c>
      <c r="F133" s="701">
        <v>0.83176486244900005</v>
      </c>
      <c r="G133" s="702">
        <v>0.76245112391199998</v>
      </c>
      <c r="H133" s="704">
        <v>0</v>
      </c>
      <c r="I133" s="701">
        <v>0.7</v>
      </c>
      <c r="J133" s="702">
        <v>-6.2451123912000001E-2</v>
      </c>
      <c r="K133" s="705">
        <v>0.841584</v>
      </c>
    </row>
    <row r="134" spans="1:11" ht="14.4" customHeight="1" thickBot="1" x14ac:dyDescent="0.35">
      <c r="A134" s="725" t="s">
        <v>455</v>
      </c>
      <c r="B134" s="701">
        <v>0</v>
      </c>
      <c r="C134" s="701">
        <v>1</v>
      </c>
      <c r="D134" s="702">
        <v>1</v>
      </c>
      <c r="E134" s="711" t="s">
        <v>329</v>
      </c>
      <c r="F134" s="701">
        <v>0</v>
      </c>
      <c r="G134" s="702">
        <v>0</v>
      </c>
      <c r="H134" s="704">
        <v>0</v>
      </c>
      <c r="I134" s="701">
        <v>0.4</v>
      </c>
      <c r="J134" s="702">
        <v>0.4</v>
      </c>
      <c r="K134" s="712" t="s">
        <v>329</v>
      </c>
    </row>
    <row r="135" spans="1:11" ht="14.4" customHeight="1" thickBot="1" x14ac:dyDescent="0.35">
      <c r="A135" s="723" t="s">
        <v>456</v>
      </c>
      <c r="B135" s="701">
        <v>0</v>
      </c>
      <c r="C135" s="701">
        <v>1</v>
      </c>
      <c r="D135" s="702">
        <v>1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0.4</v>
      </c>
      <c r="J135" s="702">
        <v>0.4</v>
      </c>
      <c r="K135" s="712" t="s">
        <v>329</v>
      </c>
    </row>
    <row r="136" spans="1:11" ht="14.4" customHeight="1" thickBot="1" x14ac:dyDescent="0.35">
      <c r="A136" s="722" t="s">
        <v>457</v>
      </c>
      <c r="B136" s="706">
        <v>0</v>
      </c>
      <c r="C136" s="706">
        <v>3.7827999999999999</v>
      </c>
      <c r="D136" s="707">
        <v>3.7827999999999999</v>
      </c>
      <c r="E136" s="708" t="s">
        <v>335</v>
      </c>
      <c r="F136" s="706">
        <v>0</v>
      </c>
      <c r="G136" s="707">
        <v>0</v>
      </c>
      <c r="H136" s="709">
        <v>0</v>
      </c>
      <c r="I136" s="706">
        <v>0</v>
      </c>
      <c r="J136" s="707">
        <v>0</v>
      </c>
      <c r="K136" s="710" t="s">
        <v>329</v>
      </c>
    </row>
    <row r="137" spans="1:11" ht="14.4" customHeight="1" thickBot="1" x14ac:dyDescent="0.35">
      <c r="A137" s="723" t="s">
        <v>458</v>
      </c>
      <c r="B137" s="701">
        <v>0</v>
      </c>
      <c r="C137" s="701">
        <v>3.7827999999999999</v>
      </c>
      <c r="D137" s="702">
        <v>3.7827999999999999</v>
      </c>
      <c r="E137" s="711" t="s">
        <v>335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329</v>
      </c>
    </row>
    <row r="138" spans="1:11" ht="14.4" customHeight="1" thickBot="1" x14ac:dyDescent="0.35">
      <c r="A138" s="720" t="s">
        <v>459</v>
      </c>
      <c r="B138" s="701">
        <v>12479</v>
      </c>
      <c r="C138" s="701">
        <v>12405.388650000001</v>
      </c>
      <c r="D138" s="702">
        <v>-73.611350000014994</v>
      </c>
      <c r="E138" s="703">
        <v>0.99410118198499997</v>
      </c>
      <c r="F138" s="701">
        <v>12387.605402605101</v>
      </c>
      <c r="G138" s="702">
        <v>11355.304952388</v>
      </c>
      <c r="H138" s="704">
        <v>1112.876</v>
      </c>
      <c r="I138" s="701">
        <v>12500.861929999999</v>
      </c>
      <c r="J138" s="702">
        <v>1145.5569776120001</v>
      </c>
      <c r="K138" s="705">
        <v>1.009142729665</v>
      </c>
    </row>
    <row r="139" spans="1:11" ht="14.4" customHeight="1" thickBot="1" x14ac:dyDescent="0.35">
      <c r="A139" s="721" t="s">
        <v>460</v>
      </c>
      <c r="B139" s="701">
        <v>12426</v>
      </c>
      <c r="C139" s="701">
        <v>11775.063</v>
      </c>
      <c r="D139" s="702">
        <v>-650.93700000001604</v>
      </c>
      <c r="E139" s="703">
        <v>0.94761492032799999</v>
      </c>
      <c r="F139" s="701">
        <v>12332.605402605101</v>
      </c>
      <c r="G139" s="702">
        <v>11304.888285721399</v>
      </c>
      <c r="H139" s="704">
        <v>1112.876</v>
      </c>
      <c r="I139" s="701">
        <v>12410.821</v>
      </c>
      <c r="J139" s="702">
        <v>1105.9327142786699</v>
      </c>
      <c r="K139" s="705">
        <v>1.0063421795180001</v>
      </c>
    </row>
    <row r="140" spans="1:11" ht="14.4" customHeight="1" thickBot="1" x14ac:dyDescent="0.35">
      <c r="A140" s="722" t="s">
        <v>461</v>
      </c>
      <c r="B140" s="706">
        <v>12426</v>
      </c>
      <c r="C140" s="706">
        <v>11759.48</v>
      </c>
      <c r="D140" s="707">
        <v>-666.52000000001897</v>
      </c>
      <c r="E140" s="713">
        <v>0.94636085626900002</v>
      </c>
      <c r="F140" s="706">
        <v>12332.605402605101</v>
      </c>
      <c r="G140" s="707">
        <v>11304.888285721399</v>
      </c>
      <c r="H140" s="709">
        <v>1112.876</v>
      </c>
      <c r="I140" s="706">
        <v>12377.826999999999</v>
      </c>
      <c r="J140" s="707">
        <v>1072.93871427867</v>
      </c>
      <c r="K140" s="714">
        <v>1.0036668324260001</v>
      </c>
    </row>
    <row r="141" spans="1:11" ht="14.4" customHeight="1" thickBot="1" x14ac:dyDescent="0.35">
      <c r="A141" s="723" t="s">
        <v>462</v>
      </c>
      <c r="B141" s="701">
        <v>468.00000000000102</v>
      </c>
      <c r="C141" s="701">
        <v>538.38499999999999</v>
      </c>
      <c r="D141" s="702">
        <v>70.384999999998996</v>
      </c>
      <c r="E141" s="703">
        <v>1.1503952991449999</v>
      </c>
      <c r="F141" s="701">
        <v>572.17189188699501</v>
      </c>
      <c r="G141" s="702">
        <v>524.49090089641197</v>
      </c>
      <c r="H141" s="704">
        <v>60.097000000000001</v>
      </c>
      <c r="I141" s="701">
        <v>661.06700000000103</v>
      </c>
      <c r="J141" s="702">
        <v>136.576099103589</v>
      </c>
      <c r="K141" s="705">
        <v>1.155364339586</v>
      </c>
    </row>
    <row r="142" spans="1:11" ht="14.4" customHeight="1" thickBot="1" x14ac:dyDescent="0.35">
      <c r="A142" s="723" t="s">
        <v>463</v>
      </c>
      <c r="B142" s="701">
        <v>2526</v>
      </c>
      <c r="C142" s="701">
        <v>2280.9299999999998</v>
      </c>
      <c r="D142" s="702">
        <v>-245.070000000004</v>
      </c>
      <c r="E142" s="703">
        <v>0.90298099762399997</v>
      </c>
      <c r="F142" s="701">
        <v>2366.5992730489302</v>
      </c>
      <c r="G142" s="702">
        <v>2169.38266696152</v>
      </c>
      <c r="H142" s="704">
        <v>189.30500000000001</v>
      </c>
      <c r="I142" s="701">
        <v>2218.538</v>
      </c>
      <c r="J142" s="702">
        <v>49.155333038487001</v>
      </c>
      <c r="K142" s="705">
        <v>0.93743711716</v>
      </c>
    </row>
    <row r="143" spans="1:11" ht="14.4" customHeight="1" thickBot="1" x14ac:dyDescent="0.35">
      <c r="A143" s="723" t="s">
        <v>464</v>
      </c>
      <c r="B143" s="701">
        <v>23</v>
      </c>
      <c r="C143" s="701">
        <v>53.91</v>
      </c>
      <c r="D143" s="702">
        <v>30.909999999998998</v>
      </c>
      <c r="E143" s="703">
        <v>2.343913043478</v>
      </c>
      <c r="F143" s="701">
        <v>56.134772197350998</v>
      </c>
      <c r="G143" s="702">
        <v>51.456874514238002</v>
      </c>
      <c r="H143" s="704">
        <v>12.159000000000001</v>
      </c>
      <c r="I143" s="701">
        <v>133.75700000000001</v>
      </c>
      <c r="J143" s="702">
        <v>82.300125485761001</v>
      </c>
      <c r="K143" s="705">
        <v>2.382783340239</v>
      </c>
    </row>
    <row r="144" spans="1:11" ht="14.4" customHeight="1" thickBot="1" x14ac:dyDescent="0.35">
      <c r="A144" s="723" t="s">
        <v>465</v>
      </c>
      <c r="B144" s="701">
        <v>655.00000000000102</v>
      </c>
      <c r="C144" s="701">
        <v>732.85400000000004</v>
      </c>
      <c r="D144" s="702">
        <v>77.853999999999004</v>
      </c>
      <c r="E144" s="703">
        <v>1.118861068702</v>
      </c>
      <c r="F144" s="701">
        <v>778.84498947212796</v>
      </c>
      <c r="G144" s="702">
        <v>713.94124034945105</v>
      </c>
      <c r="H144" s="704">
        <v>80.245000000000005</v>
      </c>
      <c r="I144" s="701">
        <v>882.69500000000096</v>
      </c>
      <c r="J144" s="702">
        <v>168.75375965055099</v>
      </c>
      <c r="K144" s="705">
        <v>1.1333384844629999</v>
      </c>
    </row>
    <row r="145" spans="1:11" ht="14.4" customHeight="1" thickBot="1" x14ac:dyDescent="0.35">
      <c r="A145" s="723" t="s">
        <v>466</v>
      </c>
      <c r="B145" s="701">
        <v>8754.0000000000091</v>
      </c>
      <c r="C145" s="701">
        <v>8153.4009999999998</v>
      </c>
      <c r="D145" s="702">
        <v>-600.59900000001198</v>
      </c>
      <c r="E145" s="703">
        <v>0.93139147818099999</v>
      </c>
      <c r="F145" s="701">
        <v>8558.8544759997094</v>
      </c>
      <c r="G145" s="702">
        <v>7845.6166029997303</v>
      </c>
      <c r="H145" s="704">
        <v>771.07000000000096</v>
      </c>
      <c r="I145" s="701">
        <v>8481.7700000000095</v>
      </c>
      <c r="J145" s="702">
        <v>636.15339700028005</v>
      </c>
      <c r="K145" s="705">
        <v>0.99099359894200001</v>
      </c>
    </row>
    <row r="146" spans="1:11" ht="14.4" customHeight="1" thickBot="1" x14ac:dyDescent="0.35">
      <c r="A146" s="722" t="s">
        <v>467</v>
      </c>
      <c r="B146" s="706">
        <v>0</v>
      </c>
      <c r="C146" s="706">
        <v>15.583</v>
      </c>
      <c r="D146" s="707">
        <v>15.583</v>
      </c>
      <c r="E146" s="708" t="s">
        <v>335</v>
      </c>
      <c r="F146" s="706">
        <v>0</v>
      </c>
      <c r="G146" s="707">
        <v>0</v>
      </c>
      <c r="H146" s="709">
        <v>0</v>
      </c>
      <c r="I146" s="706">
        <v>32.994</v>
      </c>
      <c r="J146" s="707">
        <v>32.994</v>
      </c>
      <c r="K146" s="710" t="s">
        <v>329</v>
      </c>
    </row>
    <row r="147" spans="1:11" ht="14.4" customHeight="1" thickBot="1" x14ac:dyDescent="0.35">
      <c r="A147" s="723" t="s">
        <v>468</v>
      </c>
      <c r="B147" s="701">
        <v>0</v>
      </c>
      <c r="C147" s="701">
        <v>15.583</v>
      </c>
      <c r="D147" s="702">
        <v>15.583</v>
      </c>
      <c r="E147" s="711" t="s">
        <v>335</v>
      </c>
      <c r="F147" s="701">
        <v>0</v>
      </c>
      <c r="G147" s="702">
        <v>0</v>
      </c>
      <c r="H147" s="704">
        <v>0</v>
      </c>
      <c r="I147" s="701">
        <v>32.994</v>
      </c>
      <c r="J147" s="702">
        <v>32.994</v>
      </c>
      <c r="K147" s="712" t="s">
        <v>329</v>
      </c>
    </row>
    <row r="148" spans="1:11" ht="14.4" customHeight="1" thickBot="1" x14ac:dyDescent="0.35">
      <c r="A148" s="721" t="s">
        <v>469</v>
      </c>
      <c r="B148" s="701">
        <v>53</v>
      </c>
      <c r="C148" s="701">
        <v>630.32565</v>
      </c>
      <c r="D148" s="702">
        <v>577.32565</v>
      </c>
      <c r="E148" s="703">
        <v>11.892936792452</v>
      </c>
      <c r="F148" s="701">
        <v>55</v>
      </c>
      <c r="G148" s="702">
        <v>50.416666666666003</v>
      </c>
      <c r="H148" s="704">
        <v>0</v>
      </c>
      <c r="I148" s="701">
        <v>90.040930000000003</v>
      </c>
      <c r="J148" s="702">
        <v>39.624263333332998</v>
      </c>
      <c r="K148" s="705">
        <v>1.6371078181809999</v>
      </c>
    </row>
    <row r="149" spans="1:11" ht="14.4" customHeight="1" thickBot="1" x14ac:dyDescent="0.35">
      <c r="A149" s="722" t="s">
        <v>470</v>
      </c>
      <c r="B149" s="706">
        <v>53</v>
      </c>
      <c r="C149" s="706">
        <v>132.62809999999999</v>
      </c>
      <c r="D149" s="707">
        <v>79.628099999998994</v>
      </c>
      <c r="E149" s="713">
        <v>2.5024169811319998</v>
      </c>
      <c r="F149" s="706">
        <v>55</v>
      </c>
      <c r="G149" s="707">
        <v>50.416666666666003</v>
      </c>
      <c r="H149" s="709">
        <v>0</v>
      </c>
      <c r="I149" s="706">
        <v>86.652929999999998</v>
      </c>
      <c r="J149" s="707">
        <v>36.236263333333</v>
      </c>
      <c r="K149" s="714">
        <v>1.5755078181810001</v>
      </c>
    </row>
    <row r="150" spans="1:11" ht="14.4" customHeight="1" thickBot="1" x14ac:dyDescent="0.35">
      <c r="A150" s="723" t="s">
        <v>471</v>
      </c>
      <c r="B150" s="701">
        <v>53</v>
      </c>
      <c r="C150" s="701">
        <v>132.62809999999999</v>
      </c>
      <c r="D150" s="702">
        <v>79.628099999998994</v>
      </c>
      <c r="E150" s="703">
        <v>2.5024169811319998</v>
      </c>
      <c r="F150" s="701">
        <v>55</v>
      </c>
      <c r="G150" s="702">
        <v>50.416666666666003</v>
      </c>
      <c r="H150" s="704">
        <v>0</v>
      </c>
      <c r="I150" s="701">
        <v>86.652929999999998</v>
      </c>
      <c r="J150" s="702">
        <v>36.236263333333</v>
      </c>
      <c r="K150" s="705">
        <v>1.5755078181810001</v>
      </c>
    </row>
    <row r="151" spans="1:11" ht="14.4" customHeight="1" thickBot="1" x14ac:dyDescent="0.35">
      <c r="A151" s="722" t="s">
        <v>472</v>
      </c>
      <c r="B151" s="706">
        <v>0</v>
      </c>
      <c r="C151" s="706">
        <v>49.472079999999998</v>
      </c>
      <c r="D151" s="707">
        <v>49.472079999999998</v>
      </c>
      <c r="E151" s="708" t="s">
        <v>329</v>
      </c>
      <c r="F151" s="706">
        <v>0</v>
      </c>
      <c r="G151" s="707">
        <v>0</v>
      </c>
      <c r="H151" s="709">
        <v>0</v>
      </c>
      <c r="I151" s="706">
        <v>0</v>
      </c>
      <c r="J151" s="707">
        <v>0</v>
      </c>
      <c r="K151" s="710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17.97</v>
      </c>
      <c r="D152" s="702">
        <v>17.97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12.0479</v>
      </c>
      <c r="D153" s="702">
        <v>12.0479</v>
      </c>
      <c r="E153" s="711" t="s">
        <v>335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4.9850000000000003</v>
      </c>
      <c r="D154" s="702">
        <v>4.9850000000000003</v>
      </c>
      <c r="E154" s="711" t="s">
        <v>335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14.46918</v>
      </c>
      <c r="D155" s="702">
        <v>14.46918</v>
      </c>
      <c r="E155" s="711" t="s">
        <v>335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2" t="s">
        <v>477</v>
      </c>
      <c r="B156" s="706">
        <v>0</v>
      </c>
      <c r="C156" s="706">
        <v>443.59130000000101</v>
      </c>
      <c r="D156" s="707">
        <v>443.59130000000101</v>
      </c>
      <c r="E156" s="708" t="s">
        <v>329</v>
      </c>
      <c r="F156" s="706">
        <v>0</v>
      </c>
      <c r="G156" s="707">
        <v>0</v>
      </c>
      <c r="H156" s="709">
        <v>0</v>
      </c>
      <c r="I156" s="706">
        <v>3.3879999999999999</v>
      </c>
      <c r="J156" s="707">
        <v>3.3879999999999999</v>
      </c>
      <c r="K156" s="710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443.59130000000101</v>
      </c>
      <c r="D157" s="702">
        <v>443.59130000000101</v>
      </c>
      <c r="E157" s="711" t="s">
        <v>329</v>
      </c>
      <c r="F157" s="701">
        <v>0</v>
      </c>
      <c r="G157" s="702">
        <v>0</v>
      </c>
      <c r="H157" s="704">
        <v>0</v>
      </c>
      <c r="I157" s="701">
        <v>3.3879999999999999</v>
      </c>
      <c r="J157" s="702">
        <v>3.3879999999999999</v>
      </c>
      <c r="K157" s="712" t="s">
        <v>329</v>
      </c>
    </row>
    <row r="158" spans="1:11" ht="14.4" customHeight="1" thickBot="1" x14ac:dyDescent="0.35">
      <c r="A158" s="722" t="s">
        <v>479</v>
      </c>
      <c r="B158" s="706">
        <v>0</v>
      </c>
      <c r="C158" s="706">
        <v>4.634169999999</v>
      </c>
      <c r="D158" s="707">
        <v>4.634169999999</v>
      </c>
      <c r="E158" s="708" t="s">
        <v>335</v>
      </c>
      <c r="F158" s="706">
        <v>0</v>
      </c>
      <c r="G158" s="707">
        <v>0</v>
      </c>
      <c r="H158" s="709">
        <v>0</v>
      </c>
      <c r="I158" s="706">
        <v>0</v>
      </c>
      <c r="J158" s="707">
        <v>0</v>
      </c>
      <c r="K158" s="714">
        <v>11</v>
      </c>
    </row>
    <row r="159" spans="1:11" ht="14.4" customHeight="1" thickBot="1" x14ac:dyDescent="0.35">
      <c r="A159" s="723" t="s">
        <v>480</v>
      </c>
      <c r="B159" s="701">
        <v>0</v>
      </c>
      <c r="C159" s="701">
        <v>4.634169999999</v>
      </c>
      <c r="D159" s="702">
        <v>4.634169999999</v>
      </c>
      <c r="E159" s="711" t="s">
        <v>335</v>
      </c>
      <c r="F159" s="701">
        <v>0</v>
      </c>
      <c r="G159" s="702">
        <v>0</v>
      </c>
      <c r="H159" s="704">
        <v>0</v>
      </c>
      <c r="I159" s="701">
        <v>0</v>
      </c>
      <c r="J159" s="702">
        <v>0</v>
      </c>
      <c r="K159" s="705">
        <v>11</v>
      </c>
    </row>
    <row r="160" spans="1:11" ht="14.4" customHeight="1" thickBot="1" x14ac:dyDescent="0.35">
      <c r="A160" s="720" t="s">
        <v>481</v>
      </c>
      <c r="B160" s="701">
        <v>0</v>
      </c>
      <c r="C160" s="701">
        <v>0.66737999999999997</v>
      </c>
      <c r="D160" s="702">
        <v>0.66737999999999997</v>
      </c>
      <c r="E160" s="711" t="s">
        <v>329</v>
      </c>
      <c r="F160" s="701">
        <v>0</v>
      </c>
      <c r="G160" s="702">
        <v>0</v>
      </c>
      <c r="H160" s="704">
        <v>0</v>
      </c>
      <c r="I160" s="701">
        <v>0.30459999999999998</v>
      </c>
      <c r="J160" s="702">
        <v>0.30459999999999998</v>
      </c>
      <c r="K160" s="712" t="s">
        <v>329</v>
      </c>
    </row>
    <row r="161" spans="1:11" ht="14.4" customHeight="1" thickBot="1" x14ac:dyDescent="0.35">
      <c r="A161" s="721" t="s">
        <v>482</v>
      </c>
      <c r="B161" s="701">
        <v>0</v>
      </c>
      <c r="C161" s="701">
        <v>0.66737999999999997</v>
      </c>
      <c r="D161" s="702">
        <v>0.66737999999999997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0.30459999999999998</v>
      </c>
      <c r="J161" s="702">
        <v>0.30459999999999998</v>
      </c>
      <c r="K161" s="712" t="s">
        <v>329</v>
      </c>
    </row>
    <row r="162" spans="1:11" ht="14.4" customHeight="1" thickBot="1" x14ac:dyDescent="0.35">
      <c r="A162" s="722" t="s">
        <v>483</v>
      </c>
      <c r="B162" s="706">
        <v>0</v>
      </c>
      <c r="C162" s="706">
        <v>0.66737999999999997</v>
      </c>
      <c r="D162" s="707">
        <v>0.66737999999999997</v>
      </c>
      <c r="E162" s="708" t="s">
        <v>329</v>
      </c>
      <c r="F162" s="706">
        <v>0</v>
      </c>
      <c r="G162" s="707">
        <v>0</v>
      </c>
      <c r="H162" s="709">
        <v>0</v>
      </c>
      <c r="I162" s="706">
        <v>0.30459999999999998</v>
      </c>
      <c r="J162" s="707">
        <v>0.30459999999999998</v>
      </c>
      <c r="K162" s="710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0.66737999999999997</v>
      </c>
      <c r="D163" s="702">
        <v>0.66737999999999997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0.30459999999999998</v>
      </c>
      <c r="J163" s="702">
        <v>0.30459999999999998</v>
      </c>
      <c r="K163" s="712" t="s">
        <v>329</v>
      </c>
    </row>
    <row r="164" spans="1:11" ht="14.4" customHeight="1" thickBot="1" x14ac:dyDescent="0.35">
      <c r="A164" s="719" t="s">
        <v>485</v>
      </c>
      <c r="B164" s="701">
        <v>160420.39160985799</v>
      </c>
      <c r="C164" s="701">
        <v>145838.03708000001</v>
      </c>
      <c r="D164" s="702">
        <v>-14582.354529858099</v>
      </c>
      <c r="E164" s="703">
        <v>0.90909912148000005</v>
      </c>
      <c r="F164" s="701">
        <v>148464.42121127999</v>
      </c>
      <c r="G164" s="702">
        <v>136092.38611034001</v>
      </c>
      <c r="H164" s="704">
        <v>13664.24819</v>
      </c>
      <c r="I164" s="701">
        <v>151659.54926999999</v>
      </c>
      <c r="J164" s="702">
        <v>15567.1631596602</v>
      </c>
      <c r="K164" s="705">
        <v>1.021521170073</v>
      </c>
    </row>
    <row r="165" spans="1:11" ht="14.4" customHeight="1" thickBot="1" x14ac:dyDescent="0.35">
      <c r="A165" s="720" t="s">
        <v>486</v>
      </c>
      <c r="B165" s="701">
        <v>160417.82351284401</v>
      </c>
      <c r="C165" s="701">
        <v>145656.7101</v>
      </c>
      <c r="D165" s="702">
        <v>-14761.113412843901</v>
      </c>
      <c r="E165" s="703">
        <v>0.90798333321299995</v>
      </c>
      <c r="F165" s="701">
        <v>148365.18947250201</v>
      </c>
      <c r="G165" s="702">
        <v>136001.42368312701</v>
      </c>
      <c r="H165" s="704">
        <v>13656.141960000001</v>
      </c>
      <c r="I165" s="701">
        <v>151599.0263</v>
      </c>
      <c r="J165" s="702">
        <v>15597.6026168728</v>
      </c>
      <c r="K165" s="705">
        <v>1.0217964661309999</v>
      </c>
    </row>
    <row r="166" spans="1:11" ht="14.4" customHeight="1" thickBot="1" x14ac:dyDescent="0.35">
      <c r="A166" s="721" t="s">
        <v>487</v>
      </c>
      <c r="B166" s="701">
        <v>160417.82351284401</v>
      </c>
      <c r="C166" s="701">
        <v>145656.7101</v>
      </c>
      <c r="D166" s="702">
        <v>-14761.113412843901</v>
      </c>
      <c r="E166" s="703">
        <v>0.90798333321299995</v>
      </c>
      <c r="F166" s="701">
        <v>148365.18947250201</v>
      </c>
      <c r="G166" s="702">
        <v>136001.42368312701</v>
      </c>
      <c r="H166" s="704">
        <v>13656.141960000001</v>
      </c>
      <c r="I166" s="701">
        <v>151599.0263</v>
      </c>
      <c r="J166" s="702">
        <v>15597.6026168728</v>
      </c>
      <c r="K166" s="705">
        <v>1.0217964661309999</v>
      </c>
    </row>
    <row r="167" spans="1:11" ht="14.4" customHeight="1" thickBot="1" x14ac:dyDescent="0.35">
      <c r="A167" s="722" t="s">
        <v>488</v>
      </c>
      <c r="B167" s="706">
        <v>20</v>
      </c>
      <c r="C167" s="706">
        <v>65.507210000000001</v>
      </c>
      <c r="D167" s="707">
        <v>45.507210000000001</v>
      </c>
      <c r="E167" s="713">
        <v>3.2753605000000001</v>
      </c>
      <c r="F167" s="706">
        <v>68.392012445185998</v>
      </c>
      <c r="G167" s="707">
        <v>62.692678074753999</v>
      </c>
      <c r="H167" s="709">
        <v>3.54765</v>
      </c>
      <c r="I167" s="706">
        <v>92.233699999999999</v>
      </c>
      <c r="J167" s="707">
        <v>29.541021925245001</v>
      </c>
      <c r="K167" s="714">
        <v>1.348603392449</v>
      </c>
    </row>
    <row r="168" spans="1:11" ht="14.4" customHeight="1" thickBot="1" x14ac:dyDescent="0.35">
      <c r="A168" s="723" t="s">
        <v>489</v>
      </c>
      <c r="B168" s="701">
        <v>10</v>
      </c>
      <c r="C168" s="701">
        <v>64.412369999999996</v>
      </c>
      <c r="D168" s="702">
        <v>54.412370000000003</v>
      </c>
      <c r="E168" s="703">
        <v>6.4412370000000001</v>
      </c>
      <c r="F168" s="701">
        <v>67.250683335822004</v>
      </c>
      <c r="G168" s="702">
        <v>61.646459724503998</v>
      </c>
      <c r="H168" s="704">
        <v>3.54765</v>
      </c>
      <c r="I168" s="701">
        <v>92.075699999999998</v>
      </c>
      <c r="J168" s="702">
        <v>30.429240275495001</v>
      </c>
      <c r="K168" s="705">
        <v>1.369141478313</v>
      </c>
    </row>
    <row r="169" spans="1:11" ht="14.4" customHeight="1" thickBot="1" x14ac:dyDescent="0.35">
      <c r="A169" s="723" t="s">
        <v>490</v>
      </c>
      <c r="B169" s="701">
        <v>10</v>
      </c>
      <c r="C169" s="701">
        <v>1.09484</v>
      </c>
      <c r="D169" s="702">
        <v>-8.9051600000000004</v>
      </c>
      <c r="E169" s="703">
        <v>0.109484</v>
      </c>
      <c r="F169" s="701">
        <v>1.141329109363</v>
      </c>
      <c r="G169" s="702">
        <v>1.04621835025</v>
      </c>
      <c r="H169" s="704">
        <v>0</v>
      </c>
      <c r="I169" s="701">
        <v>0.158</v>
      </c>
      <c r="J169" s="702">
        <v>-0.88821835024999996</v>
      </c>
      <c r="K169" s="705">
        <v>0.13843509177400001</v>
      </c>
    </row>
    <row r="170" spans="1:11" ht="14.4" customHeight="1" thickBot="1" x14ac:dyDescent="0.35">
      <c r="A170" s="722" t="s">
        <v>491</v>
      </c>
      <c r="B170" s="706">
        <v>136</v>
      </c>
      <c r="C170" s="706">
        <v>154.34031999999999</v>
      </c>
      <c r="D170" s="707">
        <v>18.340319999999998</v>
      </c>
      <c r="E170" s="713">
        <v>1.134855294117</v>
      </c>
      <c r="F170" s="706">
        <v>237.48301330620799</v>
      </c>
      <c r="G170" s="707">
        <v>217.69276219735701</v>
      </c>
      <c r="H170" s="709">
        <v>0.75004999999999999</v>
      </c>
      <c r="I170" s="706">
        <v>186.09425999999999</v>
      </c>
      <c r="J170" s="707">
        <v>-31.598502197357</v>
      </c>
      <c r="K170" s="714">
        <v>0.78361082508199997</v>
      </c>
    </row>
    <row r="171" spans="1:11" ht="14.4" customHeight="1" thickBot="1" x14ac:dyDescent="0.35">
      <c r="A171" s="723" t="s">
        <v>492</v>
      </c>
      <c r="B171" s="701">
        <v>136</v>
      </c>
      <c r="C171" s="701">
        <v>154.34031999999999</v>
      </c>
      <c r="D171" s="702">
        <v>18.340319999999998</v>
      </c>
      <c r="E171" s="703">
        <v>1.134855294117</v>
      </c>
      <c r="F171" s="701">
        <v>237.48301330620799</v>
      </c>
      <c r="G171" s="702">
        <v>217.69276219735701</v>
      </c>
      <c r="H171" s="704">
        <v>0.75004999999999999</v>
      </c>
      <c r="I171" s="701">
        <v>186.09425999999999</v>
      </c>
      <c r="J171" s="702">
        <v>-31.598502197357</v>
      </c>
      <c r="K171" s="705">
        <v>0.78361082508199997</v>
      </c>
    </row>
    <row r="172" spans="1:11" ht="14.4" customHeight="1" thickBot="1" x14ac:dyDescent="0.35">
      <c r="A172" s="722" t="s">
        <v>493</v>
      </c>
      <c r="B172" s="706">
        <v>4309.8235128439801</v>
      </c>
      <c r="C172" s="706">
        <v>3543.0655499999998</v>
      </c>
      <c r="D172" s="707">
        <v>-766.75796284397802</v>
      </c>
      <c r="E172" s="713">
        <v>0.82209063536799998</v>
      </c>
      <c r="F172" s="706">
        <v>3539.3630696261998</v>
      </c>
      <c r="G172" s="707">
        <v>3244.4161471573502</v>
      </c>
      <c r="H172" s="709">
        <v>415.37734</v>
      </c>
      <c r="I172" s="706">
        <v>3592.2591400000001</v>
      </c>
      <c r="J172" s="707">
        <v>347.84299284264898</v>
      </c>
      <c r="K172" s="714">
        <v>1.014945081737</v>
      </c>
    </row>
    <row r="173" spans="1:11" ht="14.4" customHeight="1" thickBot="1" x14ac:dyDescent="0.35">
      <c r="A173" s="723" t="s">
        <v>494</v>
      </c>
      <c r="B173" s="701">
        <v>0</v>
      </c>
      <c r="C173" s="701">
        <v>6.9933699999999996</v>
      </c>
      <c r="D173" s="702">
        <v>6.9933699999999996</v>
      </c>
      <c r="E173" s="711" t="s">
        <v>329</v>
      </c>
      <c r="F173" s="701">
        <v>6.5232913145489997</v>
      </c>
      <c r="G173" s="702">
        <v>5.9796837050039997</v>
      </c>
      <c r="H173" s="704">
        <v>0.25145000000000001</v>
      </c>
      <c r="I173" s="701">
        <v>0.51898</v>
      </c>
      <c r="J173" s="702">
        <v>-5.4607037050039997</v>
      </c>
      <c r="K173" s="705">
        <v>7.9557998404999997E-2</v>
      </c>
    </row>
    <row r="174" spans="1:11" ht="14.4" customHeight="1" thickBot="1" x14ac:dyDescent="0.35">
      <c r="A174" s="723" t="s">
        <v>495</v>
      </c>
      <c r="B174" s="701">
        <v>4218.8235128439801</v>
      </c>
      <c r="C174" s="701">
        <v>3403.25153</v>
      </c>
      <c r="D174" s="702">
        <v>-815.57198284397805</v>
      </c>
      <c r="E174" s="703">
        <v>0.80668260230300004</v>
      </c>
      <c r="F174" s="701">
        <v>3400</v>
      </c>
      <c r="G174" s="702">
        <v>3116.6666666666702</v>
      </c>
      <c r="H174" s="704">
        <v>415.12589000000003</v>
      </c>
      <c r="I174" s="701">
        <v>3507.4733700000002</v>
      </c>
      <c r="J174" s="702">
        <v>390.80670333333302</v>
      </c>
      <c r="K174" s="705">
        <v>1.0316098147049999</v>
      </c>
    </row>
    <row r="175" spans="1:11" ht="14.4" customHeight="1" thickBot="1" x14ac:dyDescent="0.35">
      <c r="A175" s="723" t="s">
        <v>496</v>
      </c>
      <c r="B175" s="701">
        <v>91</v>
      </c>
      <c r="C175" s="701">
        <v>132.82065</v>
      </c>
      <c r="D175" s="702">
        <v>41.820650000000001</v>
      </c>
      <c r="E175" s="703">
        <v>1.459567582417</v>
      </c>
      <c r="F175" s="701">
        <v>132.839778311651</v>
      </c>
      <c r="G175" s="702">
        <v>121.76979678568</v>
      </c>
      <c r="H175" s="704">
        <v>0</v>
      </c>
      <c r="I175" s="701">
        <v>84.26679</v>
      </c>
      <c r="J175" s="702">
        <v>-37.50300678568</v>
      </c>
      <c r="K175" s="705">
        <v>0.63434907127200002</v>
      </c>
    </row>
    <row r="176" spans="1:11" ht="14.4" customHeight="1" thickBot="1" x14ac:dyDescent="0.35">
      <c r="A176" s="722" t="s">
        <v>497</v>
      </c>
      <c r="B176" s="706">
        <v>155952</v>
      </c>
      <c r="C176" s="706">
        <v>139104.69135000001</v>
      </c>
      <c r="D176" s="707">
        <v>-16847.308649999999</v>
      </c>
      <c r="E176" s="713">
        <v>0.89197119209700004</v>
      </c>
      <c r="F176" s="706">
        <v>144519.95137712499</v>
      </c>
      <c r="G176" s="707">
        <v>132476.622095698</v>
      </c>
      <c r="H176" s="709">
        <v>12757.163860000001</v>
      </c>
      <c r="I176" s="706">
        <v>142001.41019</v>
      </c>
      <c r="J176" s="707">
        <v>9524.7880943022901</v>
      </c>
      <c r="K176" s="714">
        <v>0.98257305539299999</v>
      </c>
    </row>
    <row r="177" spans="1:11" ht="14.4" customHeight="1" thickBot="1" x14ac:dyDescent="0.35">
      <c r="A177" s="723" t="s">
        <v>498</v>
      </c>
      <c r="B177" s="701">
        <v>76196</v>
      </c>
      <c r="C177" s="701">
        <v>61502.570570000003</v>
      </c>
      <c r="D177" s="702">
        <v>-14693.42943</v>
      </c>
      <c r="E177" s="703">
        <v>0.80716271943399998</v>
      </c>
      <c r="F177" s="701">
        <v>65137.888080999997</v>
      </c>
      <c r="G177" s="702">
        <v>59709.730740916697</v>
      </c>
      <c r="H177" s="704">
        <v>5950.5460400000002</v>
      </c>
      <c r="I177" s="701">
        <v>63046.499530000001</v>
      </c>
      <c r="J177" s="702">
        <v>3336.7687890833299</v>
      </c>
      <c r="K177" s="705">
        <v>0.96789290207800005</v>
      </c>
    </row>
    <row r="178" spans="1:11" ht="14.4" customHeight="1" thickBot="1" x14ac:dyDescent="0.35">
      <c r="A178" s="723" t="s">
        <v>499</v>
      </c>
      <c r="B178" s="701">
        <v>77784</v>
      </c>
      <c r="C178" s="701">
        <v>75465.786030000003</v>
      </c>
      <c r="D178" s="702">
        <v>-2318.2139699999798</v>
      </c>
      <c r="E178" s="703">
        <v>0.97019677607200006</v>
      </c>
      <c r="F178" s="701">
        <v>76679.443776602202</v>
      </c>
      <c r="G178" s="702">
        <v>70289.490128552003</v>
      </c>
      <c r="H178" s="704">
        <v>6641.8586599999999</v>
      </c>
      <c r="I178" s="701">
        <v>75134.116519999996</v>
      </c>
      <c r="J178" s="702">
        <v>4844.6263914480096</v>
      </c>
      <c r="K178" s="705">
        <v>0.97984691619399999</v>
      </c>
    </row>
    <row r="179" spans="1:11" ht="14.4" customHeight="1" thickBot="1" x14ac:dyDescent="0.35">
      <c r="A179" s="723" t="s">
        <v>500</v>
      </c>
      <c r="B179" s="701">
        <v>674</v>
      </c>
      <c r="C179" s="701">
        <v>780.79673000000003</v>
      </c>
      <c r="D179" s="702">
        <v>106.79673</v>
      </c>
      <c r="E179" s="703">
        <v>1.158452121661</v>
      </c>
      <c r="F179" s="701">
        <v>1048.90075264593</v>
      </c>
      <c r="G179" s="702">
        <v>961.49235659210103</v>
      </c>
      <c r="H179" s="704">
        <v>37.464640000000003</v>
      </c>
      <c r="I179" s="701">
        <v>1712.9842599999999</v>
      </c>
      <c r="J179" s="702">
        <v>751.49190340789903</v>
      </c>
      <c r="K179" s="705">
        <v>1.633123301398</v>
      </c>
    </row>
    <row r="180" spans="1:11" ht="14.4" customHeight="1" thickBot="1" x14ac:dyDescent="0.35">
      <c r="A180" s="723" t="s">
        <v>501</v>
      </c>
      <c r="B180" s="701">
        <v>1298</v>
      </c>
      <c r="C180" s="701">
        <v>1355.53802</v>
      </c>
      <c r="D180" s="702">
        <v>57.538020000000003</v>
      </c>
      <c r="E180" s="703">
        <v>1.0443282126340001</v>
      </c>
      <c r="F180" s="701">
        <v>1653.7187668766401</v>
      </c>
      <c r="G180" s="702">
        <v>1515.9088696369199</v>
      </c>
      <c r="H180" s="704">
        <v>127.29452000000001</v>
      </c>
      <c r="I180" s="701">
        <v>2107.8098799999998</v>
      </c>
      <c r="J180" s="702">
        <v>591.90101036307999</v>
      </c>
      <c r="K180" s="705">
        <v>1.2745878696049999</v>
      </c>
    </row>
    <row r="181" spans="1:11" ht="14.4" customHeight="1" thickBot="1" x14ac:dyDescent="0.35">
      <c r="A181" s="722" t="s">
        <v>502</v>
      </c>
      <c r="B181" s="706">
        <v>0</v>
      </c>
      <c r="C181" s="706">
        <v>2789.1056699999999</v>
      </c>
      <c r="D181" s="707">
        <v>2789.1056699999999</v>
      </c>
      <c r="E181" s="708" t="s">
        <v>329</v>
      </c>
      <c r="F181" s="706">
        <v>0</v>
      </c>
      <c r="G181" s="707">
        <v>0</v>
      </c>
      <c r="H181" s="709">
        <v>479.30306000000002</v>
      </c>
      <c r="I181" s="706">
        <v>5727.0290100000002</v>
      </c>
      <c r="J181" s="707">
        <v>5727.0290100000002</v>
      </c>
      <c r="K181" s="710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1986.3581899999999</v>
      </c>
      <c r="D182" s="702">
        <v>1986.3581899999999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2134.27828</v>
      </c>
      <c r="J182" s="702">
        <v>2134.27828</v>
      </c>
      <c r="K182" s="712" t="s">
        <v>329</v>
      </c>
    </row>
    <row r="183" spans="1:11" ht="14.4" customHeight="1" thickBot="1" x14ac:dyDescent="0.35">
      <c r="A183" s="723" t="s">
        <v>504</v>
      </c>
      <c r="B183" s="701">
        <v>0</v>
      </c>
      <c r="C183" s="701">
        <v>802.74748</v>
      </c>
      <c r="D183" s="702">
        <v>802.74748</v>
      </c>
      <c r="E183" s="711" t="s">
        <v>329</v>
      </c>
      <c r="F183" s="701">
        <v>0</v>
      </c>
      <c r="G183" s="702">
        <v>0</v>
      </c>
      <c r="H183" s="704">
        <v>479.30306000000002</v>
      </c>
      <c r="I183" s="701">
        <v>3592.7507300000002</v>
      </c>
      <c r="J183" s="702">
        <v>3592.7507300000002</v>
      </c>
      <c r="K183" s="712" t="s">
        <v>329</v>
      </c>
    </row>
    <row r="184" spans="1:11" ht="14.4" customHeight="1" thickBot="1" x14ac:dyDescent="0.35">
      <c r="A184" s="720" t="s">
        <v>505</v>
      </c>
      <c r="B184" s="701">
        <v>2.5680970141609998</v>
      </c>
      <c r="C184" s="701">
        <v>127.11297999999999</v>
      </c>
      <c r="D184" s="702">
        <v>124.544882985839</v>
      </c>
      <c r="E184" s="703">
        <v>49.49695408665</v>
      </c>
      <c r="F184" s="701">
        <v>99.231738777358004</v>
      </c>
      <c r="G184" s="702">
        <v>90.962427212578007</v>
      </c>
      <c r="H184" s="704">
        <v>8.10623</v>
      </c>
      <c r="I184" s="701">
        <v>60.465730000000001</v>
      </c>
      <c r="J184" s="702">
        <v>-30.496697212577999</v>
      </c>
      <c r="K184" s="705">
        <v>0.60933861227200004</v>
      </c>
    </row>
    <row r="185" spans="1:11" ht="14.4" customHeight="1" thickBot="1" x14ac:dyDescent="0.35">
      <c r="A185" s="721" t="s">
        <v>506</v>
      </c>
      <c r="B185" s="701">
        <v>0</v>
      </c>
      <c r="C185" s="701">
        <v>51.28884</v>
      </c>
      <c r="D185" s="702">
        <v>51.28884</v>
      </c>
      <c r="E185" s="711" t="s">
        <v>335</v>
      </c>
      <c r="F185" s="701">
        <v>0</v>
      </c>
      <c r="G185" s="702">
        <v>0</v>
      </c>
      <c r="H185" s="704">
        <v>0</v>
      </c>
      <c r="I185" s="701">
        <v>35.5</v>
      </c>
      <c r="J185" s="702">
        <v>35.5</v>
      </c>
      <c r="K185" s="712" t="s">
        <v>329</v>
      </c>
    </row>
    <row r="186" spans="1:11" ht="14.4" customHeight="1" thickBot="1" x14ac:dyDescent="0.35">
      <c r="A186" s="722" t="s">
        <v>507</v>
      </c>
      <c r="B186" s="706">
        <v>0</v>
      </c>
      <c r="C186" s="706">
        <v>4.0388400000000004</v>
      </c>
      <c r="D186" s="707">
        <v>4.0388400000000004</v>
      </c>
      <c r="E186" s="708" t="s">
        <v>335</v>
      </c>
      <c r="F186" s="706">
        <v>0</v>
      </c>
      <c r="G186" s="707">
        <v>0</v>
      </c>
      <c r="H186" s="709">
        <v>0</v>
      </c>
      <c r="I186" s="706">
        <v>0</v>
      </c>
      <c r="J186" s="707">
        <v>0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4.0388400000000004</v>
      </c>
      <c r="D187" s="702">
        <v>4.0388400000000004</v>
      </c>
      <c r="E187" s="711" t="s">
        <v>335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2" t="s">
        <v>509</v>
      </c>
      <c r="B188" s="706">
        <v>0</v>
      </c>
      <c r="C188" s="706">
        <v>47.25</v>
      </c>
      <c r="D188" s="707">
        <v>47.25</v>
      </c>
      <c r="E188" s="708" t="s">
        <v>335</v>
      </c>
      <c r="F188" s="706">
        <v>0</v>
      </c>
      <c r="G188" s="707">
        <v>0</v>
      </c>
      <c r="H188" s="709">
        <v>0</v>
      </c>
      <c r="I188" s="706">
        <v>35.5</v>
      </c>
      <c r="J188" s="707">
        <v>35.5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0</v>
      </c>
      <c r="C189" s="701">
        <v>47.25</v>
      </c>
      <c r="D189" s="702">
        <v>47.25</v>
      </c>
      <c r="E189" s="711" t="s">
        <v>335</v>
      </c>
      <c r="F189" s="701">
        <v>0</v>
      </c>
      <c r="G189" s="702">
        <v>0</v>
      </c>
      <c r="H189" s="704">
        <v>0</v>
      </c>
      <c r="I189" s="701">
        <v>35.5</v>
      </c>
      <c r="J189" s="702">
        <v>35.5</v>
      </c>
      <c r="K189" s="712" t="s">
        <v>329</v>
      </c>
    </row>
    <row r="190" spans="1:11" ht="14.4" customHeight="1" thickBot="1" x14ac:dyDescent="0.35">
      <c r="A190" s="726" t="s">
        <v>511</v>
      </c>
      <c r="B190" s="706">
        <v>2.5680970141609998</v>
      </c>
      <c r="C190" s="706">
        <v>75.82414</v>
      </c>
      <c r="D190" s="707">
        <v>73.256042985837993</v>
      </c>
      <c r="E190" s="713">
        <v>29.525418853682002</v>
      </c>
      <c r="F190" s="706">
        <v>99.231738777358004</v>
      </c>
      <c r="G190" s="707">
        <v>90.962427212578007</v>
      </c>
      <c r="H190" s="709">
        <v>8.10623</v>
      </c>
      <c r="I190" s="706">
        <v>24.965730000000001</v>
      </c>
      <c r="J190" s="707">
        <v>-65.996697212577999</v>
      </c>
      <c r="K190" s="714">
        <v>0.25159016971300002</v>
      </c>
    </row>
    <row r="191" spans="1:11" ht="14.4" customHeight="1" thickBot="1" x14ac:dyDescent="0.35">
      <c r="A191" s="722" t="s">
        <v>512</v>
      </c>
      <c r="B191" s="706">
        <v>0</v>
      </c>
      <c r="C191" s="706">
        <v>0</v>
      </c>
      <c r="D191" s="707">
        <v>0</v>
      </c>
      <c r="E191" s="713">
        <v>1</v>
      </c>
      <c r="F191" s="706">
        <v>0</v>
      </c>
      <c r="G191" s="707">
        <v>0</v>
      </c>
      <c r="H191" s="709">
        <v>3.9740000000000002</v>
      </c>
      <c r="I191" s="706">
        <v>3.9740000000000002</v>
      </c>
      <c r="J191" s="707">
        <v>3.9740000000000002</v>
      </c>
      <c r="K191" s="710" t="s">
        <v>335</v>
      </c>
    </row>
    <row r="192" spans="1:11" ht="14.4" customHeight="1" thickBot="1" x14ac:dyDescent="0.35">
      <c r="A192" s="723" t="s">
        <v>513</v>
      </c>
      <c r="B192" s="701">
        <v>0</v>
      </c>
      <c r="C192" s="701">
        <v>0</v>
      </c>
      <c r="D192" s="702">
        <v>0</v>
      </c>
      <c r="E192" s="703">
        <v>1</v>
      </c>
      <c r="F192" s="701">
        <v>0</v>
      </c>
      <c r="G192" s="702">
        <v>0</v>
      </c>
      <c r="H192" s="704">
        <v>3.9740000000000002</v>
      </c>
      <c r="I192" s="701">
        <v>3.9740000000000002</v>
      </c>
      <c r="J192" s="702">
        <v>3.9740000000000002</v>
      </c>
      <c r="K192" s="712" t="s">
        <v>335</v>
      </c>
    </row>
    <row r="193" spans="1:11" ht="14.4" customHeight="1" thickBot="1" x14ac:dyDescent="0.35">
      <c r="A193" s="722" t="s">
        <v>514</v>
      </c>
      <c r="B193" s="706">
        <v>0</v>
      </c>
      <c r="C193" s="706">
        <v>-2.8799120206646199E-20</v>
      </c>
      <c r="D193" s="707">
        <v>-2.8799120206646199E-20</v>
      </c>
      <c r="E193" s="708" t="s">
        <v>329</v>
      </c>
      <c r="F193" s="706">
        <v>0</v>
      </c>
      <c r="G193" s="707">
        <v>0</v>
      </c>
      <c r="H193" s="709">
        <v>0</v>
      </c>
      <c r="I193" s="706">
        <v>9.9999999999999398E-6</v>
      </c>
      <c r="J193" s="707">
        <v>9.9999999999999398E-6</v>
      </c>
      <c r="K193" s="710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-2.8799120206646199E-20</v>
      </c>
      <c r="D194" s="702">
        <v>-2.8799120206646199E-20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9.9999999999999398E-6</v>
      </c>
      <c r="J194" s="702">
        <v>9.9999999999999398E-6</v>
      </c>
      <c r="K194" s="712" t="s">
        <v>329</v>
      </c>
    </row>
    <row r="195" spans="1:11" ht="14.4" customHeight="1" thickBot="1" x14ac:dyDescent="0.35">
      <c r="A195" s="722" t="s">
        <v>516</v>
      </c>
      <c r="B195" s="706">
        <v>2.5680970141609998</v>
      </c>
      <c r="C195" s="706">
        <v>75.82414</v>
      </c>
      <c r="D195" s="707">
        <v>73.256042985837993</v>
      </c>
      <c r="E195" s="713">
        <v>29.525418853682002</v>
      </c>
      <c r="F195" s="706">
        <v>99.231738777358004</v>
      </c>
      <c r="G195" s="707">
        <v>90.962427212578007</v>
      </c>
      <c r="H195" s="709">
        <v>4.1322299999999998</v>
      </c>
      <c r="I195" s="706">
        <v>20.991720000000001</v>
      </c>
      <c r="J195" s="707">
        <v>-69.970707212578006</v>
      </c>
      <c r="K195" s="714">
        <v>0.211542398214</v>
      </c>
    </row>
    <row r="196" spans="1:11" ht="14.4" customHeight="1" thickBot="1" x14ac:dyDescent="0.35">
      <c r="A196" s="723" t="s">
        <v>517</v>
      </c>
      <c r="B196" s="701">
        <v>0</v>
      </c>
      <c r="C196" s="701">
        <v>41.32</v>
      </c>
      <c r="D196" s="702">
        <v>41.32</v>
      </c>
      <c r="E196" s="711" t="s">
        <v>335</v>
      </c>
      <c r="F196" s="701">
        <v>65.337773190921993</v>
      </c>
      <c r="G196" s="702">
        <v>59.892958758345003</v>
      </c>
      <c r="H196" s="704">
        <v>0</v>
      </c>
      <c r="I196" s="701">
        <v>0</v>
      </c>
      <c r="J196" s="702">
        <v>-59.892958758345003</v>
      </c>
      <c r="K196" s="705">
        <v>0</v>
      </c>
    </row>
    <row r="197" spans="1:11" ht="14.4" customHeight="1" thickBot="1" x14ac:dyDescent="0.35">
      <c r="A197" s="723" t="s">
        <v>518</v>
      </c>
      <c r="B197" s="701">
        <v>2.5680970141609998</v>
      </c>
      <c r="C197" s="701">
        <v>34.50414</v>
      </c>
      <c r="D197" s="702">
        <v>31.936042985838</v>
      </c>
      <c r="E197" s="703">
        <v>13.435684014168</v>
      </c>
      <c r="F197" s="701">
        <v>33.893965586435002</v>
      </c>
      <c r="G197" s="702">
        <v>31.069468454231998</v>
      </c>
      <c r="H197" s="704">
        <v>4.1322299999999998</v>
      </c>
      <c r="I197" s="701">
        <v>20.991720000000001</v>
      </c>
      <c r="J197" s="702">
        <v>-10.077748454231999</v>
      </c>
      <c r="K197" s="705">
        <v>0.61933502429700005</v>
      </c>
    </row>
    <row r="198" spans="1:11" ht="14.4" customHeight="1" thickBot="1" x14ac:dyDescent="0.35">
      <c r="A198" s="720" t="s">
        <v>519</v>
      </c>
      <c r="B198" s="701">
        <v>0</v>
      </c>
      <c r="C198" s="701">
        <v>0</v>
      </c>
      <c r="D198" s="702">
        <v>0</v>
      </c>
      <c r="E198" s="703">
        <v>1</v>
      </c>
      <c r="F198" s="701">
        <v>0</v>
      </c>
      <c r="G198" s="702">
        <v>0</v>
      </c>
      <c r="H198" s="704">
        <v>0</v>
      </c>
      <c r="I198" s="701">
        <v>5.7239999999999999E-2</v>
      </c>
      <c r="J198" s="702">
        <v>5.7239999999999999E-2</v>
      </c>
      <c r="K198" s="712" t="s">
        <v>335</v>
      </c>
    </row>
    <row r="199" spans="1:11" ht="14.4" customHeight="1" thickBot="1" x14ac:dyDescent="0.35">
      <c r="A199" s="726" t="s">
        <v>520</v>
      </c>
      <c r="B199" s="706">
        <v>0</v>
      </c>
      <c r="C199" s="706">
        <v>0</v>
      </c>
      <c r="D199" s="707">
        <v>0</v>
      </c>
      <c r="E199" s="713">
        <v>1</v>
      </c>
      <c r="F199" s="706">
        <v>0</v>
      </c>
      <c r="G199" s="707">
        <v>0</v>
      </c>
      <c r="H199" s="709">
        <v>0</v>
      </c>
      <c r="I199" s="706">
        <v>5.7239999999999999E-2</v>
      </c>
      <c r="J199" s="707">
        <v>5.7239999999999999E-2</v>
      </c>
      <c r="K199" s="710" t="s">
        <v>335</v>
      </c>
    </row>
    <row r="200" spans="1:11" ht="14.4" customHeight="1" thickBot="1" x14ac:dyDescent="0.35">
      <c r="A200" s="722" t="s">
        <v>521</v>
      </c>
      <c r="B200" s="706">
        <v>0</v>
      </c>
      <c r="C200" s="706">
        <v>0</v>
      </c>
      <c r="D200" s="707">
        <v>0</v>
      </c>
      <c r="E200" s="713">
        <v>1</v>
      </c>
      <c r="F200" s="706">
        <v>0</v>
      </c>
      <c r="G200" s="707">
        <v>0</v>
      </c>
      <c r="H200" s="709">
        <v>0</v>
      </c>
      <c r="I200" s="706">
        <v>5.7239999999999999E-2</v>
      </c>
      <c r="J200" s="707">
        <v>5.7239999999999999E-2</v>
      </c>
      <c r="K200" s="710" t="s">
        <v>335</v>
      </c>
    </row>
    <row r="201" spans="1:11" ht="14.4" customHeight="1" thickBot="1" x14ac:dyDescent="0.35">
      <c r="A201" s="723" t="s">
        <v>522</v>
      </c>
      <c r="B201" s="701">
        <v>0</v>
      </c>
      <c r="C201" s="701">
        <v>0</v>
      </c>
      <c r="D201" s="702">
        <v>0</v>
      </c>
      <c r="E201" s="703">
        <v>1</v>
      </c>
      <c r="F201" s="701">
        <v>0</v>
      </c>
      <c r="G201" s="702">
        <v>0</v>
      </c>
      <c r="H201" s="704">
        <v>0</v>
      </c>
      <c r="I201" s="701">
        <v>5.7239999999999999E-2</v>
      </c>
      <c r="J201" s="702">
        <v>5.7239999999999999E-2</v>
      </c>
      <c r="K201" s="712" t="s">
        <v>335</v>
      </c>
    </row>
    <row r="202" spans="1:11" ht="14.4" customHeight="1" thickBot="1" x14ac:dyDescent="0.35">
      <c r="A202" s="720" t="s">
        <v>523</v>
      </c>
      <c r="B202" s="701">
        <v>0</v>
      </c>
      <c r="C202" s="701">
        <v>54.213999999999999</v>
      </c>
      <c r="D202" s="702">
        <v>54.213999999999999</v>
      </c>
      <c r="E202" s="711" t="s">
        <v>335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05">
        <v>11</v>
      </c>
    </row>
    <row r="203" spans="1:11" ht="14.4" customHeight="1" thickBot="1" x14ac:dyDescent="0.35">
      <c r="A203" s="726" t="s">
        <v>524</v>
      </c>
      <c r="B203" s="706">
        <v>0</v>
      </c>
      <c r="C203" s="706">
        <v>54.213999999999999</v>
      </c>
      <c r="D203" s="707">
        <v>54.213999999999999</v>
      </c>
      <c r="E203" s="708" t="s">
        <v>335</v>
      </c>
      <c r="F203" s="706">
        <v>0</v>
      </c>
      <c r="G203" s="707">
        <v>0</v>
      </c>
      <c r="H203" s="709">
        <v>0</v>
      </c>
      <c r="I203" s="706">
        <v>0</v>
      </c>
      <c r="J203" s="707">
        <v>0</v>
      </c>
      <c r="K203" s="714">
        <v>11</v>
      </c>
    </row>
    <row r="204" spans="1:11" ht="14.4" customHeight="1" thickBot="1" x14ac:dyDescent="0.35">
      <c r="A204" s="722" t="s">
        <v>525</v>
      </c>
      <c r="B204" s="706">
        <v>0</v>
      </c>
      <c r="C204" s="706">
        <v>54.213999999999999</v>
      </c>
      <c r="D204" s="707">
        <v>54.213999999999999</v>
      </c>
      <c r="E204" s="708" t="s">
        <v>335</v>
      </c>
      <c r="F204" s="706">
        <v>0</v>
      </c>
      <c r="G204" s="707">
        <v>0</v>
      </c>
      <c r="H204" s="709">
        <v>0</v>
      </c>
      <c r="I204" s="706">
        <v>0</v>
      </c>
      <c r="J204" s="707">
        <v>0</v>
      </c>
      <c r="K204" s="714">
        <v>11</v>
      </c>
    </row>
    <row r="205" spans="1:11" ht="14.4" customHeight="1" thickBot="1" x14ac:dyDescent="0.35">
      <c r="A205" s="723" t="s">
        <v>526</v>
      </c>
      <c r="B205" s="701">
        <v>0</v>
      </c>
      <c r="C205" s="701">
        <v>54.213999999999999</v>
      </c>
      <c r="D205" s="702">
        <v>54.213999999999999</v>
      </c>
      <c r="E205" s="711" t="s">
        <v>335</v>
      </c>
      <c r="F205" s="701">
        <v>0</v>
      </c>
      <c r="G205" s="702">
        <v>0</v>
      </c>
      <c r="H205" s="704">
        <v>0</v>
      </c>
      <c r="I205" s="701">
        <v>0</v>
      </c>
      <c r="J205" s="702">
        <v>0</v>
      </c>
      <c r="K205" s="705">
        <v>11</v>
      </c>
    </row>
    <row r="206" spans="1:11" ht="14.4" customHeight="1" thickBot="1" x14ac:dyDescent="0.35">
      <c r="A206" s="719" t="s">
        <v>527</v>
      </c>
      <c r="B206" s="701">
        <v>4383.2781805755603</v>
      </c>
      <c r="C206" s="701">
        <v>4880.0303100000001</v>
      </c>
      <c r="D206" s="702">
        <v>496.75212942444301</v>
      </c>
      <c r="E206" s="703">
        <v>1.1133289079449999</v>
      </c>
      <c r="F206" s="701">
        <v>5239.9884694989696</v>
      </c>
      <c r="G206" s="702">
        <v>4803.3227637073896</v>
      </c>
      <c r="H206" s="704">
        <v>441.24808000000002</v>
      </c>
      <c r="I206" s="701">
        <v>4744.8989499999998</v>
      </c>
      <c r="J206" s="702">
        <v>-58.423813707390003</v>
      </c>
      <c r="K206" s="705">
        <v>0.90551705936299998</v>
      </c>
    </row>
    <row r="207" spans="1:11" ht="14.4" customHeight="1" thickBot="1" x14ac:dyDescent="0.35">
      <c r="A207" s="724" t="s">
        <v>528</v>
      </c>
      <c r="B207" s="706">
        <v>4383.2781805755603</v>
      </c>
      <c r="C207" s="706">
        <v>4880.0303100000001</v>
      </c>
      <c r="D207" s="707">
        <v>496.75212942444301</v>
      </c>
      <c r="E207" s="713">
        <v>1.1133289079449999</v>
      </c>
      <c r="F207" s="706">
        <v>5239.9884694989696</v>
      </c>
      <c r="G207" s="707">
        <v>4803.3227637073896</v>
      </c>
      <c r="H207" s="709">
        <v>441.24808000000002</v>
      </c>
      <c r="I207" s="706">
        <v>4744.8989499999998</v>
      </c>
      <c r="J207" s="707">
        <v>-58.423813707390003</v>
      </c>
      <c r="K207" s="714">
        <v>0.90551705936299998</v>
      </c>
    </row>
    <row r="208" spans="1:11" ht="14.4" customHeight="1" thickBot="1" x14ac:dyDescent="0.35">
      <c r="A208" s="726" t="s">
        <v>54</v>
      </c>
      <c r="B208" s="706">
        <v>4383.2781805755603</v>
      </c>
      <c r="C208" s="706">
        <v>4880.0303100000001</v>
      </c>
      <c r="D208" s="707">
        <v>496.75212942444301</v>
      </c>
      <c r="E208" s="713">
        <v>1.1133289079449999</v>
      </c>
      <c r="F208" s="706">
        <v>5239.9884694989696</v>
      </c>
      <c r="G208" s="707">
        <v>4803.3227637073896</v>
      </c>
      <c r="H208" s="709">
        <v>441.24808000000002</v>
      </c>
      <c r="I208" s="706">
        <v>4744.8989499999998</v>
      </c>
      <c r="J208" s="707">
        <v>-58.423813707390003</v>
      </c>
      <c r="K208" s="714">
        <v>0.90551705936299998</v>
      </c>
    </row>
    <row r="209" spans="1:11" ht="14.4" customHeight="1" thickBot="1" x14ac:dyDescent="0.35">
      <c r="A209" s="725" t="s">
        <v>529</v>
      </c>
      <c r="B209" s="701">
        <v>32.276886528835</v>
      </c>
      <c r="C209" s="701">
        <v>19.731729999999999</v>
      </c>
      <c r="D209" s="702">
        <v>-12.545156528834999</v>
      </c>
      <c r="E209" s="703">
        <v>0.61132693149799999</v>
      </c>
      <c r="F209" s="701">
        <v>0</v>
      </c>
      <c r="G209" s="702">
        <v>0</v>
      </c>
      <c r="H209" s="704">
        <v>0.37048999999999999</v>
      </c>
      <c r="I209" s="701">
        <v>14.270289999999999</v>
      </c>
      <c r="J209" s="702">
        <v>14.270289999999999</v>
      </c>
      <c r="K209" s="712" t="s">
        <v>335</v>
      </c>
    </row>
    <row r="210" spans="1:11" ht="14.4" customHeight="1" thickBot="1" x14ac:dyDescent="0.35">
      <c r="A210" s="723" t="s">
        <v>530</v>
      </c>
      <c r="B210" s="701">
        <v>32.276886528835</v>
      </c>
      <c r="C210" s="701">
        <v>19.731729999999999</v>
      </c>
      <c r="D210" s="702">
        <v>-12.545156528834999</v>
      </c>
      <c r="E210" s="703">
        <v>0.61132693149799999</v>
      </c>
      <c r="F210" s="701">
        <v>0</v>
      </c>
      <c r="G210" s="702">
        <v>0</v>
      </c>
      <c r="H210" s="704">
        <v>0.37048999999999999</v>
      </c>
      <c r="I210" s="701">
        <v>14.270289999999999</v>
      </c>
      <c r="J210" s="702">
        <v>14.270289999999999</v>
      </c>
      <c r="K210" s="712" t="s">
        <v>335</v>
      </c>
    </row>
    <row r="211" spans="1:11" ht="14.4" customHeight="1" thickBot="1" x14ac:dyDescent="0.35">
      <c r="A211" s="722" t="s">
        <v>531</v>
      </c>
      <c r="B211" s="706">
        <v>145.59898491791299</v>
      </c>
      <c r="C211" s="706">
        <v>136.00800000000001</v>
      </c>
      <c r="D211" s="707">
        <v>-9.5909849179129996</v>
      </c>
      <c r="E211" s="713">
        <v>0.93412739159299996</v>
      </c>
      <c r="F211" s="706">
        <v>179.09030887380999</v>
      </c>
      <c r="G211" s="707">
        <v>164.16611646765901</v>
      </c>
      <c r="H211" s="709">
        <v>4.2</v>
      </c>
      <c r="I211" s="706">
        <v>49.502000000000002</v>
      </c>
      <c r="J211" s="707">
        <v>-114.664116467659</v>
      </c>
      <c r="K211" s="714">
        <v>0.27640803297099997</v>
      </c>
    </row>
    <row r="212" spans="1:11" ht="14.4" customHeight="1" thickBot="1" x14ac:dyDescent="0.35">
      <c r="A212" s="723" t="s">
        <v>532</v>
      </c>
      <c r="B212" s="701">
        <v>145.59898491791299</v>
      </c>
      <c r="C212" s="701">
        <v>136.00800000000001</v>
      </c>
      <c r="D212" s="702">
        <v>-9.5909849179129996</v>
      </c>
      <c r="E212" s="703">
        <v>0.93412739159299996</v>
      </c>
      <c r="F212" s="701">
        <v>179.09030887380999</v>
      </c>
      <c r="G212" s="702">
        <v>164.16611646765901</v>
      </c>
      <c r="H212" s="704">
        <v>4.2</v>
      </c>
      <c r="I212" s="701">
        <v>49.502000000000002</v>
      </c>
      <c r="J212" s="702">
        <v>-114.664116467659</v>
      </c>
      <c r="K212" s="705">
        <v>0.27640803297099997</v>
      </c>
    </row>
    <row r="213" spans="1:11" ht="14.4" customHeight="1" thickBot="1" x14ac:dyDescent="0.35">
      <c r="A213" s="722" t="s">
        <v>533</v>
      </c>
      <c r="B213" s="706">
        <v>44.347692157989002</v>
      </c>
      <c r="C213" s="706">
        <v>53.27102</v>
      </c>
      <c r="D213" s="707">
        <v>8.92332784201</v>
      </c>
      <c r="E213" s="713">
        <v>1.201212902133</v>
      </c>
      <c r="F213" s="706">
        <v>82.670547396152998</v>
      </c>
      <c r="G213" s="707">
        <v>75.781335113140003</v>
      </c>
      <c r="H213" s="709">
        <v>7.6058599999999998</v>
      </c>
      <c r="I213" s="706">
        <v>42.653880000000001</v>
      </c>
      <c r="J213" s="707">
        <v>-33.127455113140002</v>
      </c>
      <c r="K213" s="714">
        <v>0.51595013391599998</v>
      </c>
    </row>
    <row r="214" spans="1:11" ht="14.4" customHeight="1" thickBot="1" x14ac:dyDescent="0.35">
      <c r="A214" s="723" t="s">
        <v>534</v>
      </c>
      <c r="B214" s="701">
        <v>25.928232359102001</v>
      </c>
      <c r="C214" s="701">
        <v>10.433999999999999</v>
      </c>
      <c r="D214" s="702">
        <v>-15.494232359102</v>
      </c>
      <c r="E214" s="703">
        <v>0.40241848558999999</v>
      </c>
      <c r="F214" s="701">
        <v>12.963288741107</v>
      </c>
      <c r="G214" s="702">
        <v>11.883014679347999</v>
      </c>
      <c r="H214" s="704">
        <v>0</v>
      </c>
      <c r="I214" s="701">
        <v>12.58</v>
      </c>
      <c r="J214" s="702">
        <v>0.69698532065100005</v>
      </c>
      <c r="K214" s="705">
        <v>0.97043275446800004</v>
      </c>
    </row>
    <row r="215" spans="1:11" ht="14.4" customHeight="1" thickBot="1" x14ac:dyDescent="0.35">
      <c r="A215" s="723" t="s">
        <v>535</v>
      </c>
      <c r="B215" s="701">
        <v>1.192953220023</v>
      </c>
      <c r="C215" s="701">
        <v>18.971900000000002</v>
      </c>
      <c r="D215" s="702">
        <v>17.778946779976</v>
      </c>
      <c r="E215" s="703">
        <v>15.903305914732</v>
      </c>
      <c r="F215" s="701">
        <v>53.629704620171999</v>
      </c>
      <c r="G215" s="702">
        <v>49.160562568491002</v>
      </c>
      <c r="H215" s="704">
        <v>6.7267999999999999</v>
      </c>
      <c r="I215" s="701">
        <v>18.308</v>
      </c>
      <c r="J215" s="702">
        <v>-30.852562568490999</v>
      </c>
      <c r="K215" s="705">
        <v>0.34137797568799999</v>
      </c>
    </row>
    <row r="216" spans="1:11" ht="14.4" customHeight="1" thickBot="1" x14ac:dyDescent="0.35">
      <c r="A216" s="723" t="s">
        <v>536</v>
      </c>
      <c r="B216" s="701">
        <v>17.226506578862999</v>
      </c>
      <c r="C216" s="701">
        <v>23.865120000000001</v>
      </c>
      <c r="D216" s="702">
        <v>6.6386134211360002</v>
      </c>
      <c r="E216" s="703">
        <v>1.38537200742</v>
      </c>
      <c r="F216" s="701">
        <v>16.077554034873</v>
      </c>
      <c r="G216" s="702">
        <v>14.737757865300001</v>
      </c>
      <c r="H216" s="704">
        <v>0.87905999999999995</v>
      </c>
      <c r="I216" s="701">
        <v>11.765879999999999</v>
      </c>
      <c r="J216" s="702">
        <v>-2.9718778653000002</v>
      </c>
      <c r="K216" s="705">
        <v>0.73182027405899996</v>
      </c>
    </row>
    <row r="217" spans="1:11" ht="14.4" customHeight="1" thickBot="1" x14ac:dyDescent="0.35">
      <c r="A217" s="722" t="s">
        <v>537</v>
      </c>
      <c r="B217" s="706">
        <v>167.879592266565</v>
      </c>
      <c r="C217" s="706">
        <v>168.30925999999999</v>
      </c>
      <c r="D217" s="707">
        <v>0.42966773343499998</v>
      </c>
      <c r="E217" s="713">
        <v>1.0025593803720001</v>
      </c>
      <c r="F217" s="706">
        <v>166.20917978892001</v>
      </c>
      <c r="G217" s="707">
        <v>152.35841480651001</v>
      </c>
      <c r="H217" s="709">
        <v>17.99784</v>
      </c>
      <c r="I217" s="706">
        <v>164.07529</v>
      </c>
      <c r="J217" s="707">
        <v>11.716875193490001</v>
      </c>
      <c r="K217" s="714">
        <v>0.98716142037599997</v>
      </c>
    </row>
    <row r="218" spans="1:11" ht="14.4" customHeight="1" thickBot="1" x14ac:dyDescent="0.35">
      <c r="A218" s="723" t="s">
        <v>538</v>
      </c>
      <c r="B218" s="701">
        <v>167.879592266565</v>
      </c>
      <c r="C218" s="701">
        <v>168.30925999999999</v>
      </c>
      <c r="D218" s="702">
        <v>0.42966773343499998</v>
      </c>
      <c r="E218" s="703">
        <v>1.0025593803720001</v>
      </c>
      <c r="F218" s="701">
        <v>166.20917978892001</v>
      </c>
      <c r="G218" s="702">
        <v>152.35841480651001</v>
      </c>
      <c r="H218" s="704">
        <v>17.99784</v>
      </c>
      <c r="I218" s="701">
        <v>164.07529</v>
      </c>
      <c r="J218" s="702">
        <v>11.716875193490001</v>
      </c>
      <c r="K218" s="705">
        <v>0.98716142037599997</v>
      </c>
    </row>
    <row r="219" spans="1:11" ht="14.4" customHeight="1" thickBot="1" x14ac:dyDescent="0.35">
      <c r="A219" s="722" t="s">
        <v>539</v>
      </c>
      <c r="B219" s="706">
        <v>0</v>
      </c>
      <c r="C219" s="706">
        <v>5.9459999999999997</v>
      </c>
      <c r="D219" s="707">
        <v>5.9459999999999997</v>
      </c>
      <c r="E219" s="708" t="s">
        <v>335</v>
      </c>
      <c r="F219" s="706">
        <v>0</v>
      </c>
      <c r="G219" s="707">
        <v>0</v>
      </c>
      <c r="H219" s="709">
        <v>0.40600000000000003</v>
      </c>
      <c r="I219" s="706">
        <v>4.5430000000000001</v>
      </c>
      <c r="J219" s="707">
        <v>4.5430000000000001</v>
      </c>
      <c r="K219" s="710" t="s">
        <v>335</v>
      </c>
    </row>
    <row r="220" spans="1:11" ht="14.4" customHeight="1" thickBot="1" x14ac:dyDescent="0.35">
      <c r="A220" s="723" t="s">
        <v>540</v>
      </c>
      <c r="B220" s="701">
        <v>0</v>
      </c>
      <c r="C220" s="701">
        <v>5.9459999999999997</v>
      </c>
      <c r="D220" s="702">
        <v>5.9459999999999997</v>
      </c>
      <c r="E220" s="711" t="s">
        <v>335</v>
      </c>
      <c r="F220" s="701">
        <v>0</v>
      </c>
      <c r="G220" s="702">
        <v>0</v>
      </c>
      <c r="H220" s="704">
        <v>0.40600000000000003</v>
      </c>
      <c r="I220" s="701">
        <v>4.5430000000000001</v>
      </c>
      <c r="J220" s="702">
        <v>4.5430000000000001</v>
      </c>
      <c r="K220" s="712" t="s">
        <v>335</v>
      </c>
    </row>
    <row r="221" spans="1:11" ht="14.4" customHeight="1" thickBot="1" x14ac:dyDescent="0.35">
      <c r="A221" s="722" t="s">
        <v>541</v>
      </c>
      <c r="B221" s="706">
        <v>1342.0422896436601</v>
      </c>
      <c r="C221" s="706">
        <v>1376.2877900000001</v>
      </c>
      <c r="D221" s="707">
        <v>34.245500356337999</v>
      </c>
      <c r="E221" s="713">
        <v>1.025517452483</v>
      </c>
      <c r="F221" s="706">
        <v>1681.9881533241401</v>
      </c>
      <c r="G221" s="707">
        <v>1541.8224738804599</v>
      </c>
      <c r="H221" s="709">
        <v>119.79231</v>
      </c>
      <c r="I221" s="706">
        <v>1291.0228199999999</v>
      </c>
      <c r="J221" s="707">
        <v>-250.79965388046301</v>
      </c>
      <c r="K221" s="714">
        <v>0.76755761771999997</v>
      </c>
    </row>
    <row r="222" spans="1:11" ht="14.4" customHeight="1" thickBot="1" x14ac:dyDescent="0.35">
      <c r="A222" s="723" t="s">
        <v>542</v>
      </c>
      <c r="B222" s="701">
        <v>1342.0422896436601</v>
      </c>
      <c r="C222" s="701">
        <v>1376.2877900000001</v>
      </c>
      <c r="D222" s="702">
        <v>34.245500356337999</v>
      </c>
      <c r="E222" s="703">
        <v>1.025517452483</v>
      </c>
      <c r="F222" s="701">
        <v>1681.9881533241401</v>
      </c>
      <c r="G222" s="702">
        <v>1541.8224738804599</v>
      </c>
      <c r="H222" s="704">
        <v>119.79231</v>
      </c>
      <c r="I222" s="701">
        <v>1291.0228199999999</v>
      </c>
      <c r="J222" s="702">
        <v>-250.79965388046301</v>
      </c>
      <c r="K222" s="705">
        <v>0.76755761771999997</v>
      </c>
    </row>
    <row r="223" spans="1:11" ht="14.4" customHeight="1" thickBot="1" x14ac:dyDescent="0.35">
      <c r="A223" s="722" t="s">
        <v>543</v>
      </c>
      <c r="B223" s="706">
        <v>0</v>
      </c>
      <c r="C223" s="706">
        <v>30.26238</v>
      </c>
      <c r="D223" s="707">
        <v>30.26238</v>
      </c>
      <c r="E223" s="708" t="s">
        <v>335</v>
      </c>
      <c r="F223" s="706">
        <v>0</v>
      </c>
      <c r="G223" s="707">
        <v>0</v>
      </c>
      <c r="H223" s="709">
        <v>4.3674400000000002</v>
      </c>
      <c r="I223" s="706">
        <v>47.32835</v>
      </c>
      <c r="J223" s="707">
        <v>47.32835</v>
      </c>
      <c r="K223" s="710" t="s">
        <v>335</v>
      </c>
    </row>
    <row r="224" spans="1:11" ht="14.4" customHeight="1" thickBot="1" x14ac:dyDescent="0.35">
      <c r="A224" s="723" t="s">
        <v>544</v>
      </c>
      <c r="B224" s="701">
        <v>0</v>
      </c>
      <c r="C224" s="701">
        <v>0</v>
      </c>
      <c r="D224" s="702">
        <v>0</v>
      </c>
      <c r="E224" s="703">
        <v>1</v>
      </c>
      <c r="F224" s="701">
        <v>0</v>
      </c>
      <c r="G224" s="702">
        <v>0</v>
      </c>
      <c r="H224" s="704">
        <v>0</v>
      </c>
      <c r="I224" s="701">
        <v>8.7949999999999999</v>
      </c>
      <c r="J224" s="702">
        <v>8.7949999999999999</v>
      </c>
      <c r="K224" s="712" t="s">
        <v>335</v>
      </c>
    </row>
    <row r="225" spans="1:11" ht="14.4" customHeight="1" thickBot="1" x14ac:dyDescent="0.35">
      <c r="A225" s="723" t="s">
        <v>545</v>
      </c>
      <c r="B225" s="701">
        <v>0</v>
      </c>
      <c r="C225" s="701">
        <v>30.26238</v>
      </c>
      <c r="D225" s="702">
        <v>30.26238</v>
      </c>
      <c r="E225" s="711" t="s">
        <v>335</v>
      </c>
      <c r="F225" s="701">
        <v>0</v>
      </c>
      <c r="G225" s="702">
        <v>0</v>
      </c>
      <c r="H225" s="704">
        <v>4.3674400000000002</v>
      </c>
      <c r="I225" s="701">
        <v>38.533349999999999</v>
      </c>
      <c r="J225" s="702">
        <v>38.533349999999999</v>
      </c>
      <c r="K225" s="712" t="s">
        <v>335</v>
      </c>
    </row>
    <row r="226" spans="1:11" ht="14.4" customHeight="1" thickBot="1" x14ac:dyDescent="0.35">
      <c r="A226" s="722" t="s">
        <v>546</v>
      </c>
      <c r="B226" s="706">
        <v>2651.1327350605902</v>
      </c>
      <c r="C226" s="706">
        <v>3090.2141299999998</v>
      </c>
      <c r="D226" s="707">
        <v>439.08139493940899</v>
      </c>
      <c r="E226" s="713">
        <v>1.165620298498</v>
      </c>
      <c r="F226" s="706">
        <v>3130.0302801159501</v>
      </c>
      <c r="G226" s="707">
        <v>2869.1944234396201</v>
      </c>
      <c r="H226" s="709">
        <v>286.50814000000003</v>
      </c>
      <c r="I226" s="706">
        <v>3131.5033199999998</v>
      </c>
      <c r="J226" s="707">
        <v>262.30889656038198</v>
      </c>
      <c r="K226" s="714">
        <v>1.0004706152180001</v>
      </c>
    </row>
    <row r="227" spans="1:11" ht="14.4" customHeight="1" thickBot="1" x14ac:dyDescent="0.35">
      <c r="A227" s="723" t="s">
        <v>547</v>
      </c>
      <c r="B227" s="701">
        <v>2651.1327350605902</v>
      </c>
      <c r="C227" s="701">
        <v>3090.2141299999998</v>
      </c>
      <c r="D227" s="702">
        <v>439.08139493940899</v>
      </c>
      <c r="E227" s="703">
        <v>1.165620298498</v>
      </c>
      <c r="F227" s="701">
        <v>3130.0302801159501</v>
      </c>
      <c r="G227" s="702">
        <v>2869.1944234396201</v>
      </c>
      <c r="H227" s="704">
        <v>286.50814000000003</v>
      </c>
      <c r="I227" s="701">
        <v>3131.5033199999998</v>
      </c>
      <c r="J227" s="702">
        <v>262.30889656038198</v>
      </c>
      <c r="K227" s="705">
        <v>1.0004706152180001</v>
      </c>
    </row>
    <row r="228" spans="1:11" ht="14.4" customHeight="1" thickBot="1" x14ac:dyDescent="0.35">
      <c r="A228" s="719" t="s">
        <v>548</v>
      </c>
      <c r="B228" s="701">
        <v>0</v>
      </c>
      <c r="C228" s="701">
        <v>700.52588000000003</v>
      </c>
      <c r="D228" s="702">
        <v>700.52588000000003</v>
      </c>
      <c r="E228" s="711" t="s">
        <v>335</v>
      </c>
      <c r="F228" s="701">
        <v>0</v>
      </c>
      <c r="G228" s="702">
        <v>0</v>
      </c>
      <c r="H228" s="704">
        <v>0</v>
      </c>
      <c r="I228" s="701">
        <v>471.38076000000001</v>
      </c>
      <c r="J228" s="702">
        <v>471.38076000000001</v>
      </c>
      <c r="K228" s="712" t="s">
        <v>329</v>
      </c>
    </row>
    <row r="229" spans="1:11" ht="14.4" customHeight="1" thickBot="1" x14ac:dyDescent="0.35">
      <c r="A229" s="724" t="s">
        <v>549</v>
      </c>
      <c r="B229" s="706">
        <v>0</v>
      </c>
      <c r="C229" s="706">
        <v>700.52588000000003</v>
      </c>
      <c r="D229" s="707">
        <v>700.52588000000003</v>
      </c>
      <c r="E229" s="708" t="s">
        <v>335</v>
      </c>
      <c r="F229" s="706">
        <v>0</v>
      </c>
      <c r="G229" s="707">
        <v>0</v>
      </c>
      <c r="H229" s="709">
        <v>0</v>
      </c>
      <c r="I229" s="706">
        <v>471.38076000000001</v>
      </c>
      <c r="J229" s="707">
        <v>471.38076000000001</v>
      </c>
      <c r="K229" s="710" t="s">
        <v>329</v>
      </c>
    </row>
    <row r="230" spans="1:11" ht="14.4" customHeight="1" thickBot="1" x14ac:dyDescent="0.35">
      <c r="A230" s="726" t="s">
        <v>550</v>
      </c>
      <c r="B230" s="706">
        <v>0</v>
      </c>
      <c r="C230" s="706">
        <v>700.52588000000003</v>
      </c>
      <c r="D230" s="707">
        <v>700.52588000000003</v>
      </c>
      <c r="E230" s="708" t="s">
        <v>335</v>
      </c>
      <c r="F230" s="706">
        <v>0</v>
      </c>
      <c r="G230" s="707">
        <v>0</v>
      </c>
      <c r="H230" s="709">
        <v>0</v>
      </c>
      <c r="I230" s="706">
        <v>471.38076000000001</v>
      </c>
      <c r="J230" s="707">
        <v>471.38076000000001</v>
      </c>
      <c r="K230" s="710" t="s">
        <v>329</v>
      </c>
    </row>
    <row r="231" spans="1:11" ht="14.4" customHeight="1" thickBot="1" x14ac:dyDescent="0.35">
      <c r="A231" s="722" t="s">
        <v>551</v>
      </c>
      <c r="B231" s="706">
        <v>0</v>
      </c>
      <c r="C231" s="706">
        <v>700.52588000000003</v>
      </c>
      <c r="D231" s="707">
        <v>700.52588000000003</v>
      </c>
      <c r="E231" s="708" t="s">
        <v>335</v>
      </c>
      <c r="F231" s="706">
        <v>0</v>
      </c>
      <c r="G231" s="707">
        <v>0</v>
      </c>
      <c r="H231" s="709">
        <v>0</v>
      </c>
      <c r="I231" s="706">
        <v>471.38076000000001</v>
      </c>
      <c r="J231" s="707">
        <v>471.38076000000001</v>
      </c>
      <c r="K231" s="710" t="s">
        <v>335</v>
      </c>
    </row>
    <row r="232" spans="1:11" ht="14.4" customHeight="1" thickBot="1" x14ac:dyDescent="0.35">
      <c r="A232" s="723" t="s">
        <v>552</v>
      </c>
      <c r="B232" s="701">
        <v>0</v>
      </c>
      <c r="C232" s="701">
        <v>0.14645</v>
      </c>
      <c r="D232" s="702">
        <v>0.14645</v>
      </c>
      <c r="E232" s="711" t="s">
        <v>335</v>
      </c>
      <c r="F232" s="701">
        <v>0</v>
      </c>
      <c r="G232" s="702">
        <v>0</v>
      </c>
      <c r="H232" s="704">
        <v>0</v>
      </c>
      <c r="I232" s="701">
        <v>0.23956</v>
      </c>
      <c r="J232" s="702">
        <v>0.23956</v>
      </c>
      <c r="K232" s="712" t="s">
        <v>335</v>
      </c>
    </row>
    <row r="233" spans="1:11" ht="14.4" customHeight="1" thickBot="1" x14ac:dyDescent="0.35">
      <c r="A233" s="723" t="s">
        <v>553</v>
      </c>
      <c r="B233" s="701">
        <v>0</v>
      </c>
      <c r="C233" s="701">
        <v>17.854890000000001</v>
      </c>
      <c r="D233" s="702">
        <v>17.854890000000001</v>
      </c>
      <c r="E233" s="711" t="s">
        <v>335</v>
      </c>
      <c r="F233" s="701">
        <v>0</v>
      </c>
      <c r="G233" s="702">
        <v>0</v>
      </c>
      <c r="H233" s="704">
        <v>0</v>
      </c>
      <c r="I233" s="701">
        <v>0</v>
      </c>
      <c r="J233" s="702">
        <v>0</v>
      </c>
      <c r="K233" s="705">
        <v>11</v>
      </c>
    </row>
    <row r="234" spans="1:11" ht="14.4" customHeight="1" thickBot="1" x14ac:dyDescent="0.35">
      <c r="A234" s="723" t="s">
        <v>554</v>
      </c>
      <c r="B234" s="701">
        <v>0</v>
      </c>
      <c r="C234" s="701">
        <v>682.52454</v>
      </c>
      <c r="D234" s="702">
        <v>682.52454</v>
      </c>
      <c r="E234" s="711" t="s">
        <v>335</v>
      </c>
      <c r="F234" s="701">
        <v>0</v>
      </c>
      <c r="G234" s="702">
        <v>0</v>
      </c>
      <c r="H234" s="704">
        <v>0</v>
      </c>
      <c r="I234" s="701">
        <v>471.14120000000003</v>
      </c>
      <c r="J234" s="702">
        <v>471.14120000000003</v>
      </c>
      <c r="K234" s="712" t="s">
        <v>335</v>
      </c>
    </row>
    <row r="235" spans="1:11" ht="14.4" customHeight="1" thickBot="1" x14ac:dyDescent="0.35">
      <c r="A235" s="727"/>
      <c r="B235" s="701">
        <v>76106.258951557204</v>
      </c>
      <c r="C235" s="701">
        <v>58864.073550000001</v>
      </c>
      <c r="D235" s="702">
        <v>-17242.185401557199</v>
      </c>
      <c r="E235" s="703">
        <v>0.77344589473799996</v>
      </c>
      <c r="F235" s="701">
        <v>57929.485503831202</v>
      </c>
      <c r="G235" s="702">
        <v>53102.028378511903</v>
      </c>
      <c r="H235" s="704">
        <v>4383.1767099999797</v>
      </c>
      <c r="I235" s="701">
        <v>63795.513229999902</v>
      </c>
      <c r="J235" s="702">
        <v>10693.4848514879</v>
      </c>
      <c r="K235" s="705">
        <v>1.101261519503</v>
      </c>
    </row>
    <row r="236" spans="1:11" ht="14.4" customHeight="1" thickBot="1" x14ac:dyDescent="0.35">
      <c r="A236" s="728" t="s">
        <v>66</v>
      </c>
      <c r="B236" s="715">
        <v>76106.258951557204</v>
      </c>
      <c r="C236" s="715">
        <v>58864.073550000001</v>
      </c>
      <c r="D236" s="716">
        <v>-17242.185401557199</v>
      </c>
      <c r="E236" s="717" t="s">
        <v>335</v>
      </c>
      <c r="F236" s="715">
        <v>57929.485503831202</v>
      </c>
      <c r="G236" s="716">
        <v>53102.028378511997</v>
      </c>
      <c r="H236" s="715">
        <v>4383.1767099999797</v>
      </c>
      <c r="I236" s="715">
        <v>63795.513229999902</v>
      </c>
      <c r="J236" s="716">
        <v>10693.4848514879</v>
      </c>
      <c r="K236" s="718">
        <v>1.101261519503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558</v>
      </c>
      <c r="C6" s="731">
        <v>164.63460000000001</v>
      </c>
      <c r="D6" s="731">
        <v>76.700099999999992</v>
      </c>
      <c r="E6" s="731"/>
      <c r="F6" s="731">
        <v>81.826099999999997</v>
      </c>
      <c r="G6" s="731">
        <v>91.666668899536134</v>
      </c>
      <c r="H6" s="731">
        <v>-9.8405688995361373</v>
      </c>
      <c r="I6" s="732">
        <v>0.89264834189272113</v>
      </c>
      <c r="J6" s="733" t="s">
        <v>1</v>
      </c>
    </row>
    <row r="7" spans="1:10" ht="14.4" customHeight="1" x14ac:dyDescent="0.3">
      <c r="A7" s="729" t="s">
        <v>555</v>
      </c>
      <c r="B7" s="730" t="s">
        <v>559</v>
      </c>
      <c r="C7" s="731">
        <v>23763.852800000004</v>
      </c>
      <c r="D7" s="731">
        <v>23273.834900000002</v>
      </c>
      <c r="E7" s="731"/>
      <c r="F7" s="731">
        <v>24275.31222</v>
      </c>
      <c r="G7" s="731">
        <v>23374.997625</v>
      </c>
      <c r="H7" s="731">
        <v>900.31459499999983</v>
      </c>
      <c r="I7" s="732">
        <v>1.0385161363198214</v>
      </c>
      <c r="J7" s="733" t="s">
        <v>1</v>
      </c>
    </row>
    <row r="8" spans="1:10" ht="14.4" customHeight="1" x14ac:dyDescent="0.3">
      <c r="A8" s="729" t="s">
        <v>555</v>
      </c>
      <c r="B8" s="730" t="s">
        <v>560</v>
      </c>
      <c r="C8" s="731">
        <v>3607.9907300000004</v>
      </c>
      <c r="D8" s="731">
        <v>2335.6660899999997</v>
      </c>
      <c r="E8" s="731"/>
      <c r="F8" s="731">
        <v>1910.7704000000006</v>
      </c>
      <c r="G8" s="731">
        <v>2337.499828125</v>
      </c>
      <c r="H8" s="731">
        <v>-426.72942812499946</v>
      </c>
      <c r="I8" s="732">
        <v>0.81744194245896662</v>
      </c>
      <c r="J8" s="733" t="s">
        <v>1</v>
      </c>
    </row>
    <row r="9" spans="1:10" ht="14.4" customHeight="1" x14ac:dyDescent="0.3">
      <c r="A9" s="729" t="s">
        <v>555</v>
      </c>
      <c r="B9" s="730" t="s">
        <v>561</v>
      </c>
      <c r="C9" s="731">
        <v>0.23188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557</v>
      </c>
      <c r="J9" s="733" t="s">
        <v>1</v>
      </c>
    </row>
    <row r="10" spans="1:10" ht="14.4" customHeight="1" x14ac:dyDescent="0.3">
      <c r="A10" s="729" t="s">
        <v>555</v>
      </c>
      <c r="B10" s="730" t="s">
        <v>562</v>
      </c>
      <c r="C10" s="731">
        <v>953.42597000000001</v>
      </c>
      <c r="D10" s="731">
        <v>1949.4600600000003</v>
      </c>
      <c r="E10" s="731"/>
      <c r="F10" s="731">
        <v>3252.1416300000001</v>
      </c>
      <c r="G10" s="731">
        <v>3666.6667499999999</v>
      </c>
      <c r="H10" s="731">
        <v>-414.52511999999979</v>
      </c>
      <c r="I10" s="732">
        <v>0.88694769711482513</v>
      </c>
      <c r="J10" s="733" t="s">
        <v>1</v>
      </c>
    </row>
    <row r="11" spans="1:10" ht="14.4" customHeight="1" x14ac:dyDescent="0.3">
      <c r="A11" s="729" t="s">
        <v>555</v>
      </c>
      <c r="B11" s="730" t="s">
        <v>563</v>
      </c>
      <c r="C11" s="731">
        <v>0.41399999999999998</v>
      </c>
      <c r="D11" s="731">
        <v>0</v>
      </c>
      <c r="E11" s="731"/>
      <c r="F11" s="731">
        <v>0.55200000000000005</v>
      </c>
      <c r="G11" s="731">
        <v>0</v>
      </c>
      <c r="H11" s="731">
        <v>0.55200000000000005</v>
      </c>
      <c r="I11" s="732" t="s">
        <v>557</v>
      </c>
      <c r="J11" s="733" t="s">
        <v>1</v>
      </c>
    </row>
    <row r="12" spans="1:10" ht="14.4" customHeight="1" x14ac:dyDescent="0.3">
      <c r="A12" s="729" t="s">
        <v>555</v>
      </c>
      <c r="B12" s="730" t="s">
        <v>564</v>
      </c>
      <c r="C12" s="731">
        <v>28490.549980000007</v>
      </c>
      <c r="D12" s="731">
        <v>27635.66115</v>
      </c>
      <c r="E12" s="731"/>
      <c r="F12" s="731">
        <v>29520.602349999997</v>
      </c>
      <c r="G12" s="731">
        <v>29470.830872024537</v>
      </c>
      <c r="H12" s="731">
        <v>49.771477975460584</v>
      </c>
      <c r="I12" s="732">
        <v>1.0016888386415568</v>
      </c>
      <c r="J12" s="733" t="s">
        <v>565</v>
      </c>
    </row>
    <row r="14" spans="1:10" ht="14.4" customHeight="1" x14ac:dyDescent="0.3">
      <c r="A14" s="729" t="s">
        <v>555</v>
      </c>
      <c r="B14" s="730" t="s">
        <v>556</v>
      </c>
      <c r="C14" s="731" t="s">
        <v>557</v>
      </c>
      <c r="D14" s="731" t="s">
        <v>557</v>
      </c>
      <c r="E14" s="731"/>
      <c r="F14" s="731" t="s">
        <v>557</v>
      </c>
      <c r="G14" s="731" t="s">
        <v>557</v>
      </c>
      <c r="H14" s="731" t="s">
        <v>557</v>
      </c>
      <c r="I14" s="732" t="s">
        <v>557</v>
      </c>
      <c r="J14" s="733" t="s">
        <v>73</v>
      </c>
    </row>
    <row r="15" spans="1:10" ht="14.4" customHeight="1" x14ac:dyDescent="0.3">
      <c r="A15" s="729" t="s">
        <v>566</v>
      </c>
      <c r="B15" s="730" t="s">
        <v>567</v>
      </c>
      <c r="C15" s="731" t="s">
        <v>557</v>
      </c>
      <c r="D15" s="731" t="s">
        <v>557</v>
      </c>
      <c r="E15" s="731"/>
      <c r="F15" s="731" t="s">
        <v>557</v>
      </c>
      <c r="G15" s="731" t="s">
        <v>557</v>
      </c>
      <c r="H15" s="731" t="s">
        <v>557</v>
      </c>
      <c r="I15" s="732" t="s">
        <v>557</v>
      </c>
      <c r="J15" s="733" t="s">
        <v>0</v>
      </c>
    </row>
    <row r="16" spans="1:10" ht="14.4" customHeight="1" x14ac:dyDescent="0.3">
      <c r="A16" s="729" t="s">
        <v>566</v>
      </c>
      <c r="B16" s="730" t="s">
        <v>558</v>
      </c>
      <c r="C16" s="731">
        <v>13.824699999999998</v>
      </c>
      <c r="D16" s="731">
        <v>8.2718799999999995</v>
      </c>
      <c r="E16" s="731"/>
      <c r="F16" s="731">
        <v>10.64878</v>
      </c>
      <c r="G16" s="731">
        <v>9</v>
      </c>
      <c r="H16" s="731">
        <v>1.6487800000000004</v>
      </c>
      <c r="I16" s="732">
        <v>1.1831977777777778</v>
      </c>
      <c r="J16" s="733" t="s">
        <v>1</v>
      </c>
    </row>
    <row r="17" spans="1:10" ht="14.4" customHeight="1" x14ac:dyDescent="0.3">
      <c r="A17" s="729" t="s">
        <v>566</v>
      </c>
      <c r="B17" s="730" t="s">
        <v>559</v>
      </c>
      <c r="C17" s="731">
        <v>769.58749999999998</v>
      </c>
      <c r="D17" s="731">
        <v>895.29</v>
      </c>
      <c r="E17" s="731"/>
      <c r="F17" s="731">
        <v>1043.482</v>
      </c>
      <c r="G17" s="731">
        <v>914</v>
      </c>
      <c r="H17" s="731">
        <v>129.48199999999997</v>
      </c>
      <c r="I17" s="732">
        <v>1.1416652078774616</v>
      </c>
      <c r="J17" s="733" t="s">
        <v>1</v>
      </c>
    </row>
    <row r="18" spans="1:10" ht="14.4" customHeight="1" x14ac:dyDescent="0.3">
      <c r="A18" s="729" t="s">
        <v>566</v>
      </c>
      <c r="B18" s="730" t="s">
        <v>561</v>
      </c>
      <c r="C18" s="731">
        <v>0.23188</v>
      </c>
      <c r="D18" s="731">
        <v>0</v>
      </c>
      <c r="E18" s="731"/>
      <c r="F18" s="731">
        <v>0</v>
      </c>
      <c r="G18" s="731">
        <v>0</v>
      </c>
      <c r="H18" s="731">
        <v>0</v>
      </c>
      <c r="I18" s="732" t="s">
        <v>557</v>
      </c>
      <c r="J18" s="733" t="s">
        <v>1</v>
      </c>
    </row>
    <row r="19" spans="1:10" ht="14.4" customHeight="1" x14ac:dyDescent="0.3">
      <c r="A19" s="729" t="s">
        <v>566</v>
      </c>
      <c r="B19" s="730" t="s">
        <v>563</v>
      </c>
      <c r="C19" s="731">
        <v>0.41399999999999998</v>
      </c>
      <c r="D19" s="731">
        <v>0</v>
      </c>
      <c r="E19" s="731"/>
      <c r="F19" s="731">
        <v>0.55200000000000005</v>
      </c>
      <c r="G19" s="731">
        <v>0</v>
      </c>
      <c r="H19" s="731">
        <v>0.55200000000000005</v>
      </c>
      <c r="I19" s="732" t="s">
        <v>557</v>
      </c>
      <c r="J19" s="733" t="s">
        <v>1</v>
      </c>
    </row>
    <row r="20" spans="1:10" ht="14.4" customHeight="1" x14ac:dyDescent="0.3">
      <c r="A20" s="729" t="s">
        <v>566</v>
      </c>
      <c r="B20" s="730" t="s">
        <v>568</v>
      </c>
      <c r="C20" s="731">
        <v>784.05808000000002</v>
      </c>
      <c r="D20" s="731">
        <v>903.56187999999997</v>
      </c>
      <c r="E20" s="731"/>
      <c r="F20" s="731">
        <v>1054.6827799999999</v>
      </c>
      <c r="G20" s="731">
        <v>924</v>
      </c>
      <c r="H20" s="731">
        <v>130.68277999999987</v>
      </c>
      <c r="I20" s="732">
        <v>1.14143158008658</v>
      </c>
      <c r="J20" s="733" t="s">
        <v>569</v>
      </c>
    </row>
    <row r="21" spans="1:10" ht="14.4" customHeight="1" x14ac:dyDescent="0.3">
      <c r="A21" s="729" t="s">
        <v>557</v>
      </c>
      <c r="B21" s="730" t="s">
        <v>557</v>
      </c>
      <c r="C21" s="731" t="s">
        <v>557</v>
      </c>
      <c r="D21" s="731" t="s">
        <v>557</v>
      </c>
      <c r="E21" s="731"/>
      <c r="F21" s="731" t="s">
        <v>557</v>
      </c>
      <c r="G21" s="731" t="s">
        <v>557</v>
      </c>
      <c r="H21" s="731" t="s">
        <v>557</v>
      </c>
      <c r="I21" s="732" t="s">
        <v>557</v>
      </c>
      <c r="J21" s="733" t="s">
        <v>570</v>
      </c>
    </row>
    <row r="22" spans="1:10" ht="14.4" customHeight="1" x14ac:dyDescent="0.3">
      <c r="A22" s="729" t="s">
        <v>571</v>
      </c>
      <c r="B22" s="730" t="s">
        <v>572</v>
      </c>
      <c r="C22" s="731" t="s">
        <v>557</v>
      </c>
      <c r="D22" s="731" t="s">
        <v>557</v>
      </c>
      <c r="E22" s="731"/>
      <c r="F22" s="731" t="s">
        <v>557</v>
      </c>
      <c r="G22" s="731" t="s">
        <v>557</v>
      </c>
      <c r="H22" s="731" t="s">
        <v>557</v>
      </c>
      <c r="I22" s="732" t="s">
        <v>557</v>
      </c>
      <c r="J22" s="733" t="s">
        <v>0</v>
      </c>
    </row>
    <row r="23" spans="1:10" ht="14.4" customHeight="1" x14ac:dyDescent="0.3">
      <c r="A23" s="729" t="s">
        <v>571</v>
      </c>
      <c r="B23" s="730" t="s">
        <v>558</v>
      </c>
      <c r="C23" s="731">
        <v>26.708470000000005</v>
      </c>
      <c r="D23" s="731">
        <v>13.403809999999998</v>
      </c>
      <c r="E23" s="731"/>
      <c r="F23" s="731">
        <v>14.431800000000001</v>
      </c>
      <c r="G23" s="731">
        <v>17</v>
      </c>
      <c r="H23" s="731">
        <v>-2.5681999999999992</v>
      </c>
      <c r="I23" s="732">
        <v>0.84892941176470593</v>
      </c>
      <c r="J23" s="733" t="s">
        <v>1</v>
      </c>
    </row>
    <row r="24" spans="1:10" ht="14.4" customHeight="1" x14ac:dyDescent="0.3">
      <c r="A24" s="729" t="s">
        <v>571</v>
      </c>
      <c r="B24" s="730" t="s">
        <v>559</v>
      </c>
      <c r="C24" s="731">
        <v>6390.3263000000034</v>
      </c>
      <c r="D24" s="731">
        <v>6748.4179000000013</v>
      </c>
      <c r="E24" s="731"/>
      <c r="F24" s="731">
        <v>6178.4576199999974</v>
      </c>
      <c r="G24" s="731">
        <v>6868</v>
      </c>
      <c r="H24" s="731">
        <v>-689.54238000000259</v>
      </c>
      <c r="I24" s="732">
        <v>0.89960070180547425</v>
      </c>
      <c r="J24" s="733" t="s">
        <v>1</v>
      </c>
    </row>
    <row r="25" spans="1:10" ht="14.4" customHeight="1" x14ac:dyDescent="0.3">
      <c r="A25" s="729" t="s">
        <v>571</v>
      </c>
      <c r="B25" s="730" t="s">
        <v>560</v>
      </c>
      <c r="C25" s="731">
        <v>306.24</v>
      </c>
      <c r="D25" s="731">
        <v>258.39</v>
      </c>
      <c r="E25" s="731"/>
      <c r="F25" s="731">
        <v>181.83</v>
      </c>
      <c r="G25" s="731">
        <v>238</v>
      </c>
      <c r="H25" s="731">
        <v>-56.169999999999987</v>
      </c>
      <c r="I25" s="732">
        <v>0.76399159663865557</v>
      </c>
      <c r="J25" s="733" t="s">
        <v>1</v>
      </c>
    </row>
    <row r="26" spans="1:10" ht="14.4" customHeight="1" x14ac:dyDescent="0.3">
      <c r="A26" s="729" t="s">
        <v>571</v>
      </c>
      <c r="B26" s="730" t="s">
        <v>573</v>
      </c>
      <c r="C26" s="731">
        <v>6723.2747700000027</v>
      </c>
      <c r="D26" s="731">
        <v>7020.2117100000014</v>
      </c>
      <c r="E26" s="731"/>
      <c r="F26" s="731">
        <v>6374.7194199999976</v>
      </c>
      <c r="G26" s="731">
        <v>7123</v>
      </c>
      <c r="H26" s="731">
        <v>-748.28058000000237</v>
      </c>
      <c r="I26" s="732">
        <v>0.89494867611961215</v>
      </c>
      <c r="J26" s="733" t="s">
        <v>569</v>
      </c>
    </row>
    <row r="27" spans="1:10" ht="14.4" customHeight="1" x14ac:dyDescent="0.3">
      <c r="A27" s="729" t="s">
        <v>557</v>
      </c>
      <c r="B27" s="730" t="s">
        <v>557</v>
      </c>
      <c r="C27" s="731" t="s">
        <v>557</v>
      </c>
      <c r="D27" s="731" t="s">
        <v>557</v>
      </c>
      <c r="E27" s="731"/>
      <c r="F27" s="731" t="s">
        <v>557</v>
      </c>
      <c r="G27" s="731" t="s">
        <v>557</v>
      </c>
      <c r="H27" s="731" t="s">
        <v>557</v>
      </c>
      <c r="I27" s="732" t="s">
        <v>557</v>
      </c>
      <c r="J27" s="733" t="s">
        <v>570</v>
      </c>
    </row>
    <row r="28" spans="1:10" ht="14.4" customHeight="1" x14ac:dyDescent="0.3">
      <c r="A28" s="729" t="s">
        <v>574</v>
      </c>
      <c r="B28" s="730" t="s">
        <v>575</v>
      </c>
      <c r="C28" s="731" t="s">
        <v>557</v>
      </c>
      <c r="D28" s="731" t="s">
        <v>557</v>
      </c>
      <c r="E28" s="731"/>
      <c r="F28" s="731" t="s">
        <v>557</v>
      </c>
      <c r="G28" s="731" t="s">
        <v>557</v>
      </c>
      <c r="H28" s="731" t="s">
        <v>557</v>
      </c>
      <c r="I28" s="732" t="s">
        <v>557</v>
      </c>
      <c r="J28" s="733" t="s">
        <v>0</v>
      </c>
    </row>
    <row r="29" spans="1:10" ht="14.4" customHeight="1" x14ac:dyDescent="0.3">
      <c r="A29" s="729" t="s">
        <v>574</v>
      </c>
      <c r="B29" s="730" t="s">
        <v>558</v>
      </c>
      <c r="C29" s="731">
        <v>0.71575999999999995</v>
      </c>
      <c r="D29" s="731">
        <v>4.8399999999999999E-2</v>
      </c>
      <c r="E29" s="731"/>
      <c r="F29" s="731">
        <v>0</v>
      </c>
      <c r="G29" s="731">
        <v>0</v>
      </c>
      <c r="H29" s="731">
        <v>0</v>
      </c>
      <c r="I29" s="732" t="s">
        <v>557</v>
      </c>
      <c r="J29" s="733" t="s">
        <v>1</v>
      </c>
    </row>
    <row r="30" spans="1:10" ht="14.4" customHeight="1" x14ac:dyDescent="0.3">
      <c r="A30" s="729" t="s">
        <v>574</v>
      </c>
      <c r="B30" s="730" t="s">
        <v>576</v>
      </c>
      <c r="C30" s="731">
        <v>0.71575999999999995</v>
      </c>
      <c r="D30" s="731">
        <v>4.8399999999999999E-2</v>
      </c>
      <c r="E30" s="731"/>
      <c r="F30" s="731">
        <v>0</v>
      </c>
      <c r="G30" s="731">
        <v>0</v>
      </c>
      <c r="H30" s="731">
        <v>0</v>
      </c>
      <c r="I30" s="732" t="s">
        <v>557</v>
      </c>
      <c r="J30" s="733" t="s">
        <v>569</v>
      </c>
    </row>
    <row r="31" spans="1:10" ht="14.4" customHeight="1" x14ac:dyDescent="0.3">
      <c r="A31" s="729" t="s">
        <v>557</v>
      </c>
      <c r="B31" s="730" t="s">
        <v>557</v>
      </c>
      <c r="C31" s="731" t="s">
        <v>557</v>
      </c>
      <c r="D31" s="731" t="s">
        <v>557</v>
      </c>
      <c r="E31" s="731"/>
      <c r="F31" s="731" t="s">
        <v>557</v>
      </c>
      <c r="G31" s="731" t="s">
        <v>557</v>
      </c>
      <c r="H31" s="731" t="s">
        <v>557</v>
      </c>
      <c r="I31" s="732" t="s">
        <v>557</v>
      </c>
      <c r="J31" s="733" t="s">
        <v>570</v>
      </c>
    </row>
    <row r="32" spans="1:10" ht="14.4" customHeight="1" x14ac:dyDescent="0.3">
      <c r="A32" s="729" t="s">
        <v>577</v>
      </c>
      <c r="B32" s="730" t="s">
        <v>578</v>
      </c>
      <c r="C32" s="731" t="s">
        <v>557</v>
      </c>
      <c r="D32" s="731" t="s">
        <v>557</v>
      </c>
      <c r="E32" s="731"/>
      <c r="F32" s="731" t="s">
        <v>557</v>
      </c>
      <c r="G32" s="731" t="s">
        <v>557</v>
      </c>
      <c r="H32" s="731" t="s">
        <v>557</v>
      </c>
      <c r="I32" s="732" t="s">
        <v>557</v>
      </c>
      <c r="J32" s="733" t="s">
        <v>0</v>
      </c>
    </row>
    <row r="33" spans="1:10" ht="14.4" customHeight="1" x14ac:dyDescent="0.3">
      <c r="A33" s="729" t="s">
        <v>577</v>
      </c>
      <c r="B33" s="730" t="s">
        <v>558</v>
      </c>
      <c r="C33" s="731">
        <v>123.38567</v>
      </c>
      <c r="D33" s="731">
        <v>54.976009999999995</v>
      </c>
      <c r="E33" s="731"/>
      <c r="F33" s="731">
        <v>56.745519999999999</v>
      </c>
      <c r="G33" s="731">
        <v>66</v>
      </c>
      <c r="H33" s="731">
        <v>-9.2544800000000009</v>
      </c>
      <c r="I33" s="732">
        <v>0.85978060606060602</v>
      </c>
      <c r="J33" s="733" t="s">
        <v>1</v>
      </c>
    </row>
    <row r="34" spans="1:10" ht="14.4" customHeight="1" x14ac:dyDescent="0.3">
      <c r="A34" s="729" t="s">
        <v>577</v>
      </c>
      <c r="B34" s="730" t="s">
        <v>559</v>
      </c>
      <c r="C34" s="731">
        <v>16603.938999999998</v>
      </c>
      <c r="D34" s="731">
        <v>15630.127</v>
      </c>
      <c r="E34" s="731"/>
      <c r="F34" s="731">
        <v>17053.372600000002</v>
      </c>
      <c r="G34" s="731">
        <v>15593</v>
      </c>
      <c r="H34" s="731">
        <v>1460.3726000000024</v>
      </c>
      <c r="I34" s="732">
        <v>1.0936556531777082</v>
      </c>
      <c r="J34" s="733" t="s">
        <v>1</v>
      </c>
    </row>
    <row r="35" spans="1:10" ht="14.4" customHeight="1" x14ac:dyDescent="0.3">
      <c r="A35" s="729" t="s">
        <v>577</v>
      </c>
      <c r="B35" s="730" t="s">
        <v>560</v>
      </c>
      <c r="C35" s="731">
        <v>3301.7507300000002</v>
      </c>
      <c r="D35" s="731">
        <v>2077.2760899999998</v>
      </c>
      <c r="E35" s="731"/>
      <c r="F35" s="731">
        <v>1728.9404000000006</v>
      </c>
      <c r="G35" s="731">
        <v>2099</v>
      </c>
      <c r="H35" s="731">
        <v>-370.05959999999936</v>
      </c>
      <c r="I35" s="732">
        <v>0.82369718913768486</v>
      </c>
      <c r="J35" s="733" t="s">
        <v>1</v>
      </c>
    </row>
    <row r="36" spans="1:10" ht="14.4" customHeight="1" x14ac:dyDescent="0.3">
      <c r="A36" s="729" t="s">
        <v>577</v>
      </c>
      <c r="B36" s="730" t="s">
        <v>563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557</v>
      </c>
      <c r="J36" s="733" t="s">
        <v>1</v>
      </c>
    </row>
    <row r="37" spans="1:10" ht="14.4" customHeight="1" x14ac:dyDescent="0.3">
      <c r="A37" s="729" t="s">
        <v>577</v>
      </c>
      <c r="B37" s="730" t="s">
        <v>579</v>
      </c>
      <c r="C37" s="731">
        <v>20029.075399999998</v>
      </c>
      <c r="D37" s="731">
        <v>17762.379100000002</v>
      </c>
      <c r="E37" s="731"/>
      <c r="F37" s="731">
        <v>18839.058520000002</v>
      </c>
      <c r="G37" s="731">
        <v>17758</v>
      </c>
      <c r="H37" s="731">
        <v>1081.0585200000023</v>
      </c>
      <c r="I37" s="732">
        <v>1.060877267710328</v>
      </c>
      <c r="J37" s="733" t="s">
        <v>569</v>
      </c>
    </row>
    <row r="38" spans="1:10" ht="14.4" customHeight="1" x14ac:dyDescent="0.3">
      <c r="A38" s="729" t="s">
        <v>557</v>
      </c>
      <c r="B38" s="730" t="s">
        <v>557</v>
      </c>
      <c r="C38" s="731" t="s">
        <v>557</v>
      </c>
      <c r="D38" s="731" t="s">
        <v>557</v>
      </c>
      <c r="E38" s="731"/>
      <c r="F38" s="731" t="s">
        <v>557</v>
      </c>
      <c r="G38" s="731" t="s">
        <v>557</v>
      </c>
      <c r="H38" s="731" t="s">
        <v>557</v>
      </c>
      <c r="I38" s="732" t="s">
        <v>557</v>
      </c>
      <c r="J38" s="733" t="s">
        <v>570</v>
      </c>
    </row>
    <row r="39" spans="1:10" ht="14.4" customHeight="1" x14ac:dyDescent="0.3">
      <c r="A39" s="729" t="s">
        <v>580</v>
      </c>
      <c r="B39" s="730" t="s">
        <v>581</v>
      </c>
      <c r="C39" s="731" t="s">
        <v>557</v>
      </c>
      <c r="D39" s="731" t="s">
        <v>557</v>
      </c>
      <c r="E39" s="731"/>
      <c r="F39" s="731" t="s">
        <v>557</v>
      </c>
      <c r="G39" s="731" t="s">
        <v>557</v>
      </c>
      <c r="H39" s="731" t="s">
        <v>557</v>
      </c>
      <c r="I39" s="732" t="s">
        <v>557</v>
      </c>
      <c r="J39" s="733" t="s">
        <v>0</v>
      </c>
    </row>
    <row r="40" spans="1:10" ht="14.4" customHeight="1" x14ac:dyDescent="0.3">
      <c r="A40" s="729" t="s">
        <v>580</v>
      </c>
      <c r="B40" s="730" t="s">
        <v>562</v>
      </c>
      <c r="C40" s="731">
        <v>953.42597000000001</v>
      </c>
      <c r="D40" s="731">
        <v>1949.4600600000003</v>
      </c>
      <c r="E40" s="731"/>
      <c r="F40" s="731">
        <v>3252.1416300000001</v>
      </c>
      <c r="G40" s="731">
        <v>3667</v>
      </c>
      <c r="H40" s="731">
        <v>-414.85836999999992</v>
      </c>
      <c r="I40" s="732">
        <v>0.8868670929915462</v>
      </c>
      <c r="J40" s="733" t="s">
        <v>1</v>
      </c>
    </row>
    <row r="41" spans="1:10" ht="14.4" customHeight="1" x14ac:dyDescent="0.3">
      <c r="A41" s="729" t="s">
        <v>580</v>
      </c>
      <c r="B41" s="730" t="s">
        <v>582</v>
      </c>
      <c r="C41" s="731">
        <v>953.42597000000001</v>
      </c>
      <c r="D41" s="731">
        <v>1949.4600600000003</v>
      </c>
      <c r="E41" s="731"/>
      <c r="F41" s="731">
        <v>3252.1416300000001</v>
      </c>
      <c r="G41" s="731">
        <v>3667</v>
      </c>
      <c r="H41" s="731">
        <v>-414.85836999999992</v>
      </c>
      <c r="I41" s="732">
        <v>0.8868670929915462</v>
      </c>
      <c r="J41" s="733" t="s">
        <v>569</v>
      </c>
    </row>
    <row r="42" spans="1:10" ht="14.4" customHeight="1" x14ac:dyDescent="0.3">
      <c r="A42" s="729" t="s">
        <v>557</v>
      </c>
      <c r="B42" s="730" t="s">
        <v>557</v>
      </c>
      <c r="C42" s="731" t="s">
        <v>557</v>
      </c>
      <c r="D42" s="731" t="s">
        <v>557</v>
      </c>
      <c r="E42" s="731"/>
      <c r="F42" s="731" t="s">
        <v>557</v>
      </c>
      <c r="G42" s="731" t="s">
        <v>557</v>
      </c>
      <c r="H42" s="731" t="s">
        <v>557</v>
      </c>
      <c r="I42" s="732" t="s">
        <v>557</v>
      </c>
      <c r="J42" s="733" t="s">
        <v>570</v>
      </c>
    </row>
    <row r="43" spans="1:10" ht="14.4" customHeight="1" x14ac:dyDescent="0.3">
      <c r="A43" s="729" t="s">
        <v>555</v>
      </c>
      <c r="B43" s="730" t="s">
        <v>564</v>
      </c>
      <c r="C43" s="731">
        <v>28490.54998</v>
      </c>
      <c r="D43" s="731">
        <v>27635.661150000004</v>
      </c>
      <c r="E43" s="731"/>
      <c r="F43" s="731">
        <v>29520.602350000001</v>
      </c>
      <c r="G43" s="731">
        <v>29471</v>
      </c>
      <c r="H43" s="731">
        <v>49.602350000001024</v>
      </c>
      <c r="I43" s="732">
        <v>1.0016830901564251</v>
      </c>
      <c r="J43" s="733" t="s">
        <v>565</v>
      </c>
    </row>
  </sheetData>
  <mergeCells count="3">
    <mergeCell ref="F3:I3"/>
    <mergeCell ref="C4:D4"/>
    <mergeCell ref="A1:I1"/>
  </mergeCells>
  <conditionalFormatting sqref="F13 F44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43">
    <cfRule type="expression" dxfId="66" priority="5">
      <formula>$H14&gt;0</formula>
    </cfRule>
  </conditionalFormatting>
  <conditionalFormatting sqref="A14:A43">
    <cfRule type="expression" dxfId="65" priority="2">
      <formula>AND($J14&lt;&gt;"mezeraKL",$J14&lt;&gt;"")</formula>
    </cfRule>
  </conditionalFormatting>
  <conditionalFormatting sqref="I14:I43">
    <cfRule type="expression" dxfId="64" priority="6">
      <formula>$I14&gt;1</formula>
    </cfRule>
  </conditionalFormatting>
  <conditionalFormatting sqref="B14:B43">
    <cfRule type="expression" dxfId="63" priority="1">
      <formula>OR($J14="NS",$J14="SumaNS",$J14="Účet")</formula>
    </cfRule>
  </conditionalFormatting>
  <conditionalFormatting sqref="A14:D43 F14:I43">
    <cfRule type="expression" dxfId="62" priority="8">
      <formula>AND($J14&lt;&gt;"",$J14&lt;&gt;"mezeraKL")</formula>
    </cfRule>
  </conditionalFormatting>
  <conditionalFormatting sqref="B14:D43 F14:I43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10269.942702617958</v>
      </c>
      <c r="M3" s="203">
        <f>SUBTOTAL(9,M5:M1048576)</f>
        <v>2874.4</v>
      </c>
      <c r="N3" s="204">
        <f>SUBTOTAL(9,N5:N1048576)</f>
        <v>29519923.30440506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555</v>
      </c>
      <c r="B5" s="741" t="s">
        <v>556</v>
      </c>
      <c r="C5" s="742" t="s">
        <v>566</v>
      </c>
      <c r="D5" s="743" t="s">
        <v>567</v>
      </c>
      <c r="E5" s="744">
        <v>50113001</v>
      </c>
      <c r="F5" s="743" t="s">
        <v>583</v>
      </c>
      <c r="G5" s="742" t="s">
        <v>584</v>
      </c>
      <c r="H5" s="742">
        <v>100362</v>
      </c>
      <c r="I5" s="742">
        <v>362</v>
      </c>
      <c r="J5" s="742" t="s">
        <v>585</v>
      </c>
      <c r="K5" s="742" t="s">
        <v>586</v>
      </c>
      <c r="L5" s="745">
        <v>86.43</v>
      </c>
      <c r="M5" s="745">
        <v>1</v>
      </c>
      <c r="N5" s="746">
        <v>86.43</v>
      </c>
    </row>
    <row r="6" spans="1:14" ht="14.4" customHeight="1" x14ac:dyDescent="0.3">
      <c r="A6" s="747" t="s">
        <v>555</v>
      </c>
      <c r="B6" s="748" t="s">
        <v>556</v>
      </c>
      <c r="C6" s="749" t="s">
        <v>566</v>
      </c>
      <c r="D6" s="750" t="s">
        <v>567</v>
      </c>
      <c r="E6" s="751">
        <v>50113001</v>
      </c>
      <c r="F6" s="750" t="s">
        <v>583</v>
      </c>
      <c r="G6" s="749" t="s">
        <v>584</v>
      </c>
      <c r="H6" s="749">
        <v>847962</v>
      </c>
      <c r="I6" s="749">
        <v>0</v>
      </c>
      <c r="J6" s="749" t="s">
        <v>587</v>
      </c>
      <c r="K6" s="749" t="s">
        <v>557</v>
      </c>
      <c r="L6" s="752">
        <v>128.09000000000009</v>
      </c>
      <c r="M6" s="752">
        <v>1</v>
      </c>
      <c r="N6" s="753">
        <v>128.09000000000009</v>
      </c>
    </row>
    <row r="7" spans="1:14" ht="14.4" customHeight="1" x14ac:dyDescent="0.3">
      <c r="A7" s="747" t="s">
        <v>555</v>
      </c>
      <c r="B7" s="748" t="s">
        <v>556</v>
      </c>
      <c r="C7" s="749" t="s">
        <v>566</v>
      </c>
      <c r="D7" s="750" t="s">
        <v>567</v>
      </c>
      <c r="E7" s="751">
        <v>50113001</v>
      </c>
      <c r="F7" s="750" t="s">
        <v>583</v>
      </c>
      <c r="G7" s="749" t="s">
        <v>584</v>
      </c>
      <c r="H7" s="749">
        <v>176954</v>
      </c>
      <c r="I7" s="749">
        <v>176954</v>
      </c>
      <c r="J7" s="749" t="s">
        <v>588</v>
      </c>
      <c r="K7" s="749" t="s">
        <v>589</v>
      </c>
      <c r="L7" s="752">
        <v>94.3</v>
      </c>
      <c r="M7" s="752">
        <v>3</v>
      </c>
      <c r="N7" s="753">
        <v>282.89999999999998</v>
      </c>
    </row>
    <row r="8" spans="1:14" ht="14.4" customHeight="1" x14ac:dyDescent="0.3">
      <c r="A8" s="747" t="s">
        <v>555</v>
      </c>
      <c r="B8" s="748" t="s">
        <v>556</v>
      </c>
      <c r="C8" s="749" t="s">
        <v>566</v>
      </c>
      <c r="D8" s="750" t="s">
        <v>567</v>
      </c>
      <c r="E8" s="751">
        <v>50113001</v>
      </c>
      <c r="F8" s="750" t="s">
        <v>583</v>
      </c>
      <c r="G8" s="749" t="s">
        <v>584</v>
      </c>
      <c r="H8" s="749">
        <v>847713</v>
      </c>
      <c r="I8" s="749">
        <v>125526</v>
      </c>
      <c r="J8" s="749" t="s">
        <v>590</v>
      </c>
      <c r="K8" s="749" t="s">
        <v>591</v>
      </c>
      <c r="L8" s="752">
        <v>109.38000000000004</v>
      </c>
      <c r="M8" s="752">
        <v>1</v>
      </c>
      <c r="N8" s="753">
        <v>109.38000000000004</v>
      </c>
    </row>
    <row r="9" spans="1:14" ht="14.4" customHeight="1" x14ac:dyDescent="0.3">
      <c r="A9" s="747" t="s">
        <v>555</v>
      </c>
      <c r="B9" s="748" t="s">
        <v>556</v>
      </c>
      <c r="C9" s="749" t="s">
        <v>566</v>
      </c>
      <c r="D9" s="750" t="s">
        <v>567</v>
      </c>
      <c r="E9" s="751">
        <v>50113001</v>
      </c>
      <c r="F9" s="750" t="s">
        <v>583</v>
      </c>
      <c r="G9" s="749" t="s">
        <v>584</v>
      </c>
      <c r="H9" s="749">
        <v>156926</v>
      </c>
      <c r="I9" s="749">
        <v>56926</v>
      </c>
      <c r="J9" s="749" t="s">
        <v>592</v>
      </c>
      <c r="K9" s="749" t="s">
        <v>593</v>
      </c>
      <c r="L9" s="752">
        <v>48.400000000000006</v>
      </c>
      <c r="M9" s="752">
        <v>3</v>
      </c>
      <c r="N9" s="753">
        <v>145.20000000000002</v>
      </c>
    </row>
    <row r="10" spans="1:14" ht="14.4" customHeight="1" x14ac:dyDescent="0.3">
      <c r="A10" s="747" t="s">
        <v>555</v>
      </c>
      <c r="B10" s="748" t="s">
        <v>556</v>
      </c>
      <c r="C10" s="749" t="s">
        <v>566</v>
      </c>
      <c r="D10" s="750" t="s">
        <v>567</v>
      </c>
      <c r="E10" s="751">
        <v>50113001</v>
      </c>
      <c r="F10" s="750" t="s">
        <v>583</v>
      </c>
      <c r="G10" s="749" t="s">
        <v>584</v>
      </c>
      <c r="H10" s="749">
        <v>208456</v>
      </c>
      <c r="I10" s="749">
        <v>208456</v>
      </c>
      <c r="J10" s="749" t="s">
        <v>594</v>
      </c>
      <c r="K10" s="749" t="s">
        <v>595</v>
      </c>
      <c r="L10" s="752">
        <v>738.54</v>
      </c>
      <c r="M10" s="752">
        <v>0.05</v>
      </c>
      <c r="N10" s="753">
        <v>36.927</v>
      </c>
    </row>
    <row r="11" spans="1:14" ht="14.4" customHeight="1" x14ac:dyDescent="0.3">
      <c r="A11" s="747" t="s">
        <v>555</v>
      </c>
      <c r="B11" s="748" t="s">
        <v>556</v>
      </c>
      <c r="C11" s="749" t="s">
        <v>566</v>
      </c>
      <c r="D11" s="750" t="s">
        <v>567</v>
      </c>
      <c r="E11" s="751">
        <v>50113001</v>
      </c>
      <c r="F11" s="750" t="s">
        <v>583</v>
      </c>
      <c r="G11" s="749" t="s">
        <v>584</v>
      </c>
      <c r="H11" s="749">
        <v>148888</v>
      </c>
      <c r="I11" s="749">
        <v>48888</v>
      </c>
      <c r="J11" s="749" t="s">
        <v>596</v>
      </c>
      <c r="K11" s="749" t="s">
        <v>597</v>
      </c>
      <c r="L11" s="752">
        <v>58.329999999999991</v>
      </c>
      <c r="M11" s="752">
        <v>1</v>
      </c>
      <c r="N11" s="753">
        <v>58.329999999999991</v>
      </c>
    </row>
    <row r="12" spans="1:14" ht="14.4" customHeight="1" x14ac:dyDescent="0.3">
      <c r="A12" s="747" t="s">
        <v>555</v>
      </c>
      <c r="B12" s="748" t="s">
        <v>556</v>
      </c>
      <c r="C12" s="749" t="s">
        <v>566</v>
      </c>
      <c r="D12" s="750" t="s">
        <v>567</v>
      </c>
      <c r="E12" s="751">
        <v>50113001</v>
      </c>
      <c r="F12" s="750" t="s">
        <v>583</v>
      </c>
      <c r="G12" s="749" t="s">
        <v>584</v>
      </c>
      <c r="H12" s="749">
        <v>186252</v>
      </c>
      <c r="I12" s="749">
        <v>186252</v>
      </c>
      <c r="J12" s="749" t="s">
        <v>596</v>
      </c>
      <c r="K12" s="749" t="s">
        <v>598</v>
      </c>
      <c r="L12" s="752">
        <v>136.86999999999998</v>
      </c>
      <c r="M12" s="752">
        <v>1</v>
      </c>
      <c r="N12" s="753">
        <v>136.86999999999998</v>
      </c>
    </row>
    <row r="13" spans="1:14" ht="14.4" customHeight="1" x14ac:dyDescent="0.3">
      <c r="A13" s="747" t="s">
        <v>555</v>
      </c>
      <c r="B13" s="748" t="s">
        <v>556</v>
      </c>
      <c r="C13" s="749" t="s">
        <v>566</v>
      </c>
      <c r="D13" s="750" t="s">
        <v>567</v>
      </c>
      <c r="E13" s="751">
        <v>50113001</v>
      </c>
      <c r="F13" s="750" t="s">
        <v>583</v>
      </c>
      <c r="G13" s="749" t="s">
        <v>599</v>
      </c>
      <c r="H13" s="749">
        <v>112891</v>
      </c>
      <c r="I13" s="749">
        <v>12891</v>
      </c>
      <c r="J13" s="749" t="s">
        <v>600</v>
      </c>
      <c r="K13" s="749" t="s">
        <v>601</v>
      </c>
      <c r="L13" s="752">
        <v>58.330000000000013</v>
      </c>
      <c r="M13" s="752">
        <v>2</v>
      </c>
      <c r="N13" s="753">
        <v>116.66000000000003</v>
      </c>
    </row>
    <row r="14" spans="1:14" ht="14.4" customHeight="1" x14ac:dyDescent="0.3">
      <c r="A14" s="747" t="s">
        <v>555</v>
      </c>
      <c r="B14" s="748" t="s">
        <v>556</v>
      </c>
      <c r="C14" s="749" t="s">
        <v>566</v>
      </c>
      <c r="D14" s="750" t="s">
        <v>567</v>
      </c>
      <c r="E14" s="751">
        <v>50113001</v>
      </c>
      <c r="F14" s="750" t="s">
        <v>583</v>
      </c>
      <c r="G14" s="749" t="s">
        <v>599</v>
      </c>
      <c r="H14" s="749">
        <v>132225</v>
      </c>
      <c r="I14" s="749">
        <v>32225</v>
      </c>
      <c r="J14" s="749" t="s">
        <v>602</v>
      </c>
      <c r="K14" s="749" t="s">
        <v>603</v>
      </c>
      <c r="L14" s="752">
        <v>72.33</v>
      </c>
      <c r="M14" s="752">
        <v>1</v>
      </c>
      <c r="N14" s="753">
        <v>72.33</v>
      </c>
    </row>
    <row r="15" spans="1:14" ht="14.4" customHeight="1" x14ac:dyDescent="0.3">
      <c r="A15" s="747" t="s">
        <v>555</v>
      </c>
      <c r="B15" s="748" t="s">
        <v>556</v>
      </c>
      <c r="C15" s="749" t="s">
        <v>566</v>
      </c>
      <c r="D15" s="750" t="s">
        <v>567</v>
      </c>
      <c r="E15" s="751">
        <v>50113001</v>
      </c>
      <c r="F15" s="750" t="s">
        <v>583</v>
      </c>
      <c r="G15" s="749" t="s">
        <v>584</v>
      </c>
      <c r="H15" s="749">
        <v>189775</v>
      </c>
      <c r="I15" s="749">
        <v>89775</v>
      </c>
      <c r="J15" s="749" t="s">
        <v>604</v>
      </c>
      <c r="K15" s="749" t="s">
        <v>605</v>
      </c>
      <c r="L15" s="752">
        <v>67.31</v>
      </c>
      <c r="M15" s="752">
        <v>1</v>
      </c>
      <c r="N15" s="753">
        <v>67.31</v>
      </c>
    </row>
    <row r="16" spans="1:14" ht="14.4" customHeight="1" x14ac:dyDescent="0.3">
      <c r="A16" s="747" t="s">
        <v>555</v>
      </c>
      <c r="B16" s="748" t="s">
        <v>556</v>
      </c>
      <c r="C16" s="749" t="s">
        <v>566</v>
      </c>
      <c r="D16" s="750" t="s">
        <v>567</v>
      </c>
      <c r="E16" s="751">
        <v>50113001</v>
      </c>
      <c r="F16" s="750" t="s">
        <v>583</v>
      </c>
      <c r="G16" s="749" t="s">
        <v>584</v>
      </c>
      <c r="H16" s="749">
        <v>188663</v>
      </c>
      <c r="I16" s="749">
        <v>17994</v>
      </c>
      <c r="J16" s="749" t="s">
        <v>604</v>
      </c>
      <c r="K16" s="749" t="s">
        <v>606</v>
      </c>
      <c r="L16" s="752">
        <v>113.87499999999997</v>
      </c>
      <c r="M16" s="752">
        <v>2</v>
      </c>
      <c r="N16" s="753">
        <v>227.74999999999994</v>
      </c>
    </row>
    <row r="17" spans="1:14" ht="14.4" customHeight="1" x14ac:dyDescent="0.3">
      <c r="A17" s="747" t="s">
        <v>555</v>
      </c>
      <c r="B17" s="748" t="s">
        <v>556</v>
      </c>
      <c r="C17" s="749" t="s">
        <v>566</v>
      </c>
      <c r="D17" s="750" t="s">
        <v>567</v>
      </c>
      <c r="E17" s="751">
        <v>50113001</v>
      </c>
      <c r="F17" s="750" t="s">
        <v>583</v>
      </c>
      <c r="G17" s="749" t="s">
        <v>584</v>
      </c>
      <c r="H17" s="749">
        <v>841498</v>
      </c>
      <c r="I17" s="749">
        <v>0</v>
      </c>
      <c r="J17" s="749" t="s">
        <v>607</v>
      </c>
      <c r="K17" s="749" t="s">
        <v>557</v>
      </c>
      <c r="L17" s="752">
        <v>50.71</v>
      </c>
      <c r="M17" s="752">
        <v>1</v>
      </c>
      <c r="N17" s="753">
        <v>50.71</v>
      </c>
    </row>
    <row r="18" spans="1:14" ht="14.4" customHeight="1" x14ac:dyDescent="0.3">
      <c r="A18" s="747" t="s">
        <v>555</v>
      </c>
      <c r="B18" s="748" t="s">
        <v>556</v>
      </c>
      <c r="C18" s="749" t="s">
        <v>566</v>
      </c>
      <c r="D18" s="750" t="s">
        <v>567</v>
      </c>
      <c r="E18" s="751">
        <v>50113001</v>
      </c>
      <c r="F18" s="750" t="s">
        <v>583</v>
      </c>
      <c r="G18" s="749" t="s">
        <v>584</v>
      </c>
      <c r="H18" s="749">
        <v>156993</v>
      </c>
      <c r="I18" s="749">
        <v>56993</v>
      </c>
      <c r="J18" s="749" t="s">
        <v>608</v>
      </c>
      <c r="K18" s="749" t="s">
        <v>609</v>
      </c>
      <c r="L18" s="752">
        <v>73.150000000000006</v>
      </c>
      <c r="M18" s="752">
        <v>2</v>
      </c>
      <c r="N18" s="753">
        <v>146.30000000000001</v>
      </c>
    </row>
    <row r="19" spans="1:14" ht="14.4" customHeight="1" x14ac:dyDescent="0.3">
      <c r="A19" s="747" t="s">
        <v>555</v>
      </c>
      <c r="B19" s="748" t="s">
        <v>556</v>
      </c>
      <c r="C19" s="749" t="s">
        <v>566</v>
      </c>
      <c r="D19" s="750" t="s">
        <v>567</v>
      </c>
      <c r="E19" s="751">
        <v>50113001</v>
      </c>
      <c r="F19" s="750" t="s">
        <v>583</v>
      </c>
      <c r="G19" s="749" t="s">
        <v>584</v>
      </c>
      <c r="H19" s="749">
        <v>115265</v>
      </c>
      <c r="I19" s="749">
        <v>115265</v>
      </c>
      <c r="J19" s="749" t="s">
        <v>610</v>
      </c>
      <c r="K19" s="749" t="s">
        <v>611</v>
      </c>
      <c r="L19" s="752">
        <v>39.049999999999997</v>
      </c>
      <c r="M19" s="752">
        <v>1</v>
      </c>
      <c r="N19" s="753">
        <v>39.049999999999997</v>
      </c>
    </row>
    <row r="20" spans="1:14" ht="14.4" customHeight="1" x14ac:dyDescent="0.3">
      <c r="A20" s="747" t="s">
        <v>555</v>
      </c>
      <c r="B20" s="748" t="s">
        <v>556</v>
      </c>
      <c r="C20" s="749" t="s">
        <v>566</v>
      </c>
      <c r="D20" s="750" t="s">
        <v>567</v>
      </c>
      <c r="E20" s="751">
        <v>50113001</v>
      </c>
      <c r="F20" s="750" t="s">
        <v>583</v>
      </c>
      <c r="G20" s="749" t="s">
        <v>584</v>
      </c>
      <c r="H20" s="749">
        <v>193104</v>
      </c>
      <c r="I20" s="749">
        <v>93104</v>
      </c>
      <c r="J20" s="749" t="s">
        <v>612</v>
      </c>
      <c r="K20" s="749" t="s">
        <v>613</v>
      </c>
      <c r="L20" s="752">
        <v>46.86</v>
      </c>
      <c r="M20" s="752">
        <v>1</v>
      </c>
      <c r="N20" s="753">
        <v>46.86</v>
      </c>
    </row>
    <row r="21" spans="1:14" ht="14.4" customHeight="1" x14ac:dyDescent="0.3">
      <c r="A21" s="747" t="s">
        <v>555</v>
      </c>
      <c r="B21" s="748" t="s">
        <v>556</v>
      </c>
      <c r="C21" s="749" t="s">
        <v>566</v>
      </c>
      <c r="D21" s="750" t="s">
        <v>567</v>
      </c>
      <c r="E21" s="751">
        <v>50113001</v>
      </c>
      <c r="F21" s="750" t="s">
        <v>583</v>
      </c>
      <c r="G21" s="749" t="s">
        <v>599</v>
      </c>
      <c r="H21" s="749">
        <v>215715</v>
      </c>
      <c r="I21" s="749">
        <v>215715</v>
      </c>
      <c r="J21" s="749" t="s">
        <v>614</v>
      </c>
      <c r="K21" s="749" t="s">
        <v>615</v>
      </c>
      <c r="L21" s="752">
        <v>66.340000000000018</v>
      </c>
      <c r="M21" s="752">
        <v>1</v>
      </c>
      <c r="N21" s="753">
        <v>66.340000000000018</v>
      </c>
    </row>
    <row r="22" spans="1:14" ht="14.4" customHeight="1" x14ac:dyDescent="0.3">
      <c r="A22" s="747" t="s">
        <v>555</v>
      </c>
      <c r="B22" s="748" t="s">
        <v>556</v>
      </c>
      <c r="C22" s="749" t="s">
        <v>566</v>
      </c>
      <c r="D22" s="750" t="s">
        <v>567</v>
      </c>
      <c r="E22" s="751">
        <v>50113001</v>
      </c>
      <c r="F22" s="750" t="s">
        <v>583</v>
      </c>
      <c r="G22" s="749" t="s">
        <v>584</v>
      </c>
      <c r="H22" s="749">
        <v>157586</v>
      </c>
      <c r="I22" s="749">
        <v>57586</v>
      </c>
      <c r="J22" s="749" t="s">
        <v>616</v>
      </c>
      <c r="K22" s="749" t="s">
        <v>617</v>
      </c>
      <c r="L22" s="752">
        <v>73.70999999999998</v>
      </c>
      <c r="M22" s="752">
        <v>1</v>
      </c>
      <c r="N22" s="753">
        <v>73.70999999999998</v>
      </c>
    </row>
    <row r="23" spans="1:14" ht="14.4" customHeight="1" x14ac:dyDescent="0.3">
      <c r="A23" s="747" t="s">
        <v>555</v>
      </c>
      <c r="B23" s="748" t="s">
        <v>556</v>
      </c>
      <c r="C23" s="749" t="s">
        <v>566</v>
      </c>
      <c r="D23" s="750" t="s">
        <v>567</v>
      </c>
      <c r="E23" s="751">
        <v>50113001</v>
      </c>
      <c r="F23" s="750" t="s">
        <v>583</v>
      </c>
      <c r="G23" s="749" t="s">
        <v>584</v>
      </c>
      <c r="H23" s="749">
        <v>846413</v>
      </c>
      <c r="I23" s="749">
        <v>57585</v>
      </c>
      <c r="J23" s="749" t="s">
        <v>618</v>
      </c>
      <c r="K23" s="749" t="s">
        <v>619</v>
      </c>
      <c r="L23" s="752">
        <v>133.27999999999997</v>
      </c>
      <c r="M23" s="752">
        <v>2</v>
      </c>
      <c r="N23" s="753">
        <v>266.55999999999995</v>
      </c>
    </row>
    <row r="24" spans="1:14" ht="14.4" customHeight="1" x14ac:dyDescent="0.3">
      <c r="A24" s="747" t="s">
        <v>555</v>
      </c>
      <c r="B24" s="748" t="s">
        <v>556</v>
      </c>
      <c r="C24" s="749" t="s">
        <v>566</v>
      </c>
      <c r="D24" s="750" t="s">
        <v>567</v>
      </c>
      <c r="E24" s="751">
        <v>50113001</v>
      </c>
      <c r="F24" s="750" t="s">
        <v>583</v>
      </c>
      <c r="G24" s="749" t="s">
        <v>599</v>
      </c>
      <c r="H24" s="749">
        <v>147458</v>
      </c>
      <c r="I24" s="749">
        <v>147458</v>
      </c>
      <c r="J24" s="749" t="s">
        <v>620</v>
      </c>
      <c r="K24" s="749" t="s">
        <v>621</v>
      </c>
      <c r="L24" s="752">
        <v>99.37</v>
      </c>
      <c r="M24" s="752">
        <v>3</v>
      </c>
      <c r="N24" s="753">
        <v>298.11</v>
      </c>
    </row>
    <row r="25" spans="1:14" ht="14.4" customHeight="1" x14ac:dyDescent="0.3">
      <c r="A25" s="747" t="s">
        <v>555</v>
      </c>
      <c r="B25" s="748" t="s">
        <v>556</v>
      </c>
      <c r="C25" s="749" t="s">
        <v>566</v>
      </c>
      <c r="D25" s="750" t="s">
        <v>567</v>
      </c>
      <c r="E25" s="751">
        <v>50113001</v>
      </c>
      <c r="F25" s="750" t="s">
        <v>583</v>
      </c>
      <c r="G25" s="749" t="s">
        <v>599</v>
      </c>
      <c r="H25" s="749">
        <v>169189</v>
      </c>
      <c r="I25" s="749">
        <v>69189</v>
      </c>
      <c r="J25" s="749" t="s">
        <v>622</v>
      </c>
      <c r="K25" s="749" t="s">
        <v>623</v>
      </c>
      <c r="L25" s="752">
        <v>61.11</v>
      </c>
      <c r="M25" s="752">
        <v>7</v>
      </c>
      <c r="N25" s="753">
        <v>427.77</v>
      </c>
    </row>
    <row r="26" spans="1:14" ht="14.4" customHeight="1" x14ac:dyDescent="0.3">
      <c r="A26" s="747" t="s">
        <v>555</v>
      </c>
      <c r="B26" s="748" t="s">
        <v>556</v>
      </c>
      <c r="C26" s="749" t="s">
        <v>566</v>
      </c>
      <c r="D26" s="750" t="s">
        <v>567</v>
      </c>
      <c r="E26" s="751">
        <v>50113001</v>
      </c>
      <c r="F26" s="750" t="s">
        <v>583</v>
      </c>
      <c r="G26" s="749" t="s">
        <v>584</v>
      </c>
      <c r="H26" s="749">
        <v>114826</v>
      </c>
      <c r="I26" s="749">
        <v>14826</v>
      </c>
      <c r="J26" s="749" t="s">
        <v>624</v>
      </c>
      <c r="K26" s="749" t="s">
        <v>625</v>
      </c>
      <c r="L26" s="752">
        <v>133.24000000000004</v>
      </c>
      <c r="M26" s="752">
        <v>1</v>
      </c>
      <c r="N26" s="753">
        <v>133.24000000000004</v>
      </c>
    </row>
    <row r="27" spans="1:14" ht="14.4" customHeight="1" x14ac:dyDescent="0.3">
      <c r="A27" s="747" t="s">
        <v>555</v>
      </c>
      <c r="B27" s="748" t="s">
        <v>556</v>
      </c>
      <c r="C27" s="749" t="s">
        <v>566</v>
      </c>
      <c r="D27" s="750" t="s">
        <v>567</v>
      </c>
      <c r="E27" s="751">
        <v>50113001</v>
      </c>
      <c r="F27" s="750" t="s">
        <v>583</v>
      </c>
      <c r="G27" s="749" t="s">
        <v>584</v>
      </c>
      <c r="H27" s="749">
        <v>114825</v>
      </c>
      <c r="I27" s="749">
        <v>14825</v>
      </c>
      <c r="J27" s="749" t="s">
        <v>624</v>
      </c>
      <c r="K27" s="749" t="s">
        <v>626</v>
      </c>
      <c r="L27" s="752">
        <v>84.109999999999957</v>
      </c>
      <c r="M27" s="752">
        <v>2</v>
      </c>
      <c r="N27" s="753">
        <v>168.21999999999991</v>
      </c>
    </row>
    <row r="28" spans="1:14" ht="14.4" customHeight="1" x14ac:dyDescent="0.3">
      <c r="A28" s="747" t="s">
        <v>555</v>
      </c>
      <c r="B28" s="748" t="s">
        <v>556</v>
      </c>
      <c r="C28" s="749" t="s">
        <v>566</v>
      </c>
      <c r="D28" s="750" t="s">
        <v>567</v>
      </c>
      <c r="E28" s="751">
        <v>50113001</v>
      </c>
      <c r="F28" s="750" t="s">
        <v>583</v>
      </c>
      <c r="G28" s="749" t="s">
        <v>584</v>
      </c>
      <c r="H28" s="749">
        <v>125366</v>
      </c>
      <c r="I28" s="749">
        <v>25366</v>
      </c>
      <c r="J28" s="749" t="s">
        <v>627</v>
      </c>
      <c r="K28" s="749" t="s">
        <v>628</v>
      </c>
      <c r="L28" s="752">
        <v>72.47</v>
      </c>
      <c r="M28" s="752">
        <v>3</v>
      </c>
      <c r="N28" s="753">
        <v>217.41</v>
      </c>
    </row>
    <row r="29" spans="1:14" ht="14.4" customHeight="1" x14ac:dyDescent="0.3">
      <c r="A29" s="747" t="s">
        <v>555</v>
      </c>
      <c r="B29" s="748" t="s">
        <v>556</v>
      </c>
      <c r="C29" s="749" t="s">
        <v>566</v>
      </c>
      <c r="D29" s="750" t="s">
        <v>567</v>
      </c>
      <c r="E29" s="751">
        <v>50113001</v>
      </c>
      <c r="F29" s="750" t="s">
        <v>583</v>
      </c>
      <c r="G29" s="749" t="s">
        <v>584</v>
      </c>
      <c r="H29" s="749">
        <v>215606</v>
      </c>
      <c r="I29" s="749">
        <v>215606</v>
      </c>
      <c r="J29" s="749" t="s">
        <v>627</v>
      </c>
      <c r="K29" s="749" t="s">
        <v>628</v>
      </c>
      <c r="L29" s="752">
        <v>72.160000000000025</v>
      </c>
      <c r="M29" s="752">
        <v>2</v>
      </c>
      <c r="N29" s="753">
        <v>144.32000000000005</v>
      </c>
    </row>
    <row r="30" spans="1:14" ht="14.4" customHeight="1" x14ac:dyDescent="0.3">
      <c r="A30" s="747" t="s">
        <v>555</v>
      </c>
      <c r="B30" s="748" t="s">
        <v>556</v>
      </c>
      <c r="C30" s="749" t="s">
        <v>566</v>
      </c>
      <c r="D30" s="750" t="s">
        <v>567</v>
      </c>
      <c r="E30" s="751">
        <v>50113001</v>
      </c>
      <c r="F30" s="750" t="s">
        <v>583</v>
      </c>
      <c r="G30" s="749" t="s">
        <v>584</v>
      </c>
      <c r="H30" s="749">
        <v>215605</v>
      </c>
      <c r="I30" s="749">
        <v>215605</v>
      </c>
      <c r="J30" s="749" t="s">
        <v>627</v>
      </c>
      <c r="K30" s="749" t="s">
        <v>629</v>
      </c>
      <c r="L30" s="752">
        <v>28.27</v>
      </c>
      <c r="M30" s="752">
        <v>2</v>
      </c>
      <c r="N30" s="753">
        <v>56.54</v>
      </c>
    </row>
    <row r="31" spans="1:14" ht="14.4" customHeight="1" x14ac:dyDescent="0.3">
      <c r="A31" s="747" t="s">
        <v>555</v>
      </c>
      <c r="B31" s="748" t="s">
        <v>556</v>
      </c>
      <c r="C31" s="749" t="s">
        <v>566</v>
      </c>
      <c r="D31" s="750" t="s">
        <v>567</v>
      </c>
      <c r="E31" s="751">
        <v>50113001</v>
      </c>
      <c r="F31" s="750" t="s">
        <v>583</v>
      </c>
      <c r="G31" s="749" t="s">
        <v>584</v>
      </c>
      <c r="H31" s="749">
        <v>159746</v>
      </c>
      <c r="I31" s="749">
        <v>0</v>
      </c>
      <c r="J31" s="749" t="s">
        <v>630</v>
      </c>
      <c r="K31" s="749" t="s">
        <v>631</v>
      </c>
      <c r="L31" s="752">
        <v>23.493333333333329</v>
      </c>
      <c r="M31" s="752">
        <v>3</v>
      </c>
      <c r="N31" s="753">
        <v>70.47999999999999</v>
      </c>
    </row>
    <row r="32" spans="1:14" ht="14.4" customHeight="1" x14ac:dyDescent="0.3">
      <c r="A32" s="747" t="s">
        <v>555</v>
      </c>
      <c r="B32" s="748" t="s">
        <v>556</v>
      </c>
      <c r="C32" s="749" t="s">
        <v>566</v>
      </c>
      <c r="D32" s="750" t="s">
        <v>567</v>
      </c>
      <c r="E32" s="751">
        <v>50113001</v>
      </c>
      <c r="F32" s="750" t="s">
        <v>583</v>
      </c>
      <c r="G32" s="749" t="s">
        <v>584</v>
      </c>
      <c r="H32" s="749">
        <v>847623</v>
      </c>
      <c r="I32" s="749">
        <v>155051</v>
      </c>
      <c r="J32" s="749" t="s">
        <v>632</v>
      </c>
      <c r="K32" s="749" t="s">
        <v>625</v>
      </c>
      <c r="L32" s="752">
        <v>119.02999999999992</v>
      </c>
      <c r="M32" s="752">
        <v>1</v>
      </c>
      <c r="N32" s="753">
        <v>119.02999999999992</v>
      </c>
    </row>
    <row r="33" spans="1:14" ht="14.4" customHeight="1" x14ac:dyDescent="0.3">
      <c r="A33" s="747" t="s">
        <v>555</v>
      </c>
      <c r="B33" s="748" t="s">
        <v>556</v>
      </c>
      <c r="C33" s="749" t="s">
        <v>566</v>
      </c>
      <c r="D33" s="750" t="s">
        <v>567</v>
      </c>
      <c r="E33" s="751">
        <v>50113001</v>
      </c>
      <c r="F33" s="750" t="s">
        <v>583</v>
      </c>
      <c r="G33" s="749" t="s">
        <v>584</v>
      </c>
      <c r="H33" s="749">
        <v>847767</v>
      </c>
      <c r="I33" s="749">
        <v>500140</v>
      </c>
      <c r="J33" s="749" t="s">
        <v>633</v>
      </c>
      <c r="K33" s="749" t="s">
        <v>634</v>
      </c>
      <c r="L33" s="752">
        <v>699.01</v>
      </c>
      <c r="M33" s="752">
        <v>1</v>
      </c>
      <c r="N33" s="753">
        <v>699.01</v>
      </c>
    </row>
    <row r="34" spans="1:14" ht="14.4" customHeight="1" x14ac:dyDescent="0.3">
      <c r="A34" s="747" t="s">
        <v>555</v>
      </c>
      <c r="B34" s="748" t="s">
        <v>556</v>
      </c>
      <c r="C34" s="749" t="s">
        <v>566</v>
      </c>
      <c r="D34" s="750" t="s">
        <v>567</v>
      </c>
      <c r="E34" s="751">
        <v>50113001</v>
      </c>
      <c r="F34" s="750" t="s">
        <v>583</v>
      </c>
      <c r="G34" s="749" t="s">
        <v>584</v>
      </c>
      <c r="H34" s="749">
        <v>900071</v>
      </c>
      <c r="I34" s="749">
        <v>0</v>
      </c>
      <c r="J34" s="749" t="s">
        <v>635</v>
      </c>
      <c r="K34" s="749" t="s">
        <v>557</v>
      </c>
      <c r="L34" s="752">
        <v>158.72796896078032</v>
      </c>
      <c r="M34" s="752">
        <v>8</v>
      </c>
      <c r="N34" s="753">
        <v>1269.8237516862425</v>
      </c>
    </row>
    <row r="35" spans="1:14" ht="14.4" customHeight="1" x14ac:dyDescent="0.3">
      <c r="A35" s="747" t="s">
        <v>555</v>
      </c>
      <c r="B35" s="748" t="s">
        <v>556</v>
      </c>
      <c r="C35" s="749" t="s">
        <v>566</v>
      </c>
      <c r="D35" s="750" t="s">
        <v>567</v>
      </c>
      <c r="E35" s="751">
        <v>50113001</v>
      </c>
      <c r="F35" s="750" t="s">
        <v>583</v>
      </c>
      <c r="G35" s="749" t="s">
        <v>599</v>
      </c>
      <c r="H35" s="749">
        <v>187427</v>
      </c>
      <c r="I35" s="749">
        <v>187427</v>
      </c>
      <c r="J35" s="749" t="s">
        <v>636</v>
      </c>
      <c r="K35" s="749" t="s">
        <v>637</v>
      </c>
      <c r="L35" s="752">
        <v>62.519999999999996</v>
      </c>
      <c r="M35" s="752">
        <v>4</v>
      </c>
      <c r="N35" s="753">
        <v>250.07999999999998</v>
      </c>
    </row>
    <row r="36" spans="1:14" ht="14.4" customHeight="1" x14ac:dyDescent="0.3">
      <c r="A36" s="747" t="s">
        <v>555</v>
      </c>
      <c r="B36" s="748" t="s">
        <v>556</v>
      </c>
      <c r="C36" s="749" t="s">
        <v>566</v>
      </c>
      <c r="D36" s="750" t="s">
        <v>567</v>
      </c>
      <c r="E36" s="751">
        <v>50113001</v>
      </c>
      <c r="F36" s="750" t="s">
        <v>583</v>
      </c>
      <c r="G36" s="749" t="s">
        <v>599</v>
      </c>
      <c r="H36" s="749">
        <v>169714</v>
      </c>
      <c r="I36" s="749">
        <v>169714</v>
      </c>
      <c r="J36" s="749" t="s">
        <v>638</v>
      </c>
      <c r="K36" s="749" t="s">
        <v>639</v>
      </c>
      <c r="L36" s="752">
        <v>112.26999999999998</v>
      </c>
      <c r="M36" s="752">
        <v>1</v>
      </c>
      <c r="N36" s="753">
        <v>112.26999999999998</v>
      </c>
    </row>
    <row r="37" spans="1:14" ht="14.4" customHeight="1" x14ac:dyDescent="0.3">
      <c r="A37" s="747" t="s">
        <v>555</v>
      </c>
      <c r="B37" s="748" t="s">
        <v>556</v>
      </c>
      <c r="C37" s="749" t="s">
        <v>566</v>
      </c>
      <c r="D37" s="750" t="s">
        <v>567</v>
      </c>
      <c r="E37" s="751">
        <v>50113001</v>
      </c>
      <c r="F37" s="750" t="s">
        <v>583</v>
      </c>
      <c r="G37" s="749" t="s">
        <v>599</v>
      </c>
      <c r="H37" s="749">
        <v>187425</v>
      </c>
      <c r="I37" s="749">
        <v>187425</v>
      </c>
      <c r="J37" s="749" t="s">
        <v>640</v>
      </c>
      <c r="K37" s="749" t="s">
        <v>641</v>
      </c>
      <c r="L37" s="752">
        <v>49.379999999999995</v>
      </c>
      <c r="M37" s="752">
        <v>5</v>
      </c>
      <c r="N37" s="753">
        <v>246.89999999999998</v>
      </c>
    </row>
    <row r="38" spans="1:14" ht="14.4" customHeight="1" x14ac:dyDescent="0.3">
      <c r="A38" s="747" t="s">
        <v>555</v>
      </c>
      <c r="B38" s="748" t="s">
        <v>556</v>
      </c>
      <c r="C38" s="749" t="s">
        <v>566</v>
      </c>
      <c r="D38" s="750" t="s">
        <v>567</v>
      </c>
      <c r="E38" s="751">
        <v>50113001</v>
      </c>
      <c r="F38" s="750" t="s">
        <v>583</v>
      </c>
      <c r="G38" s="749" t="s">
        <v>584</v>
      </c>
      <c r="H38" s="749">
        <v>188217</v>
      </c>
      <c r="I38" s="749">
        <v>88217</v>
      </c>
      <c r="J38" s="749" t="s">
        <v>642</v>
      </c>
      <c r="K38" s="749" t="s">
        <v>643</v>
      </c>
      <c r="L38" s="752">
        <v>128.005</v>
      </c>
      <c r="M38" s="752">
        <v>2</v>
      </c>
      <c r="N38" s="753">
        <v>256.01</v>
      </c>
    </row>
    <row r="39" spans="1:14" ht="14.4" customHeight="1" x14ac:dyDescent="0.3">
      <c r="A39" s="747" t="s">
        <v>555</v>
      </c>
      <c r="B39" s="748" t="s">
        <v>556</v>
      </c>
      <c r="C39" s="749" t="s">
        <v>566</v>
      </c>
      <c r="D39" s="750" t="s">
        <v>567</v>
      </c>
      <c r="E39" s="751">
        <v>50113001</v>
      </c>
      <c r="F39" s="750" t="s">
        <v>583</v>
      </c>
      <c r="G39" s="749" t="s">
        <v>584</v>
      </c>
      <c r="H39" s="749">
        <v>188219</v>
      </c>
      <c r="I39" s="749">
        <v>88219</v>
      </c>
      <c r="J39" s="749" t="s">
        <v>644</v>
      </c>
      <c r="K39" s="749" t="s">
        <v>645</v>
      </c>
      <c r="L39" s="752">
        <v>141.44999999999999</v>
      </c>
      <c r="M39" s="752">
        <v>1</v>
      </c>
      <c r="N39" s="753">
        <v>141.44999999999999</v>
      </c>
    </row>
    <row r="40" spans="1:14" ht="14.4" customHeight="1" x14ac:dyDescent="0.3">
      <c r="A40" s="747" t="s">
        <v>555</v>
      </c>
      <c r="B40" s="748" t="s">
        <v>556</v>
      </c>
      <c r="C40" s="749" t="s">
        <v>566</v>
      </c>
      <c r="D40" s="750" t="s">
        <v>567</v>
      </c>
      <c r="E40" s="751">
        <v>50113001</v>
      </c>
      <c r="F40" s="750" t="s">
        <v>583</v>
      </c>
      <c r="G40" s="749" t="s">
        <v>584</v>
      </c>
      <c r="H40" s="749">
        <v>105693</v>
      </c>
      <c r="I40" s="749">
        <v>5693</v>
      </c>
      <c r="J40" s="749" t="s">
        <v>646</v>
      </c>
      <c r="K40" s="749" t="s">
        <v>647</v>
      </c>
      <c r="L40" s="752">
        <v>81.809999999999974</v>
      </c>
      <c r="M40" s="752">
        <v>1</v>
      </c>
      <c r="N40" s="753">
        <v>81.809999999999974</v>
      </c>
    </row>
    <row r="41" spans="1:14" ht="14.4" customHeight="1" x14ac:dyDescent="0.3">
      <c r="A41" s="747" t="s">
        <v>555</v>
      </c>
      <c r="B41" s="748" t="s">
        <v>556</v>
      </c>
      <c r="C41" s="749" t="s">
        <v>566</v>
      </c>
      <c r="D41" s="750" t="s">
        <v>567</v>
      </c>
      <c r="E41" s="751">
        <v>50113001</v>
      </c>
      <c r="F41" s="750" t="s">
        <v>583</v>
      </c>
      <c r="G41" s="749" t="s">
        <v>584</v>
      </c>
      <c r="H41" s="749">
        <v>117992</v>
      </c>
      <c r="I41" s="749">
        <v>17992</v>
      </c>
      <c r="J41" s="749" t="s">
        <v>648</v>
      </c>
      <c r="K41" s="749" t="s">
        <v>649</v>
      </c>
      <c r="L41" s="752">
        <v>94.239999999999981</v>
      </c>
      <c r="M41" s="752">
        <v>1</v>
      </c>
      <c r="N41" s="753">
        <v>94.239999999999981</v>
      </c>
    </row>
    <row r="42" spans="1:14" ht="14.4" customHeight="1" x14ac:dyDescent="0.3">
      <c r="A42" s="747" t="s">
        <v>555</v>
      </c>
      <c r="B42" s="748" t="s">
        <v>556</v>
      </c>
      <c r="C42" s="749" t="s">
        <v>566</v>
      </c>
      <c r="D42" s="750" t="s">
        <v>567</v>
      </c>
      <c r="E42" s="751">
        <v>50113001</v>
      </c>
      <c r="F42" s="750" t="s">
        <v>583</v>
      </c>
      <c r="G42" s="749" t="s">
        <v>584</v>
      </c>
      <c r="H42" s="749">
        <v>100498</v>
      </c>
      <c r="I42" s="749">
        <v>498</v>
      </c>
      <c r="J42" s="749" t="s">
        <v>650</v>
      </c>
      <c r="K42" s="749" t="s">
        <v>651</v>
      </c>
      <c r="L42" s="752">
        <v>108.75000000000003</v>
      </c>
      <c r="M42" s="752">
        <v>1</v>
      </c>
      <c r="N42" s="753">
        <v>108.75000000000003</v>
      </c>
    </row>
    <row r="43" spans="1:14" ht="14.4" customHeight="1" x14ac:dyDescent="0.3">
      <c r="A43" s="747" t="s">
        <v>555</v>
      </c>
      <c r="B43" s="748" t="s">
        <v>556</v>
      </c>
      <c r="C43" s="749" t="s">
        <v>566</v>
      </c>
      <c r="D43" s="750" t="s">
        <v>567</v>
      </c>
      <c r="E43" s="751">
        <v>50113001</v>
      </c>
      <c r="F43" s="750" t="s">
        <v>583</v>
      </c>
      <c r="G43" s="749" t="s">
        <v>584</v>
      </c>
      <c r="H43" s="749">
        <v>159750</v>
      </c>
      <c r="I43" s="749">
        <v>0</v>
      </c>
      <c r="J43" s="749" t="s">
        <v>652</v>
      </c>
      <c r="K43" s="749" t="s">
        <v>653</v>
      </c>
      <c r="L43" s="752">
        <v>23.37</v>
      </c>
      <c r="M43" s="752">
        <v>2</v>
      </c>
      <c r="N43" s="753">
        <v>46.74</v>
      </c>
    </row>
    <row r="44" spans="1:14" ht="14.4" customHeight="1" x14ac:dyDescent="0.3">
      <c r="A44" s="747" t="s">
        <v>555</v>
      </c>
      <c r="B44" s="748" t="s">
        <v>556</v>
      </c>
      <c r="C44" s="749" t="s">
        <v>566</v>
      </c>
      <c r="D44" s="750" t="s">
        <v>567</v>
      </c>
      <c r="E44" s="751">
        <v>50113001</v>
      </c>
      <c r="F44" s="750" t="s">
        <v>583</v>
      </c>
      <c r="G44" s="749" t="s">
        <v>584</v>
      </c>
      <c r="H44" s="749">
        <v>223159</v>
      </c>
      <c r="I44" s="749">
        <v>223159</v>
      </c>
      <c r="J44" s="749" t="s">
        <v>654</v>
      </c>
      <c r="K44" s="749" t="s">
        <v>655</v>
      </c>
      <c r="L44" s="752">
        <v>72.950000000000031</v>
      </c>
      <c r="M44" s="752">
        <v>3</v>
      </c>
      <c r="N44" s="753">
        <v>218.85000000000008</v>
      </c>
    </row>
    <row r="45" spans="1:14" ht="14.4" customHeight="1" x14ac:dyDescent="0.3">
      <c r="A45" s="747" t="s">
        <v>555</v>
      </c>
      <c r="B45" s="748" t="s">
        <v>556</v>
      </c>
      <c r="C45" s="749" t="s">
        <v>566</v>
      </c>
      <c r="D45" s="750" t="s">
        <v>567</v>
      </c>
      <c r="E45" s="751">
        <v>50113001</v>
      </c>
      <c r="F45" s="750" t="s">
        <v>583</v>
      </c>
      <c r="G45" s="749" t="s">
        <v>584</v>
      </c>
      <c r="H45" s="749">
        <v>100231</v>
      </c>
      <c r="I45" s="749">
        <v>231</v>
      </c>
      <c r="J45" s="749" t="s">
        <v>656</v>
      </c>
      <c r="K45" s="749" t="s">
        <v>657</v>
      </c>
      <c r="L45" s="752">
        <v>32.895000000000003</v>
      </c>
      <c r="M45" s="752">
        <v>2</v>
      </c>
      <c r="N45" s="753">
        <v>65.790000000000006</v>
      </c>
    </row>
    <row r="46" spans="1:14" ht="14.4" customHeight="1" x14ac:dyDescent="0.3">
      <c r="A46" s="747" t="s">
        <v>555</v>
      </c>
      <c r="B46" s="748" t="s">
        <v>556</v>
      </c>
      <c r="C46" s="749" t="s">
        <v>566</v>
      </c>
      <c r="D46" s="750" t="s">
        <v>567</v>
      </c>
      <c r="E46" s="751">
        <v>50113001</v>
      </c>
      <c r="F46" s="750" t="s">
        <v>583</v>
      </c>
      <c r="G46" s="749" t="s">
        <v>584</v>
      </c>
      <c r="H46" s="749">
        <v>102420</v>
      </c>
      <c r="I46" s="749">
        <v>2420</v>
      </c>
      <c r="J46" s="749" t="s">
        <v>658</v>
      </c>
      <c r="K46" s="749" t="s">
        <v>659</v>
      </c>
      <c r="L46" s="752">
        <v>104.20500000000001</v>
      </c>
      <c r="M46" s="752">
        <v>2</v>
      </c>
      <c r="N46" s="753">
        <v>208.41000000000003</v>
      </c>
    </row>
    <row r="47" spans="1:14" ht="14.4" customHeight="1" x14ac:dyDescent="0.3">
      <c r="A47" s="747" t="s">
        <v>555</v>
      </c>
      <c r="B47" s="748" t="s">
        <v>556</v>
      </c>
      <c r="C47" s="749" t="s">
        <v>566</v>
      </c>
      <c r="D47" s="750" t="s">
        <v>567</v>
      </c>
      <c r="E47" s="751">
        <v>50113001</v>
      </c>
      <c r="F47" s="750" t="s">
        <v>583</v>
      </c>
      <c r="G47" s="749" t="s">
        <v>584</v>
      </c>
      <c r="H47" s="749">
        <v>849941</v>
      </c>
      <c r="I47" s="749">
        <v>162142</v>
      </c>
      <c r="J47" s="749" t="s">
        <v>660</v>
      </c>
      <c r="K47" s="749" t="s">
        <v>661</v>
      </c>
      <c r="L47" s="752">
        <v>29.710000000000012</v>
      </c>
      <c r="M47" s="752">
        <v>2</v>
      </c>
      <c r="N47" s="753">
        <v>59.420000000000023</v>
      </c>
    </row>
    <row r="48" spans="1:14" ht="14.4" customHeight="1" x14ac:dyDescent="0.3">
      <c r="A48" s="747" t="s">
        <v>555</v>
      </c>
      <c r="B48" s="748" t="s">
        <v>556</v>
      </c>
      <c r="C48" s="749" t="s">
        <v>566</v>
      </c>
      <c r="D48" s="750" t="s">
        <v>567</v>
      </c>
      <c r="E48" s="751">
        <v>50113001</v>
      </c>
      <c r="F48" s="750" t="s">
        <v>583</v>
      </c>
      <c r="G48" s="749" t="s">
        <v>584</v>
      </c>
      <c r="H48" s="749">
        <v>102963</v>
      </c>
      <c r="I48" s="749">
        <v>2963</v>
      </c>
      <c r="J48" s="749" t="s">
        <v>662</v>
      </c>
      <c r="K48" s="749" t="s">
        <v>663</v>
      </c>
      <c r="L48" s="752">
        <v>97.10230769230769</v>
      </c>
      <c r="M48" s="752">
        <v>13</v>
      </c>
      <c r="N48" s="753">
        <v>1262.33</v>
      </c>
    </row>
    <row r="49" spans="1:14" ht="14.4" customHeight="1" x14ac:dyDescent="0.3">
      <c r="A49" s="747" t="s">
        <v>555</v>
      </c>
      <c r="B49" s="748" t="s">
        <v>556</v>
      </c>
      <c r="C49" s="749" t="s">
        <v>566</v>
      </c>
      <c r="D49" s="750" t="s">
        <v>567</v>
      </c>
      <c r="E49" s="751">
        <v>50113001</v>
      </c>
      <c r="F49" s="750" t="s">
        <v>583</v>
      </c>
      <c r="G49" s="749" t="s">
        <v>584</v>
      </c>
      <c r="H49" s="749">
        <v>114914</v>
      </c>
      <c r="I49" s="749">
        <v>14914</v>
      </c>
      <c r="J49" s="749" t="s">
        <v>664</v>
      </c>
      <c r="K49" s="749" t="s">
        <v>665</v>
      </c>
      <c r="L49" s="752">
        <v>204.98999999999995</v>
      </c>
      <c r="M49" s="752">
        <v>1</v>
      </c>
      <c r="N49" s="753">
        <v>204.98999999999995</v>
      </c>
    </row>
    <row r="50" spans="1:14" ht="14.4" customHeight="1" x14ac:dyDescent="0.3">
      <c r="A50" s="747" t="s">
        <v>555</v>
      </c>
      <c r="B50" s="748" t="s">
        <v>556</v>
      </c>
      <c r="C50" s="749" t="s">
        <v>566</v>
      </c>
      <c r="D50" s="750" t="s">
        <v>567</v>
      </c>
      <c r="E50" s="751">
        <v>50113001</v>
      </c>
      <c r="F50" s="750" t="s">
        <v>583</v>
      </c>
      <c r="G50" s="749" t="s">
        <v>584</v>
      </c>
      <c r="H50" s="749">
        <v>185799</v>
      </c>
      <c r="I50" s="749">
        <v>185799</v>
      </c>
      <c r="J50" s="749" t="s">
        <v>666</v>
      </c>
      <c r="K50" s="749" t="s">
        <v>667</v>
      </c>
      <c r="L50" s="752">
        <v>66.83</v>
      </c>
      <c r="M50" s="752">
        <v>1</v>
      </c>
      <c r="N50" s="753">
        <v>66.83</v>
      </c>
    </row>
    <row r="51" spans="1:14" ht="14.4" customHeight="1" x14ac:dyDescent="0.3">
      <c r="A51" s="747" t="s">
        <v>555</v>
      </c>
      <c r="B51" s="748" t="s">
        <v>556</v>
      </c>
      <c r="C51" s="749" t="s">
        <v>566</v>
      </c>
      <c r="D51" s="750" t="s">
        <v>567</v>
      </c>
      <c r="E51" s="751">
        <v>50113001</v>
      </c>
      <c r="F51" s="750" t="s">
        <v>583</v>
      </c>
      <c r="G51" s="749" t="s">
        <v>584</v>
      </c>
      <c r="H51" s="749">
        <v>159941</v>
      </c>
      <c r="I51" s="749">
        <v>59941</v>
      </c>
      <c r="J51" s="749" t="s">
        <v>668</v>
      </c>
      <c r="K51" s="749" t="s">
        <v>669</v>
      </c>
      <c r="L51" s="752">
        <v>231.80000000000015</v>
      </c>
      <c r="M51" s="752">
        <v>1</v>
      </c>
      <c r="N51" s="753">
        <v>231.80000000000015</v>
      </c>
    </row>
    <row r="52" spans="1:14" ht="14.4" customHeight="1" x14ac:dyDescent="0.3">
      <c r="A52" s="747" t="s">
        <v>555</v>
      </c>
      <c r="B52" s="748" t="s">
        <v>556</v>
      </c>
      <c r="C52" s="749" t="s">
        <v>566</v>
      </c>
      <c r="D52" s="750" t="s">
        <v>567</v>
      </c>
      <c r="E52" s="751">
        <v>50113001</v>
      </c>
      <c r="F52" s="750" t="s">
        <v>583</v>
      </c>
      <c r="G52" s="749" t="s">
        <v>584</v>
      </c>
      <c r="H52" s="749">
        <v>100966</v>
      </c>
      <c r="I52" s="749">
        <v>966</v>
      </c>
      <c r="J52" s="749" t="s">
        <v>670</v>
      </c>
      <c r="K52" s="749" t="s">
        <v>671</v>
      </c>
      <c r="L52" s="752">
        <v>39.330000000000005</v>
      </c>
      <c r="M52" s="752">
        <v>1</v>
      </c>
      <c r="N52" s="753">
        <v>39.330000000000005</v>
      </c>
    </row>
    <row r="53" spans="1:14" ht="14.4" customHeight="1" x14ac:dyDescent="0.3">
      <c r="A53" s="747" t="s">
        <v>555</v>
      </c>
      <c r="B53" s="748" t="s">
        <v>556</v>
      </c>
      <c r="C53" s="749" t="s">
        <v>566</v>
      </c>
      <c r="D53" s="750" t="s">
        <v>567</v>
      </c>
      <c r="E53" s="751">
        <v>50113001</v>
      </c>
      <c r="F53" s="750" t="s">
        <v>583</v>
      </c>
      <c r="G53" s="749" t="s">
        <v>584</v>
      </c>
      <c r="H53" s="749">
        <v>397057</v>
      </c>
      <c r="I53" s="749">
        <v>0</v>
      </c>
      <c r="J53" s="749" t="s">
        <v>672</v>
      </c>
      <c r="K53" s="749" t="s">
        <v>557</v>
      </c>
      <c r="L53" s="752">
        <v>55.02</v>
      </c>
      <c r="M53" s="752">
        <v>1</v>
      </c>
      <c r="N53" s="753">
        <v>55.02</v>
      </c>
    </row>
    <row r="54" spans="1:14" ht="14.4" customHeight="1" x14ac:dyDescent="0.3">
      <c r="A54" s="747" t="s">
        <v>555</v>
      </c>
      <c r="B54" s="748" t="s">
        <v>556</v>
      </c>
      <c r="C54" s="749" t="s">
        <v>566</v>
      </c>
      <c r="D54" s="750" t="s">
        <v>567</v>
      </c>
      <c r="E54" s="751">
        <v>50113001</v>
      </c>
      <c r="F54" s="750" t="s">
        <v>583</v>
      </c>
      <c r="G54" s="749" t="s">
        <v>584</v>
      </c>
      <c r="H54" s="749">
        <v>103688</v>
      </c>
      <c r="I54" s="749">
        <v>3688</v>
      </c>
      <c r="J54" s="749" t="s">
        <v>673</v>
      </c>
      <c r="K54" s="749" t="s">
        <v>674</v>
      </c>
      <c r="L54" s="752">
        <v>57.929999999999993</v>
      </c>
      <c r="M54" s="752">
        <v>1</v>
      </c>
      <c r="N54" s="753">
        <v>57.929999999999993</v>
      </c>
    </row>
    <row r="55" spans="1:14" ht="14.4" customHeight="1" x14ac:dyDescent="0.3">
      <c r="A55" s="747" t="s">
        <v>555</v>
      </c>
      <c r="B55" s="748" t="s">
        <v>556</v>
      </c>
      <c r="C55" s="749" t="s">
        <v>566</v>
      </c>
      <c r="D55" s="750" t="s">
        <v>567</v>
      </c>
      <c r="E55" s="751">
        <v>50113001</v>
      </c>
      <c r="F55" s="750" t="s">
        <v>583</v>
      </c>
      <c r="G55" s="749" t="s">
        <v>584</v>
      </c>
      <c r="H55" s="749">
        <v>395293</v>
      </c>
      <c r="I55" s="749">
        <v>180305</v>
      </c>
      <c r="J55" s="749" t="s">
        <v>675</v>
      </c>
      <c r="K55" s="749" t="s">
        <v>676</v>
      </c>
      <c r="L55" s="752">
        <v>119.37</v>
      </c>
      <c r="M55" s="752">
        <v>3</v>
      </c>
      <c r="N55" s="753">
        <v>358.11</v>
      </c>
    </row>
    <row r="56" spans="1:14" ht="14.4" customHeight="1" x14ac:dyDescent="0.3">
      <c r="A56" s="747" t="s">
        <v>555</v>
      </c>
      <c r="B56" s="748" t="s">
        <v>556</v>
      </c>
      <c r="C56" s="749" t="s">
        <v>566</v>
      </c>
      <c r="D56" s="750" t="s">
        <v>567</v>
      </c>
      <c r="E56" s="751">
        <v>50113001</v>
      </c>
      <c r="F56" s="750" t="s">
        <v>583</v>
      </c>
      <c r="G56" s="749" t="s">
        <v>584</v>
      </c>
      <c r="H56" s="749">
        <v>180172</v>
      </c>
      <c r="I56" s="749">
        <v>180172</v>
      </c>
      <c r="J56" s="749" t="s">
        <v>677</v>
      </c>
      <c r="K56" s="749" t="s">
        <v>678</v>
      </c>
      <c r="L56" s="752">
        <v>119.49</v>
      </c>
      <c r="M56" s="752">
        <v>1</v>
      </c>
      <c r="N56" s="753">
        <v>119.49</v>
      </c>
    </row>
    <row r="57" spans="1:14" ht="14.4" customHeight="1" x14ac:dyDescent="0.3">
      <c r="A57" s="747" t="s">
        <v>555</v>
      </c>
      <c r="B57" s="748" t="s">
        <v>556</v>
      </c>
      <c r="C57" s="749" t="s">
        <v>566</v>
      </c>
      <c r="D57" s="750" t="s">
        <v>567</v>
      </c>
      <c r="E57" s="751">
        <v>50113001</v>
      </c>
      <c r="F57" s="750" t="s">
        <v>583</v>
      </c>
      <c r="G57" s="749" t="s">
        <v>584</v>
      </c>
      <c r="H57" s="749">
        <v>131385</v>
      </c>
      <c r="I57" s="749">
        <v>31385</v>
      </c>
      <c r="J57" s="749" t="s">
        <v>679</v>
      </c>
      <c r="K57" s="749" t="s">
        <v>680</v>
      </c>
      <c r="L57" s="752">
        <v>39.190000000000012</v>
      </c>
      <c r="M57" s="752">
        <v>1</v>
      </c>
      <c r="N57" s="753">
        <v>39.190000000000012</v>
      </c>
    </row>
    <row r="58" spans="1:14" ht="14.4" customHeight="1" x14ac:dyDescent="0.3">
      <c r="A58" s="747" t="s">
        <v>555</v>
      </c>
      <c r="B58" s="748" t="s">
        <v>556</v>
      </c>
      <c r="C58" s="749" t="s">
        <v>566</v>
      </c>
      <c r="D58" s="750" t="s">
        <v>567</v>
      </c>
      <c r="E58" s="751">
        <v>50113001</v>
      </c>
      <c r="F58" s="750" t="s">
        <v>583</v>
      </c>
      <c r="G58" s="749" t="s">
        <v>584</v>
      </c>
      <c r="H58" s="749">
        <v>187149</v>
      </c>
      <c r="I58" s="749">
        <v>87149</v>
      </c>
      <c r="J58" s="749" t="s">
        <v>681</v>
      </c>
      <c r="K58" s="749" t="s">
        <v>682</v>
      </c>
      <c r="L58" s="752">
        <v>143.14999999999998</v>
      </c>
      <c r="M58" s="752">
        <v>1</v>
      </c>
      <c r="N58" s="753">
        <v>143.14999999999998</v>
      </c>
    </row>
    <row r="59" spans="1:14" ht="14.4" customHeight="1" x14ac:dyDescent="0.3">
      <c r="A59" s="747" t="s">
        <v>555</v>
      </c>
      <c r="B59" s="748" t="s">
        <v>556</v>
      </c>
      <c r="C59" s="749" t="s">
        <v>566</v>
      </c>
      <c r="D59" s="750" t="s">
        <v>567</v>
      </c>
      <c r="E59" s="751">
        <v>50113001</v>
      </c>
      <c r="F59" s="750" t="s">
        <v>583</v>
      </c>
      <c r="G59" s="749" t="s">
        <v>584</v>
      </c>
      <c r="H59" s="749">
        <v>840464</v>
      </c>
      <c r="I59" s="749">
        <v>0</v>
      </c>
      <c r="J59" s="749" t="s">
        <v>683</v>
      </c>
      <c r="K59" s="749" t="s">
        <v>684</v>
      </c>
      <c r="L59" s="752">
        <v>44.25</v>
      </c>
      <c r="M59" s="752">
        <v>1</v>
      </c>
      <c r="N59" s="753">
        <v>44.25</v>
      </c>
    </row>
    <row r="60" spans="1:14" ht="14.4" customHeight="1" x14ac:dyDescent="0.3">
      <c r="A60" s="747" t="s">
        <v>555</v>
      </c>
      <c r="B60" s="748" t="s">
        <v>556</v>
      </c>
      <c r="C60" s="749" t="s">
        <v>566</v>
      </c>
      <c r="D60" s="750" t="s">
        <v>567</v>
      </c>
      <c r="E60" s="751">
        <v>50113001</v>
      </c>
      <c r="F60" s="750" t="s">
        <v>583</v>
      </c>
      <c r="G60" s="749" t="s">
        <v>599</v>
      </c>
      <c r="H60" s="749">
        <v>989453</v>
      </c>
      <c r="I60" s="749">
        <v>146899</v>
      </c>
      <c r="J60" s="749" t="s">
        <v>685</v>
      </c>
      <c r="K60" s="749" t="s">
        <v>686</v>
      </c>
      <c r="L60" s="752">
        <v>45.49</v>
      </c>
      <c r="M60" s="752">
        <v>1</v>
      </c>
      <c r="N60" s="753">
        <v>45.49</v>
      </c>
    </row>
    <row r="61" spans="1:14" ht="14.4" customHeight="1" x14ac:dyDescent="0.3">
      <c r="A61" s="747" t="s">
        <v>555</v>
      </c>
      <c r="B61" s="748" t="s">
        <v>556</v>
      </c>
      <c r="C61" s="749" t="s">
        <v>566</v>
      </c>
      <c r="D61" s="750" t="s">
        <v>567</v>
      </c>
      <c r="E61" s="751">
        <v>50113001</v>
      </c>
      <c r="F61" s="750" t="s">
        <v>583</v>
      </c>
      <c r="G61" s="749" t="s">
        <v>557</v>
      </c>
      <c r="H61" s="749">
        <v>146893</v>
      </c>
      <c r="I61" s="749">
        <v>146893</v>
      </c>
      <c r="J61" s="749" t="s">
        <v>685</v>
      </c>
      <c r="K61" s="749" t="s">
        <v>687</v>
      </c>
      <c r="L61" s="752">
        <v>22.130000000000003</v>
      </c>
      <c r="M61" s="752">
        <v>2</v>
      </c>
      <c r="N61" s="753">
        <v>44.260000000000005</v>
      </c>
    </row>
    <row r="62" spans="1:14" ht="14.4" customHeight="1" x14ac:dyDescent="0.3">
      <c r="A62" s="747" t="s">
        <v>555</v>
      </c>
      <c r="B62" s="748" t="s">
        <v>556</v>
      </c>
      <c r="C62" s="749" t="s">
        <v>566</v>
      </c>
      <c r="D62" s="750" t="s">
        <v>567</v>
      </c>
      <c r="E62" s="751">
        <v>50113001</v>
      </c>
      <c r="F62" s="750" t="s">
        <v>583</v>
      </c>
      <c r="G62" s="749" t="s">
        <v>599</v>
      </c>
      <c r="H62" s="749">
        <v>987473</v>
      </c>
      <c r="I62" s="749">
        <v>146894</v>
      </c>
      <c r="J62" s="749" t="s">
        <v>685</v>
      </c>
      <c r="K62" s="749" t="s">
        <v>687</v>
      </c>
      <c r="L62" s="752">
        <v>21.960000000000004</v>
      </c>
      <c r="M62" s="752">
        <v>7</v>
      </c>
      <c r="N62" s="753">
        <v>153.72000000000003</v>
      </c>
    </row>
    <row r="63" spans="1:14" ht="14.4" customHeight="1" x14ac:dyDescent="0.3">
      <c r="A63" s="747" t="s">
        <v>555</v>
      </c>
      <c r="B63" s="748" t="s">
        <v>556</v>
      </c>
      <c r="C63" s="749" t="s">
        <v>566</v>
      </c>
      <c r="D63" s="750" t="s">
        <v>567</v>
      </c>
      <c r="E63" s="751">
        <v>50113001</v>
      </c>
      <c r="F63" s="750" t="s">
        <v>583</v>
      </c>
      <c r="G63" s="749" t="s">
        <v>584</v>
      </c>
      <c r="H63" s="749">
        <v>157139</v>
      </c>
      <c r="I63" s="749">
        <v>157139</v>
      </c>
      <c r="J63" s="749" t="s">
        <v>688</v>
      </c>
      <c r="K63" s="749" t="s">
        <v>689</v>
      </c>
      <c r="L63" s="752">
        <v>65.25</v>
      </c>
      <c r="M63" s="752">
        <v>2</v>
      </c>
      <c r="N63" s="753">
        <v>130.5</v>
      </c>
    </row>
    <row r="64" spans="1:14" ht="14.4" customHeight="1" x14ac:dyDescent="0.3">
      <c r="A64" s="747" t="s">
        <v>555</v>
      </c>
      <c r="B64" s="748" t="s">
        <v>556</v>
      </c>
      <c r="C64" s="749" t="s">
        <v>566</v>
      </c>
      <c r="D64" s="750" t="s">
        <v>567</v>
      </c>
      <c r="E64" s="751">
        <v>50113005</v>
      </c>
      <c r="F64" s="750" t="s">
        <v>690</v>
      </c>
      <c r="G64" s="749" t="s">
        <v>584</v>
      </c>
      <c r="H64" s="749">
        <v>55774</v>
      </c>
      <c r="I64" s="749">
        <v>0</v>
      </c>
      <c r="J64" s="749" t="s">
        <v>691</v>
      </c>
      <c r="K64" s="749" t="s">
        <v>692</v>
      </c>
      <c r="L64" s="752">
        <v>2057</v>
      </c>
      <c r="M64" s="752">
        <v>1</v>
      </c>
      <c r="N64" s="753">
        <v>2057</v>
      </c>
    </row>
    <row r="65" spans="1:14" ht="14.4" customHeight="1" x14ac:dyDescent="0.3">
      <c r="A65" s="747" t="s">
        <v>555</v>
      </c>
      <c r="B65" s="748" t="s">
        <v>556</v>
      </c>
      <c r="C65" s="749" t="s">
        <v>566</v>
      </c>
      <c r="D65" s="750" t="s">
        <v>567</v>
      </c>
      <c r="E65" s="751">
        <v>50113005</v>
      </c>
      <c r="F65" s="750" t="s">
        <v>690</v>
      </c>
      <c r="G65" s="749" t="s">
        <v>584</v>
      </c>
      <c r="H65" s="749">
        <v>43795</v>
      </c>
      <c r="I65" s="749">
        <v>0</v>
      </c>
      <c r="J65" s="749" t="s">
        <v>693</v>
      </c>
      <c r="K65" s="749" t="s">
        <v>694</v>
      </c>
      <c r="L65" s="752">
        <v>4576</v>
      </c>
      <c r="M65" s="752">
        <v>5</v>
      </c>
      <c r="N65" s="753">
        <v>22880</v>
      </c>
    </row>
    <row r="66" spans="1:14" ht="14.4" customHeight="1" x14ac:dyDescent="0.3">
      <c r="A66" s="747" t="s">
        <v>555</v>
      </c>
      <c r="B66" s="748" t="s">
        <v>556</v>
      </c>
      <c r="C66" s="749" t="s">
        <v>566</v>
      </c>
      <c r="D66" s="750" t="s">
        <v>567</v>
      </c>
      <c r="E66" s="751">
        <v>50113005</v>
      </c>
      <c r="F66" s="750" t="s">
        <v>690</v>
      </c>
      <c r="G66" s="749" t="s">
        <v>584</v>
      </c>
      <c r="H66" s="749">
        <v>43782</v>
      </c>
      <c r="I66" s="749">
        <v>0</v>
      </c>
      <c r="J66" s="749" t="s">
        <v>695</v>
      </c>
      <c r="K66" s="749" t="s">
        <v>696</v>
      </c>
      <c r="L66" s="752">
        <v>1903</v>
      </c>
      <c r="M66" s="752">
        <v>1</v>
      </c>
      <c r="N66" s="753">
        <v>1903</v>
      </c>
    </row>
    <row r="67" spans="1:14" ht="14.4" customHeight="1" x14ac:dyDescent="0.3">
      <c r="A67" s="747" t="s">
        <v>555</v>
      </c>
      <c r="B67" s="748" t="s">
        <v>556</v>
      </c>
      <c r="C67" s="749" t="s">
        <v>566</v>
      </c>
      <c r="D67" s="750" t="s">
        <v>567</v>
      </c>
      <c r="E67" s="751">
        <v>50113005</v>
      </c>
      <c r="F67" s="750" t="s">
        <v>690</v>
      </c>
      <c r="G67" s="749" t="s">
        <v>584</v>
      </c>
      <c r="H67" s="749">
        <v>46851</v>
      </c>
      <c r="I67" s="749">
        <v>0</v>
      </c>
      <c r="J67" s="749" t="s">
        <v>697</v>
      </c>
      <c r="K67" s="749" t="s">
        <v>698</v>
      </c>
      <c r="L67" s="752">
        <v>1903</v>
      </c>
      <c r="M67" s="752">
        <v>3</v>
      </c>
      <c r="N67" s="753">
        <v>5709</v>
      </c>
    </row>
    <row r="68" spans="1:14" ht="14.4" customHeight="1" x14ac:dyDescent="0.3">
      <c r="A68" s="747" t="s">
        <v>555</v>
      </c>
      <c r="B68" s="748" t="s">
        <v>556</v>
      </c>
      <c r="C68" s="749" t="s">
        <v>566</v>
      </c>
      <c r="D68" s="750" t="s">
        <v>567</v>
      </c>
      <c r="E68" s="751">
        <v>50113005</v>
      </c>
      <c r="F68" s="750" t="s">
        <v>690</v>
      </c>
      <c r="G68" s="749" t="s">
        <v>584</v>
      </c>
      <c r="H68" s="749">
        <v>46507</v>
      </c>
      <c r="I68" s="749">
        <v>0</v>
      </c>
      <c r="J68" s="749" t="s">
        <v>699</v>
      </c>
      <c r="K68" s="749" t="s">
        <v>700</v>
      </c>
      <c r="L68" s="752">
        <v>2717</v>
      </c>
      <c r="M68" s="752">
        <v>4</v>
      </c>
      <c r="N68" s="753">
        <v>10868</v>
      </c>
    </row>
    <row r="69" spans="1:14" ht="14.4" customHeight="1" x14ac:dyDescent="0.3">
      <c r="A69" s="747" t="s">
        <v>555</v>
      </c>
      <c r="B69" s="748" t="s">
        <v>556</v>
      </c>
      <c r="C69" s="749" t="s">
        <v>566</v>
      </c>
      <c r="D69" s="750" t="s">
        <v>567</v>
      </c>
      <c r="E69" s="751">
        <v>50113005</v>
      </c>
      <c r="F69" s="750" t="s">
        <v>690</v>
      </c>
      <c r="G69" s="749" t="s">
        <v>584</v>
      </c>
      <c r="H69" s="749">
        <v>125825</v>
      </c>
      <c r="I69" s="749">
        <v>0</v>
      </c>
      <c r="J69" s="749" t="s">
        <v>701</v>
      </c>
      <c r="K69" s="749" t="s">
        <v>702</v>
      </c>
      <c r="L69" s="752">
        <v>2794</v>
      </c>
      <c r="M69" s="752">
        <v>1</v>
      </c>
      <c r="N69" s="753">
        <v>2794</v>
      </c>
    </row>
    <row r="70" spans="1:14" ht="14.4" customHeight="1" x14ac:dyDescent="0.3">
      <c r="A70" s="747" t="s">
        <v>555</v>
      </c>
      <c r="B70" s="748" t="s">
        <v>556</v>
      </c>
      <c r="C70" s="749" t="s">
        <v>566</v>
      </c>
      <c r="D70" s="750" t="s">
        <v>567</v>
      </c>
      <c r="E70" s="751">
        <v>50113005</v>
      </c>
      <c r="F70" s="750" t="s">
        <v>690</v>
      </c>
      <c r="G70" s="749" t="s">
        <v>584</v>
      </c>
      <c r="H70" s="749">
        <v>46508</v>
      </c>
      <c r="I70" s="749">
        <v>0</v>
      </c>
      <c r="J70" s="749" t="s">
        <v>703</v>
      </c>
      <c r="K70" s="749" t="s">
        <v>704</v>
      </c>
      <c r="L70" s="752">
        <v>3300</v>
      </c>
      <c r="M70" s="752">
        <v>2</v>
      </c>
      <c r="N70" s="753">
        <v>6600</v>
      </c>
    </row>
    <row r="71" spans="1:14" ht="14.4" customHeight="1" x14ac:dyDescent="0.3">
      <c r="A71" s="747" t="s">
        <v>555</v>
      </c>
      <c r="B71" s="748" t="s">
        <v>556</v>
      </c>
      <c r="C71" s="749" t="s">
        <v>566</v>
      </c>
      <c r="D71" s="750" t="s">
        <v>567</v>
      </c>
      <c r="E71" s="751">
        <v>50113005</v>
      </c>
      <c r="F71" s="750" t="s">
        <v>690</v>
      </c>
      <c r="G71" s="749" t="s">
        <v>584</v>
      </c>
      <c r="H71" s="749">
        <v>46502</v>
      </c>
      <c r="I71" s="749">
        <v>0</v>
      </c>
      <c r="J71" s="749" t="s">
        <v>705</v>
      </c>
      <c r="K71" s="749" t="s">
        <v>706</v>
      </c>
      <c r="L71" s="752">
        <v>3762</v>
      </c>
      <c r="M71" s="752">
        <v>2</v>
      </c>
      <c r="N71" s="753">
        <v>7524</v>
      </c>
    </row>
    <row r="72" spans="1:14" ht="14.4" customHeight="1" x14ac:dyDescent="0.3">
      <c r="A72" s="747" t="s">
        <v>555</v>
      </c>
      <c r="B72" s="748" t="s">
        <v>556</v>
      </c>
      <c r="C72" s="749" t="s">
        <v>566</v>
      </c>
      <c r="D72" s="750" t="s">
        <v>567</v>
      </c>
      <c r="E72" s="751">
        <v>50113005</v>
      </c>
      <c r="F72" s="750" t="s">
        <v>690</v>
      </c>
      <c r="G72" s="749" t="s">
        <v>584</v>
      </c>
      <c r="H72" s="749">
        <v>46499</v>
      </c>
      <c r="I72" s="749">
        <v>0</v>
      </c>
      <c r="J72" s="749" t="s">
        <v>707</v>
      </c>
      <c r="K72" s="749" t="s">
        <v>708</v>
      </c>
      <c r="L72" s="752">
        <v>1705</v>
      </c>
      <c r="M72" s="752">
        <v>194</v>
      </c>
      <c r="N72" s="753">
        <v>330770</v>
      </c>
    </row>
    <row r="73" spans="1:14" ht="14.4" customHeight="1" x14ac:dyDescent="0.3">
      <c r="A73" s="747" t="s">
        <v>555</v>
      </c>
      <c r="B73" s="748" t="s">
        <v>556</v>
      </c>
      <c r="C73" s="749" t="s">
        <v>566</v>
      </c>
      <c r="D73" s="750" t="s">
        <v>567</v>
      </c>
      <c r="E73" s="751">
        <v>50113005</v>
      </c>
      <c r="F73" s="750" t="s">
        <v>690</v>
      </c>
      <c r="G73" s="749" t="s">
        <v>584</v>
      </c>
      <c r="H73" s="749">
        <v>46509</v>
      </c>
      <c r="I73" s="749">
        <v>0</v>
      </c>
      <c r="J73" s="749" t="s">
        <v>709</v>
      </c>
      <c r="K73" s="749" t="s">
        <v>710</v>
      </c>
      <c r="L73" s="752">
        <v>4620</v>
      </c>
      <c r="M73" s="752">
        <v>40</v>
      </c>
      <c r="N73" s="753">
        <v>184800</v>
      </c>
    </row>
    <row r="74" spans="1:14" ht="14.4" customHeight="1" x14ac:dyDescent="0.3">
      <c r="A74" s="747" t="s">
        <v>555</v>
      </c>
      <c r="B74" s="748" t="s">
        <v>556</v>
      </c>
      <c r="C74" s="749" t="s">
        <v>566</v>
      </c>
      <c r="D74" s="750" t="s">
        <v>567</v>
      </c>
      <c r="E74" s="751">
        <v>50113005</v>
      </c>
      <c r="F74" s="750" t="s">
        <v>690</v>
      </c>
      <c r="G74" s="749" t="s">
        <v>584</v>
      </c>
      <c r="H74" s="749">
        <v>46505</v>
      </c>
      <c r="I74" s="749">
        <v>0</v>
      </c>
      <c r="J74" s="749" t="s">
        <v>711</v>
      </c>
      <c r="K74" s="749" t="s">
        <v>712</v>
      </c>
      <c r="L74" s="752">
        <v>1749</v>
      </c>
      <c r="M74" s="752">
        <v>5</v>
      </c>
      <c r="N74" s="753">
        <v>8745</v>
      </c>
    </row>
    <row r="75" spans="1:14" ht="14.4" customHeight="1" x14ac:dyDescent="0.3">
      <c r="A75" s="747" t="s">
        <v>555</v>
      </c>
      <c r="B75" s="748" t="s">
        <v>556</v>
      </c>
      <c r="C75" s="749" t="s">
        <v>566</v>
      </c>
      <c r="D75" s="750" t="s">
        <v>567</v>
      </c>
      <c r="E75" s="751">
        <v>50113005</v>
      </c>
      <c r="F75" s="750" t="s">
        <v>690</v>
      </c>
      <c r="G75" s="749" t="s">
        <v>584</v>
      </c>
      <c r="H75" s="749">
        <v>46510</v>
      </c>
      <c r="I75" s="749">
        <v>0</v>
      </c>
      <c r="J75" s="749" t="s">
        <v>713</v>
      </c>
      <c r="K75" s="749" t="s">
        <v>714</v>
      </c>
      <c r="L75" s="752">
        <v>5786</v>
      </c>
      <c r="M75" s="752">
        <v>10</v>
      </c>
      <c r="N75" s="753">
        <v>57860</v>
      </c>
    </row>
    <row r="76" spans="1:14" ht="14.4" customHeight="1" x14ac:dyDescent="0.3">
      <c r="A76" s="747" t="s">
        <v>555</v>
      </c>
      <c r="B76" s="748" t="s">
        <v>556</v>
      </c>
      <c r="C76" s="749" t="s">
        <v>566</v>
      </c>
      <c r="D76" s="750" t="s">
        <v>567</v>
      </c>
      <c r="E76" s="751">
        <v>50113005</v>
      </c>
      <c r="F76" s="750" t="s">
        <v>690</v>
      </c>
      <c r="G76" s="749" t="s">
        <v>584</v>
      </c>
      <c r="H76" s="749">
        <v>46498</v>
      </c>
      <c r="I76" s="749">
        <v>0</v>
      </c>
      <c r="J76" s="749" t="s">
        <v>715</v>
      </c>
      <c r="K76" s="749" t="s">
        <v>716</v>
      </c>
      <c r="L76" s="752">
        <v>6017</v>
      </c>
      <c r="M76" s="752">
        <v>66</v>
      </c>
      <c r="N76" s="753">
        <v>397122</v>
      </c>
    </row>
    <row r="77" spans="1:14" ht="14.4" customHeight="1" x14ac:dyDescent="0.3">
      <c r="A77" s="747" t="s">
        <v>555</v>
      </c>
      <c r="B77" s="748" t="s">
        <v>556</v>
      </c>
      <c r="C77" s="749" t="s">
        <v>566</v>
      </c>
      <c r="D77" s="750" t="s">
        <v>567</v>
      </c>
      <c r="E77" s="751">
        <v>50113005</v>
      </c>
      <c r="F77" s="750" t="s">
        <v>690</v>
      </c>
      <c r="G77" s="749" t="s">
        <v>584</v>
      </c>
      <c r="H77" s="749">
        <v>46500</v>
      </c>
      <c r="I77" s="749">
        <v>0</v>
      </c>
      <c r="J77" s="749" t="s">
        <v>717</v>
      </c>
      <c r="K77" s="749" t="s">
        <v>718</v>
      </c>
      <c r="L77" s="752">
        <v>1749</v>
      </c>
      <c r="M77" s="752">
        <v>1</v>
      </c>
      <c r="N77" s="753">
        <v>1749</v>
      </c>
    </row>
    <row r="78" spans="1:14" ht="14.4" customHeight="1" x14ac:dyDescent="0.3">
      <c r="A78" s="747" t="s">
        <v>555</v>
      </c>
      <c r="B78" s="748" t="s">
        <v>556</v>
      </c>
      <c r="C78" s="749" t="s">
        <v>566</v>
      </c>
      <c r="D78" s="750" t="s">
        <v>567</v>
      </c>
      <c r="E78" s="751">
        <v>50113005</v>
      </c>
      <c r="F78" s="750" t="s">
        <v>690</v>
      </c>
      <c r="G78" s="749" t="s">
        <v>584</v>
      </c>
      <c r="H78" s="749">
        <v>46506</v>
      </c>
      <c r="I78" s="749">
        <v>0</v>
      </c>
      <c r="J78" s="749" t="s">
        <v>719</v>
      </c>
      <c r="K78" s="749" t="s">
        <v>720</v>
      </c>
      <c r="L78" s="752">
        <v>2101</v>
      </c>
      <c r="M78" s="752">
        <v>1</v>
      </c>
      <c r="N78" s="753">
        <v>2101</v>
      </c>
    </row>
    <row r="79" spans="1:14" ht="14.4" customHeight="1" x14ac:dyDescent="0.3">
      <c r="A79" s="747" t="s">
        <v>555</v>
      </c>
      <c r="B79" s="748" t="s">
        <v>556</v>
      </c>
      <c r="C79" s="749" t="s">
        <v>571</v>
      </c>
      <c r="D79" s="750" t="s">
        <v>572</v>
      </c>
      <c r="E79" s="751">
        <v>50113001</v>
      </c>
      <c r="F79" s="750" t="s">
        <v>583</v>
      </c>
      <c r="G79" s="749" t="s">
        <v>584</v>
      </c>
      <c r="H79" s="749">
        <v>100362</v>
      </c>
      <c r="I79" s="749">
        <v>362</v>
      </c>
      <c r="J79" s="749" t="s">
        <v>585</v>
      </c>
      <c r="K79" s="749" t="s">
        <v>586</v>
      </c>
      <c r="L79" s="752">
        <v>86.430000000000021</v>
      </c>
      <c r="M79" s="752">
        <v>3</v>
      </c>
      <c r="N79" s="753">
        <v>259.29000000000008</v>
      </c>
    </row>
    <row r="80" spans="1:14" ht="14.4" customHeight="1" x14ac:dyDescent="0.3">
      <c r="A80" s="747" t="s">
        <v>555</v>
      </c>
      <c r="B80" s="748" t="s">
        <v>556</v>
      </c>
      <c r="C80" s="749" t="s">
        <v>571</v>
      </c>
      <c r="D80" s="750" t="s">
        <v>572</v>
      </c>
      <c r="E80" s="751">
        <v>50113001</v>
      </c>
      <c r="F80" s="750" t="s">
        <v>583</v>
      </c>
      <c r="G80" s="749" t="s">
        <v>584</v>
      </c>
      <c r="H80" s="749">
        <v>845369</v>
      </c>
      <c r="I80" s="749">
        <v>107987</v>
      </c>
      <c r="J80" s="749" t="s">
        <v>721</v>
      </c>
      <c r="K80" s="749" t="s">
        <v>722</v>
      </c>
      <c r="L80" s="752">
        <v>112.29000000000003</v>
      </c>
      <c r="M80" s="752">
        <v>1</v>
      </c>
      <c r="N80" s="753">
        <v>112.29000000000003</v>
      </c>
    </row>
    <row r="81" spans="1:14" ht="14.4" customHeight="1" x14ac:dyDescent="0.3">
      <c r="A81" s="747" t="s">
        <v>555</v>
      </c>
      <c r="B81" s="748" t="s">
        <v>556</v>
      </c>
      <c r="C81" s="749" t="s">
        <v>571</v>
      </c>
      <c r="D81" s="750" t="s">
        <v>572</v>
      </c>
      <c r="E81" s="751">
        <v>50113001</v>
      </c>
      <c r="F81" s="750" t="s">
        <v>583</v>
      </c>
      <c r="G81" s="749" t="s">
        <v>584</v>
      </c>
      <c r="H81" s="749">
        <v>207931</v>
      </c>
      <c r="I81" s="749">
        <v>207931</v>
      </c>
      <c r="J81" s="749" t="s">
        <v>723</v>
      </c>
      <c r="K81" s="749" t="s">
        <v>724</v>
      </c>
      <c r="L81" s="752">
        <v>26.090000000000014</v>
      </c>
      <c r="M81" s="752">
        <v>1</v>
      </c>
      <c r="N81" s="753">
        <v>26.090000000000014</v>
      </c>
    </row>
    <row r="82" spans="1:14" ht="14.4" customHeight="1" x14ac:dyDescent="0.3">
      <c r="A82" s="747" t="s">
        <v>555</v>
      </c>
      <c r="B82" s="748" t="s">
        <v>556</v>
      </c>
      <c r="C82" s="749" t="s">
        <v>571</v>
      </c>
      <c r="D82" s="750" t="s">
        <v>572</v>
      </c>
      <c r="E82" s="751">
        <v>50113001</v>
      </c>
      <c r="F82" s="750" t="s">
        <v>583</v>
      </c>
      <c r="G82" s="749" t="s">
        <v>584</v>
      </c>
      <c r="H82" s="749">
        <v>110555</v>
      </c>
      <c r="I82" s="749">
        <v>10555</v>
      </c>
      <c r="J82" s="749" t="s">
        <v>592</v>
      </c>
      <c r="K82" s="749" t="s">
        <v>725</v>
      </c>
      <c r="L82" s="752">
        <v>254.98000000000002</v>
      </c>
      <c r="M82" s="752">
        <v>1</v>
      </c>
      <c r="N82" s="753">
        <v>254.98000000000002</v>
      </c>
    </row>
    <row r="83" spans="1:14" ht="14.4" customHeight="1" x14ac:dyDescent="0.3">
      <c r="A83" s="747" t="s">
        <v>555</v>
      </c>
      <c r="B83" s="748" t="s">
        <v>556</v>
      </c>
      <c r="C83" s="749" t="s">
        <v>571</v>
      </c>
      <c r="D83" s="750" t="s">
        <v>572</v>
      </c>
      <c r="E83" s="751">
        <v>50113001</v>
      </c>
      <c r="F83" s="750" t="s">
        <v>583</v>
      </c>
      <c r="G83" s="749" t="s">
        <v>584</v>
      </c>
      <c r="H83" s="749">
        <v>156926</v>
      </c>
      <c r="I83" s="749">
        <v>56926</v>
      </c>
      <c r="J83" s="749" t="s">
        <v>592</v>
      </c>
      <c r="K83" s="749" t="s">
        <v>593</v>
      </c>
      <c r="L83" s="752">
        <v>48.4</v>
      </c>
      <c r="M83" s="752">
        <v>1</v>
      </c>
      <c r="N83" s="753">
        <v>48.4</v>
      </c>
    </row>
    <row r="84" spans="1:14" ht="14.4" customHeight="1" x14ac:dyDescent="0.3">
      <c r="A84" s="747" t="s">
        <v>555</v>
      </c>
      <c r="B84" s="748" t="s">
        <v>556</v>
      </c>
      <c r="C84" s="749" t="s">
        <v>571</v>
      </c>
      <c r="D84" s="750" t="s">
        <v>572</v>
      </c>
      <c r="E84" s="751">
        <v>50113001</v>
      </c>
      <c r="F84" s="750" t="s">
        <v>583</v>
      </c>
      <c r="G84" s="749" t="s">
        <v>599</v>
      </c>
      <c r="H84" s="749">
        <v>183974</v>
      </c>
      <c r="I84" s="749">
        <v>83974</v>
      </c>
      <c r="J84" s="749" t="s">
        <v>726</v>
      </c>
      <c r="K84" s="749" t="s">
        <v>727</v>
      </c>
      <c r="L84" s="752">
        <v>88.449999999999989</v>
      </c>
      <c r="M84" s="752">
        <v>1</v>
      </c>
      <c r="N84" s="753">
        <v>88.449999999999989</v>
      </c>
    </row>
    <row r="85" spans="1:14" ht="14.4" customHeight="1" x14ac:dyDescent="0.3">
      <c r="A85" s="747" t="s">
        <v>555</v>
      </c>
      <c r="B85" s="748" t="s">
        <v>556</v>
      </c>
      <c r="C85" s="749" t="s">
        <v>571</v>
      </c>
      <c r="D85" s="750" t="s">
        <v>572</v>
      </c>
      <c r="E85" s="751">
        <v>50113001</v>
      </c>
      <c r="F85" s="750" t="s">
        <v>583</v>
      </c>
      <c r="G85" s="749" t="s">
        <v>584</v>
      </c>
      <c r="H85" s="749">
        <v>841498</v>
      </c>
      <c r="I85" s="749">
        <v>0</v>
      </c>
      <c r="J85" s="749" t="s">
        <v>607</v>
      </c>
      <c r="K85" s="749" t="s">
        <v>557</v>
      </c>
      <c r="L85" s="752">
        <v>48.63</v>
      </c>
      <c r="M85" s="752">
        <v>1</v>
      </c>
      <c r="N85" s="753">
        <v>48.63</v>
      </c>
    </row>
    <row r="86" spans="1:14" ht="14.4" customHeight="1" x14ac:dyDescent="0.3">
      <c r="A86" s="747" t="s">
        <v>555</v>
      </c>
      <c r="B86" s="748" t="s">
        <v>556</v>
      </c>
      <c r="C86" s="749" t="s">
        <v>571</v>
      </c>
      <c r="D86" s="750" t="s">
        <v>572</v>
      </c>
      <c r="E86" s="751">
        <v>50113001</v>
      </c>
      <c r="F86" s="750" t="s">
        <v>583</v>
      </c>
      <c r="G86" s="749" t="s">
        <v>584</v>
      </c>
      <c r="H86" s="749">
        <v>102477</v>
      </c>
      <c r="I86" s="749">
        <v>2477</v>
      </c>
      <c r="J86" s="749" t="s">
        <v>728</v>
      </c>
      <c r="K86" s="749" t="s">
        <v>729</v>
      </c>
      <c r="L86" s="752">
        <v>40.25</v>
      </c>
      <c r="M86" s="752">
        <v>1</v>
      </c>
      <c r="N86" s="753">
        <v>40.25</v>
      </c>
    </row>
    <row r="87" spans="1:14" ht="14.4" customHeight="1" x14ac:dyDescent="0.3">
      <c r="A87" s="747" t="s">
        <v>555</v>
      </c>
      <c r="B87" s="748" t="s">
        <v>556</v>
      </c>
      <c r="C87" s="749" t="s">
        <v>571</v>
      </c>
      <c r="D87" s="750" t="s">
        <v>572</v>
      </c>
      <c r="E87" s="751">
        <v>50113001</v>
      </c>
      <c r="F87" s="750" t="s">
        <v>583</v>
      </c>
      <c r="G87" s="749" t="s">
        <v>584</v>
      </c>
      <c r="H87" s="749">
        <v>104071</v>
      </c>
      <c r="I87" s="749">
        <v>4071</v>
      </c>
      <c r="J87" s="749" t="s">
        <v>730</v>
      </c>
      <c r="K87" s="749" t="s">
        <v>731</v>
      </c>
      <c r="L87" s="752">
        <v>152.97</v>
      </c>
      <c r="M87" s="752">
        <v>1</v>
      </c>
      <c r="N87" s="753">
        <v>152.97</v>
      </c>
    </row>
    <row r="88" spans="1:14" ht="14.4" customHeight="1" x14ac:dyDescent="0.3">
      <c r="A88" s="747" t="s">
        <v>555</v>
      </c>
      <c r="B88" s="748" t="s">
        <v>556</v>
      </c>
      <c r="C88" s="749" t="s">
        <v>571</v>
      </c>
      <c r="D88" s="750" t="s">
        <v>572</v>
      </c>
      <c r="E88" s="751">
        <v>50113001</v>
      </c>
      <c r="F88" s="750" t="s">
        <v>583</v>
      </c>
      <c r="G88" s="749" t="s">
        <v>584</v>
      </c>
      <c r="H88" s="749">
        <v>501596</v>
      </c>
      <c r="I88" s="749">
        <v>0</v>
      </c>
      <c r="J88" s="749" t="s">
        <v>732</v>
      </c>
      <c r="K88" s="749" t="s">
        <v>733</v>
      </c>
      <c r="L88" s="752">
        <v>114.5</v>
      </c>
      <c r="M88" s="752">
        <v>7</v>
      </c>
      <c r="N88" s="753">
        <v>801.5</v>
      </c>
    </row>
    <row r="89" spans="1:14" ht="14.4" customHeight="1" x14ac:dyDescent="0.3">
      <c r="A89" s="747" t="s">
        <v>555</v>
      </c>
      <c r="B89" s="748" t="s">
        <v>556</v>
      </c>
      <c r="C89" s="749" t="s">
        <v>571</v>
      </c>
      <c r="D89" s="750" t="s">
        <v>572</v>
      </c>
      <c r="E89" s="751">
        <v>50113001</v>
      </c>
      <c r="F89" s="750" t="s">
        <v>583</v>
      </c>
      <c r="G89" s="749" t="s">
        <v>584</v>
      </c>
      <c r="H89" s="749">
        <v>202924</v>
      </c>
      <c r="I89" s="749">
        <v>202924</v>
      </c>
      <c r="J89" s="749" t="s">
        <v>734</v>
      </c>
      <c r="K89" s="749" t="s">
        <v>735</v>
      </c>
      <c r="L89" s="752">
        <v>81.91</v>
      </c>
      <c r="M89" s="752">
        <v>1</v>
      </c>
      <c r="N89" s="753">
        <v>81.91</v>
      </c>
    </row>
    <row r="90" spans="1:14" ht="14.4" customHeight="1" x14ac:dyDescent="0.3">
      <c r="A90" s="747" t="s">
        <v>555</v>
      </c>
      <c r="B90" s="748" t="s">
        <v>556</v>
      </c>
      <c r="C90" s="749" t="s">
        <v>571</v>
      </c>
      <c r="D90" s="750" t="s">
        <v>572</v>
      </c>
      <c r="E90" s="751">
        <v>50113001</v>
      </c>
      <c r="F90" s="750" t="s">
        <v>583</v>
      </c>
      <c r="G90" s="749" t="s">
        <v>599</v>
      </c>
      <c r="H90" s="749">
        <v>169189</v>
      </c>
      <c r="I90" s="749">
        <v>69189</v>
      </c>
      <c r="J90" s="749" t="s">
        <v>622</v>
      </c>
      <c r="K90" s="749" t="s">
        <v>623</v>
      </c>
      <c r="L90" s="752">
        <v>61.109999999999985</v>
      </c>
      <c r="M90" s="752">
        <v>1</v>
      </c>
      <c r="N90" s="753">
        <v>61.109999999999985</v>
      </c>
    </row>
    <row r="91" spans="1:14" ht="14.4" customHeight="1" x14ac:dyDescent="0.3">
      <c r="A91" s="747" t="s">
        <v>555</v>
      </c>
      <c r="B91" s="748" t="s">
        <v>556</v>
      </c>
      <c r="C91" s="749" t="s">
        <v>571</v>
      </c>
      <c r="D91" s="750" t="s">
        <v>572</v>
      </c>
      <c r="E91" s="751">
        <v>50113001</v>
      </c>
      <c r="F91" s="750" t="s">
        <v>583</v>
      </c>
      <c r="G91" s="749" t="s">
        <v>599</v>
      </c>
      <c r="H91" s="749">
        <v>214036</v>
      </c>
      <c r="I91" s="749">
        <v>214036</v>
      </c>
      <c r="J91" s="749" t="s">
        <v>736</v>
      </c>
      <c r="K91" s="749" t="s">
        <v>737</v>
      </c>
      <c r="L91" s="752">
        <v>40.39</v>
      </c>
      <c r="M91" s="752">
        <v>20</v>
      </c>
      <c r="N91" s="753">
        <v>807.8</v>
      </c>
    </row>
    <row r="92" spans="1:14" ht="14.4" customHeight="1" x14ac:dyDescent="0.3">
      <c r="A92" s="747" t="s">
        <v>555</v>
      </c>
      <c r="B92" s="748" t="s">
        <v>556</v>
      </c>
      <c r="C92" s="749" t="s">
        <v>571</v>
      </c>
      <c r="D92" s="750" t="s">
        <v>572</v>
      </c>
      <c r="E92" s="751">
        <v>50113001</v>
      </c>
      <c r="F92" s="750" t="s">
        <v>583</v>
      </c>
      <c r="G92" s="749" t="s">
        <v>584</v>
      </c>
      <c r="H92" s="749">
        <v>47706</v>
      </c>
      <c r="I92" s="749">
        <v>47706</v>
      </c>
      <c r="J92" s="749" t="s">
        <v>738</v>
      </c>
      <c r="K92" s="749" t="s">
        <v>739</v>
      </c>
      <c r="L92" s="752">
        <v>288.52999999999997</v>
      </c>
      <c r="M92" s="752">
        <v>0.1</v>
      </c>
      <c r="N92" s="753">
        <v>28.852999999999998</v>
      </c>
    </row>
    <row r="93" spans="1:14" ht="14.4" customHeight="1" x14ac:dyDescent="0.3">
      <c r="A93" s="747" t="s">
        <v>555</v>
      </c>
      <c r="B93" s="748" t="s">
        <v>556</v>
      </c>
      <c r="C93" s="749" t="s">
        <v>571</v>
      </c>
      <c r="D93" s="750" t="s">
        <v>572</v>
      </c>
      <c r="E93" s="751">
        <v>50113001</v>
      </c>
      <c r="F93" s="750" t="s">
        <v>583</v>
      </c>
      <c r="G93" s="749" t="s">
        <v>584</v>
      </c>
      <c r="H93" s="749">
        <v>47249</v>
      </c>
      <c r="I93" s="749">
        <v>47249</v>
      </c>
      <c r="J93" s="749" t="s">
        <v>740</v>
      </c>
      <c r="K93" s="749" t="s">
        <v>741</v>
      </c>
      <c r="L93" s="752">
        <v>126.5</v>
      </c>
      <c r="M93" s="752">
        <v>1</v>
      </c>
      <c r="N93" s="753">
        <v>126.5</v>
      </c>
    </row>
    <row r="94" spans="1:14" ht="14.4" customHeight="1" x14ac:dyDescent="0.3">
      <c r="A94" s="747" t="s">
        <v>555</v>
      </c>
      <c r="B94" s="748" t="s">
        <v>556</v>
      </c>
      <c r="C94" s="749" t="s">
        <v>571</v>
      </c>
      <c r="D94" s="750" t="s">
        <v>572</v>
      </c>
      <c r="E94" s="751">
        <v>50113001</v>
      </c>
      <c r="F94" s="750" t="s">
        <v>583</v>
      </c>
      <c r="G94" s="749" t="s">
        <v>584</v>
      </c>
      <c r="H94" s="749">
        <v>193746</v>
      </c>
      <c r="I94" s="749">
        <v>93746</v>
      </c>
      <c r="J94" s="749" t="s">
        <v>742</v>
      </c>
      <c r="K94" s="749" t="s">
        <v>743</v>
      </c>
      <c r="L94" s="752">
        <v>369.91999999999996</v>
      </c>
      <c r="M94" s="752">
        <v>4</v>
      </c>
      <c r="N94" s="753">
        <v>1479.6799999999998</v>
      </c>
    </row>
    <row r="95" spans="1:14" ht="14.4" customHeight="1" x14ac:dyDescent="0.3">
      <c r="A95" s="747" t="s">
        <v>555</v>
      </c>
      <c r="B95" s="748" t="s">
        <v>556</v>
      </c>
      <c r="C95" s="749" t="s">
        <v>571</v>
      </c>
      <c r="D95" s="750" t="s">
        <v>572</v>
      </c>
      <c r="E95" s="751">
        <v>50113001</v>
      </c>
      <c r="F95" s="750" t="s">
        <v>583</v>
      </c>
      <c r="G95" s="749" t="s">
        <v>557</v>
      </c>
      <c r="H95" s="749">
        <v>216572</v>
      </c>
      <c r="I95" s="749">
        <v>216572</v>
      </c>
      <c r="J95" s="749" t="s">
        <v>744</v>
      </c>
      <c r="K95" s="749" t="s">
        <v>745</v>
      </c>
      <c r="L95" s="752">
        <v>36.28</v>
      </c>
      <c r="M95" s="752">
        <v>2</v>
      </c>
      <c r="N95" s="753">
        <v>72.56</v>
      </c>
    </row>
    <row r="96" spans="1:14" ht="14.4" customHeight="1" x14ac:dyDescent="0.3">
      <c r="A96" s="747" t="s">
        <v>555</v>
      </c>
      <c r="B96" s="748" t="s">
        <v>556</v>
      </c>
      <c r="C96" s="749" t="s">
        <v>571</v>
      </c>
      <c r="D96" s="750" t="s">
        <v>572</v>
      </c>
      <c r="E96" s="751">
        <v>50113001</v>
      </c>
      <c r="F96" s="750" t="s">
        <v>583</v>
      </c>
      <c r="G96" s="749" t="s">
        <v>584</v>
      </c>
      <c r="H96" s="749">
        <v>51366</v>
      </c>
      <c r="I96" s="749">
        <v>51366</v>
      </c>
      <c r="J96" s="749" t="s">
        <v>746</v>
      </c>
      <c r="K96" s="749" t="s">
        <v>747</v>
      </c>
      <c r="L96" s="752">
        <v>171.60000000000002</v>
      </c>
      <c r="M96" s="752">
        <v>27</v>
      </c>
      <c r="N96" s="753">
        <v>4633.2000000000007</v>
      </c>
    </row>
    <row r="97" spans="1:14" ht="14.4" customHeight="1" x14ac:dyDescent="0.3">
      <c r="A97" s="747" t="s">
        <v>555</v>
      </c>
      <c r="B97" s="748" t="s">
        <v>556</v>
      </c>
      <c r="C97" s="749" t="s">
        <v>571</v>
      </c>
      <c r="D97" s="750" t="s">
        <v>572</v>
      </c>
      <c r="E97" s="751">
        <v>50113001</v>
      </c>
      <c r="F97" s="750" t="s">
        <v>583</v>
      </c>
      <c r="G97" s="749" t="s">
        <v>584</v>
      </c>
      <c r="H97" s="749">
        <v>51367</v>
      </c>
      <c r="I97" s="749">
        <v>51367</v>
      </c>
      <c r="J97" s="749" t="s">
        <v>746</v>
      </c>
      <c r="K97" s="749" t="s">
        <v>748</v>
      </c>
      <c r="L97" s="752">
        <v>92.950000000000017</v>
      </c>
      <c r="M97" s="752">
        <v>17</v>
      </c>
      <c r="N97" s="753">
        <v>1580.1500000000003</v>
      </c>
    </row>
    <row r="98" spans="1:14" ht="14.4" customHeight="1" x14ac:dyDescent="0.3">
      <c r="A98" s="747" t="s">
        <v>555</v>
      </c>
      <c r="B98" s="748" t="s">
        <v>556</v>
      </c>
      <c r="C98" s="749" t="s">
        <v>571</v>
      </c>
      <c r="D98" s="750" t="s">
        <v>572</v>
      </c>
      <c r="E98" s="751">
        <v>50113001</v>
      </c>
      <c r="F98" s="750" t="s">
        <v>583</v>
      </c>
      <c r="G98" s="749" t="s">
        <v>584</v>
      </c>
      <c r="H98" s="749">
        <v>849829</v>
      </c>
      <c r="I98" s="749">
        <v>162673</v>
      </c>
      <c r="J98" s="749" t="s">
        <v>749</v>
      </c>
      <c r="K98" s="749" t="s">
        <v>750</v>
      </c>
      <c r="L98" s="752">
        <v>59.49</v>
      </c>
      <c r="M98" s="752">
        <v>1</v>
      </c>
      <c r="N98" s="753">
        <v>59.49</v>
      </c>
    </row>
    <row r="99" spans="1:14" ht="14.4" customHeight="1" x14ac:dyDescent="0.3">
      <c r="A99" s="747" t="s">
        <v>555</v>
      </c>
      <c r="B99" s="748" t="s">
        <v>556</v>
      </c>
      <c r="C99" s="749" t="s">
        <v>571</v>
      </c>
      <c r="D99" s="750" t="s">
        <v>572</v>
      </c>
      <c r="E99" s="751">
        <v>50113001</v>
      </c>
      <c r="F99" s="750" t="s">
        <v>583</v>
      </c>
      <c r="G99" s="749" t="s">
        <v>584</v>
      </c>
      <c r="H99" s="749">
        <v>394627</v>
      </c>
      <c r="I99" s="749">
        <v>0</v>
      </c>
      <c r="J99" s="749" t="s">
        <v>751</v>
      </c>
      <c r="K99" s="749" t="s">
        <v>557</v>
      </c>
      <c r="L99" s="752">
        <v>73.409488105699324</v>
      </c>
      <c r="M99" s="752">
        <v>6</v>
      </c>
      <c r="N99" s="753">
        <v>440.45692863419595</v>
      </c>
    </row>
    <row r="100" spans="1:14" ht="14.4" customHeight="1" x14ac:dyDescent="0.3">
      <c r="A100" s="747" t="s">
        <v>555</v>
      </c>
      <c r="B100" s="748" t="s">
        <v>556</v>
      </c>
      <c r="C100" s="749" t="s">
        <v>571</v>
      </c>
      <c r="D100" s="750" t="s">
        <v>572</v>
      </c>
      <c r="E100" s="751">
        <v>50113001</v>
      </c>
      <c r="F100" s="750" t="s">
        <v>583</v>
      </c>
      <c r="G100" s="749" t="s">
        <v>584</v>
      </c>
      <c r="H100" s="749">
        <v>394072</v>
      </c>
      <c r="I100" s="749">
        <v>1000</v>
      </c>
      <c r="J100" s="749" t="s">
        <v>752</v>
      </c>
      <c r="K100" s="749" t="s">
        <v>557</v>
      </c>
      <c r="L100" s="752">
        <v>2290.9901221381097</v>
      </c>
      <c r="M100" s="752">
        <v>1</v>
      </c>
      <c r="N100" s="753">
        <v>2290.9901221381097</v>
      </c>
    </row>
    <row r="101" spans="1:14" ht="14.4" customHeight="1" x14ac:dyDescent="0.3">
      <c r="A101" s="747" t="s">
        <v>555</v>
      </c>
      <c r="B101" s="748" t="s">
        <v>556</v>
      </c>
      <c r="C101" s="749" t="s">
        <v>571</v>
      </c>
      <c r="D101" s="750" t="s">
        <v>572</v>
      </c>
      <c r="E101" s="751">
        <v>50113001</v>
      </c>
      <c r="F101" s="750" t="s">
        <v>583</v>
      </c>
      <c r="G101" s="749" t="s">
        <v>584</v>
      </c>
      <c r="H101" s="749">
        <v>188217</v>
      </c>
      <c r="I101" s="749">
        <v>88217</v>
      </c>
      <c r="J101" s="749" t="s">
        <v>642</v>
      </c>
      <c r="K101" s="749" t="s">
        <v>643</v>
      </c>
      <c r="L101" s="752">
        <v>126.56000000000002</v>
      </c>
      <c r="M101" s="752">
        <v>1</v>
      </c>
      <c r="N101" s="753">
        <v>126.56000000000002</v>
      </c>
    </row>
    <row r="102" spans="1:14" ht="14.4" customHeight="1" x14ac:dyDescent="0.3">
      <c r="A102" s="747" t="s">
        <v>555</v>
      </c>
      <c r="B102" s="748" t="s">
        <v>556</v>
      </c>
      <c r="C102" s="749" t="s">
        <v>571</v>
      </c>
      <c r="D102" s="750" t="s">
        <v>572</v>
      </c>
      <c r="E102" s="751">
        <v>50113001</v>
      </c>
      <c r="F102" s="750" t="s">
        <v>583</v>
      </c>
      <c r="G102" s="749" t="s">
        <v>584</v>
      </c>
      <c r="H102" s="749">
        <v>100502</v>
      </c>
      <c r="I102" s="749">
        <v>502</v>
      </c>
      <c r="J102" s="749" t="s">
        <v>753</v>
      </c>
      <c r="K102" s="749" t="s">
        <v>754</v>
      </c>
      <c r="L102" s="752">
        <v>238.68000000000006</v>
      </c>
      <c r="M102" s="752">
        <v>1</v>
      </c>
      <c r="N102" s="753">
        <v>238.68000000000006</v>
      </c>
    </row>
    <row r="103" spans="1:14" ht="14.4" customHeight="1" x14ac:dyDescent="0.3">
      <c r="A103" s="747" t="s">
        <v>555</v>
      </c>
      <c r="B103" s="748" t="s">
        <v>556</v>
      </c>
      <c r="C103" s="749" t="s">
        <v>571</v>
      </c>
      <c r="D103" s="750" t="s">
        <v>572</v>
      </c>
      <c r="E103" s="751">
        <v>50113001</v>
      </c>
      <c r="F103" s="750" t="s">
        <v>583</v>
      </c>
      <c r="G103" s="749" t="s">
        <v>584</v>
      </c>
      <c r="H103" s="749">
        <v>100231</v>
      </c>
      <c r="I103" s="749">
        <v>231</v>
      </c>
      <c r="J103" s="749" t="s">
        <v>656</v>
      </c>
      <c r="K103" s="749" t="s">
        <v>657</v>
      </c>
      <c r="L103" s="752">
        <v>32.89</v>
      </c>
      <c r="M103" s="752">
        <v>2</v>
      </c>
      <c r="N103" s="753">
        <v>65.78</v>
      </c>
    </row>
    <row r="104" spans="1:14" ht="14.4" customHeight="1" x14ac:dyDescent="0.3">
      <c r="A104" s="747" t="s">
        <v>555</v>
      </c>
      <c r="B104" s="748" t="s">
        <v>556</v>
      </c>
      <c r="C104" s="749" t="s">
        <v>571</v>
      </c>
      <c r="D104" s="750" t="s">
        <v>572</v>
      </c>
      <c r="E104" s="751">
        <v>50113001</v>
      </c>
      <c r="F104" s="750" t="s">
        <v>583</v>
      </c>
      <c r="G104" s="749" t="s">
        <v>584</v>
      </c>
      <c r="H104" s="749">
        <v>100536</v>
      </c>
      <c r="I104" s="749">
        <v>536</v>
      </c>
      <c r="J104" s="749" t="s">
        <v>755</v>
      </c>
      <c r="K104" s="749" t="s">
        <v>586</v>
      </c>
      <c r="L104" s="752">
        <v>140.24999999999997</v>
      </c>
      <c r="M104" s="752">
        <v>1</v>
      </c>
      <c r="N104" s="753">
        <v>140.24999999999997</v>
      </c>
    </row>
    <row r="105" spans="1:14" ht="14.4" customHeight="1" x14ac:dyDescent="0.3">
      <c r="A105" s="747" t="s">
        <v>555</v>
      </c>
      <c r="B105" s="748" t="s">
        <v>556</v>
      </c>
      <c r="C105" s="749" t="s">
        <v>571</v>
      </c>
      <c r="D105" s="750" t="s">
        <v>572</v>
      </c>
      <c r="E105" s="751">
        <v>50113001</v>
      </c>
      <c r="F105" s="750" t="s">
        <v>583</v>
      </c>
      <c r="G105" s="749" t="s">
        <v>599</v>
      </c>
      <c r="H105" s="749">
        <v>107981</v>
      </c>
      <c r="I105" s="749">
        <v>7981</v>
      </c>
      <c r="J105" s="749" t="s">
        <v>756</v>
      </c>
      <c r="K105" s="749" t="s">
        <v>757</v>
      </c>
      <c r="L105" s="752">
        <v>50.64</v>
      </c>
      <c r="M105" s="752">
        <v>1</v>
      </c>
      <c r="N105" s="753">
        <v>50.64</v>
      </c>
    </row>
    <row r="106" spans="1:14" ht="14.4" customHeight="1" x14ac:dyDescent="0.3">
      <c r="A106" s="747" t="s">
        <v>555</v>
      </c>
      <c r="B106" s="748" t="s">
        <v>556</v>
      </c>
      <c r="C106" s="749" t="s">
        <v>571</v>
      </c>
      <c r="D106" s="750" t="s">
        <v>572</v>
      </c>
      <c r="E106" s="751">
        <v>50113001</v>
      </c>
      <c r="F106" s="750" t="s">
        <v>583</v>
      </c>
      <c r="G106" s="749" t="s">
        <v>599</v>
      </c>
      <c r="H106" s="749">
        <v>845220</v>
      </c>
      <c r="I106" s="749">
        <v>101211</v>
      </c>
      <c r="J106" s="749" t="s">
        <v>758</v>
      </c>
      <c r="K106" s="749" t="s">
        <v>759</v>
      </c>
      <c r="L106" s="752">
        <v>219.59</v>
      </c>
      <c r="M106" s="752">
        <v>1</v>
      </c>
      <c r="N106" s="753">
        <v>219.59</v>
      </c>
    </row>
    <row r="107" spans="1:14" ht="14.4" customHeight="1" x14ac:dyDescent="0.3">
      <c r="A107" s="747" t="s">
        <v>555</v>
      </c>
      <c r="B107" s="748" t="s">
        <v>556</v>
      </c>
      <c r="C107" s="749" t="s">
        <v>571</v>
      </c>
      <c r="D107" s="750" t="s">
        <v>572</v>
      </c>
      <c r="E107" s="751">
        <v>50113001</v>
      </c>
      <c r="F107" s="750" t="s">
        <v>583</v>
      </c>
      <c r="G107" s="749" t="s">
        <v>584</v>
      </c>
      <c r="H107" s="749">
        <v>157992</v>
      </c>
      <c r="I107" s="749">
        <v>57992</v>
      </c>
      <c r="J107" s="749" t="s">
        <v>760</v>
      </c>
      <c r="K107" s="749" t="s">
        <v>761</v>
      </c>
      <c r="L107" s="752">
        <v>44.920000000000009</v>
      </c>
      <c r="M107" s="752">
        <v>1</v>
      </c>
      <c r="N107" s="753">
        <v>44.920000000000009</v>
      </c>
    </row>
    <row r="108" spans="1:14" ht="14.4" customHeight="1" x14ac:dyDescent="0.3">
      <c r="A108" s="747" t="s">
        <v>555</v>
      </c>
      <c r="B108" s="748" t="s">
        <v>556</v>
      </c>
      <c r="C108" s="749" t="s">
        <v>571</v>
      </c>
      <c r="D108" s="750" t="s">
        <v>572</v>
      </c>
      <c r="E108" s="751">
        <v>50113001</v>
      </c>
      <c r="F108" s="750" t="s">
        <v>583</v>
      </c>
      <c r="G108" s="749" t="s">
        <v>599</v>
      </c>
      <c r="H108" s="749">
        <v>131934</v>
      </c>
      <c r="I108" s="749">
        <v>31934</v>
      </c>
      <c r="J108" s="749" t="s">
        <v>762</v>
      </c>
      <c r="K108" s="749" t="s">
        <v>763</v>
      </c>
      <c r="L108" s="752">
        <v>49.820000000000036</v>
      </c>
      <c r="M108" s="752">
        <v>1</v>
      </c>
      <c r="N108" s="753">
        <v>49.820000000000036</v>
      </c>
    </row>
    <row r="109" spans="1:14" ht="14.4" customHeight="1" x14ac:dyDescent="0.3">
      <c r="A109" s="747" t="s">
        <v>555</v>
      </c>
      <c r="B109" s="748" t="s">
        <v>556</v>
      </c>
      <c r="C109" s="749" t="s">
        <v>571</v>
      </c>
      <c r="D109" s="750" t="s">
        <v>572</v>
      </c>
      <c r="E109" s="751">
        <v>50113005</v>
      </c>
      <c r="F109" s="750" t="s">
        <v>690</v>
      </c>
      <c r="G109" s="749" t="s">
        <v>584</v>
      </c>
      <c r="H109" s="749">
        <v>13309</v>
      </c>
      <c r="I109" s="749">
        <v>0</v>
      </c>
      <c r="J109" s="749" t="s">
        <v>764</v>
      </c>
      <c r="K109" s="749" t="s">
        <v>765</v>
      </c>
      <c r="L109" s="752">
        <v>9198.0014618635942</v>
      </c>
      <c r="M109" s="752">
        <v>1</v>
      </c>
      <c r="N109" s="753">
        <v>9198.0014618635942</v>
      </c>
    </row>
    <row r="110" spans="1:14" ht="14.4" customHeight="1" x14ac:dyDescent="0.3">
      <c r="A110" s="747" t="s">
        <v>555</v>
      </c>
      <c r="B110" s="748" t="s">
        <v>556</v>
      </c>
      <c r="C110" s="749" t="s">
        <v>571</v>
      </c>
      <c r="D110" s="750" t="s">
        <v>572</v>
      </c>
      <c r="E110" s="751">
        <v>50113005</v>
      </c>
      <c r="F110" s="750" t="s">
        <v>690</v>
      </c>
      <c r="G110" s="749" t="s">
        <v>584</v>
      </c>
      <c r="H110" s="749">
        <v>498529</v>
      </c>
      <c r="I110" s="749">
        <v>0</v>
      </c>
      <c r="J110" s="749" t="s">
        <v>766</v>
      </c>
      <c r="K110" s="749" t="s">
        <v>767</v>
      </c>
      <c r="L110" s="752">
        <v>106480</v>
      </c>
      <c r="M110" s="752">
        <v>1</v>
      </c>
      <c r="N110" s="753">
        <v>106480</v>
      </c>
    </row>
    <row r="111" spans="1:14" ht="14.4" customHeight="1" x14ac:dyDescent="0.3">
      <c r="A111" s="747" t="s">
        <v>555</v>
      </c>
      <c r="B111" s="748" t="s">
        <v>556</v>
      </c>
      <c r="C111" s="749" t="s">
        <v>571</v>
      </c>
      <c r="D111" s="750" t="s">
        <v>572</v>
      </c>
      <c r="E111" s="751">
        <v>50113005</v>
      </c>
      <c r="F111" s="750" t="s">
        <v>690</v>
      </c>
      <c r="G111" s="749" t="s">
        <v>584</v>
      </c>
      <c r="H111" s="749">
        <v>25459</v>
      </c>
      <c r="I111" s="749">
        <v>0</v>
      </c>
      <c r="J111" s="749" t="s">
        <v>768</v>
      </c>
      <c r="K111" s="749" t="s">
        <v>769</v>
      </c>
      <c r="L111" s="752">
        <v>23386</v>
      </c>
      <c r="M111" s="752">
        <v>14</v>
      </c>
      <c r="N111" s="753">
        <v>327404</v>
      </c>
    </row>
    <row r="112" spans="1:14" ht="14.4" customHeight="1" x14ac:dyDescent="0.3">
      <c r="A112" s="747" t="s">
        <v>555</v>
      </c>
      <c r="B112" s="748" t="s">
        <v>556</v>
      </c>
      <c r="C112" s="749" t="s">
        <v>571</v>
      </c>
      <c r="D112" s="750" t="s">
        <v>572</v>
      </c>
      <c r="E112" s="751">
        <v>50113005</v>
      </c>
      <c r="F112" s="750" t="s">
        <v>690</v>
      </c>
      <c r="G112" s="749" t="s">
        <v>584</v>
      </c>
      <c r="H112" s="749">
        <v>25460</v>
      </c>
      <c r="I112" s="749">
        <v>0</v>
      </c>
      <c r="J112" s="749" t="s">
        <v>768</v>
      </c>
      <c r="K112" s="749" t="s">
        <v>770</v>
      </c>
      <c r="L112" s="752">
        <v>23386</v>
      </c>
      <c r="M112" s="752">
        <v>4</v>
      </c>
      <c r="N112" s="753">
        <v>93544</v>
      </c>
    </row>
    <row r="113" spans="1:14" ht="14.4" customHeight="1" x14ac:dyDescent="0.3">
      <c r="A113" s="747" t="s">
        <v>555</v>
      </c>
      <c r="B113" s="748" t="s">
        <v>556</v>
      </c>
      <c r="C113" s="749" t="s">
        <v>571</v>
      </c>
      <c r="D113" s="750" t="s">
        <v>572</v>
      </c>
      <c r="E113" s="751">
        <v>50113005</v>
      </c>
      <c r="F113" s="750" t="s">
        <v>690</v>
      </c>
      <c r="G113" s="749" t="s">
        <v>584</v>
      </c>
      <c r="H113" s="749">
        <v>14007</v>
      </c>
      <c r="I113" s="749">
        <v>0</v>
      </c>
      <c r="J113" s="749" t="s">
        <v>771</v>
      </c>
      <c r="K113" s="749" t="s">
        <v>772</v>
      </c>
      <c r="L113" s="752">
        <v>28809</v>
      </c>
      <c r="M113" s="752">
        <v>1</v>
      </c>
      <c r="N113" s="753">
        <v>28809</v>
      </c>
    </row>
    <row r="114" spans="1:14" ht="14.4" customHeight="1" x14ac:dyDescent="0.3">
      <c r="A114" s="747" t="s">
        <v>555</v>
      </c>
      <c r="B114" s="748" t="s">
        <v>556</v>
      </c>
      <c r="C114" s="749" t="s">
        <v>571</v>
      </c>
      <c r="D114" s="750" t="s">
        <v>572</v>
      </c>
      <c r="E114" s="751">
        <v>50113005</v>
      </c>
      <c r="F114" s="750" t="s">
        <v>690</v>
      </c>
      <c r="G114" s="749" t="s">
        <v>584</v>
      </c>
      <c r="H114" s="749">
        <v>14006</v>
      </c>
      <c r="I114" s="749">
        <v>0</v>
      </c>
      <c r="J114" s="749" t="s">
        <v>773</v>
      </c>
      <c r="K114" s="749" t="s">
        <v>774</v>
      </c>
      <c r="L114" s="752">
        <v>27764</v>
      </c>
      <c r="M114" s="752">
        <v>43</v>
      </c>
      <c r="N114" s="753">
        <v>1193852</v>
      </c>
    </row>
    <row r="115" spans="1:14" ht="14.4" customHeight="1" x14ac:dyDescent="0.3">
      <c r="A115" s="747" t="s">
        <v>555</v>
      </c>
      <c r="B115" s="748" t="s">
        <v>556</v>
      </c>
      <c r="C115" s="749" t="s">
        <v>571</v>
      </c>
      <c r="D115" s="750" t="s">
        <v>572</v>
      </c>
      <c r="E115" s="751">
        <v>50113005</v>
      </c>
      <c r="F115" s="750" t="s">
        <v>690</v>
      </c>
      <c r="G115" s="749" t="s">
        <v>584</v>
      </c>
      <c r="H115" s="749">
        <v>498257</v>
      </c>
      <c r="I115" s="749">
        <v>0</v>
      </c>
      <c r="J115" s="749" t="s">
        <v>775</v>
      </c>
      <c r="K115" s="749" t="s">
        <v>776</v>
      </c>
      <c r="L115" s="752">
        <v>1420.1676923076923</v>
      </c>
      <c r="M115" s="752">
        <v>13</v>
      </c>
      <c r="N115" s="753">
        <v>18462.18</v>
      </c>
    </row>
    <row r="116" spans="1:14" ht="14.4" customHeight="1" x14ac:dyDescent="0.3">
      <c r="A116" s="747" t="s">
        <v>555</v>
      </c>
      <c r="B116" s="748" t="s">
        <v>556</v>
      </c>
      <c r="C116" s="749" t="s">
        <v>571</v>
      </c>
      <c r="D116" s="750" t="s">
        <v>572</v>
      </c>
      <c r="E116" s="751">
        <v>50113005</v>
      </c>
      <c r="F116" s="750" t="s">
        <v>690</v>
      </c>
      <c r="G116" s="749" t="s">
        <v>584</v>
      </c>
      <c r="H116" s="749">
        <v>498311</v>
      </c>
      <c r="I116" s="749">
        <v>0</v>
      </c>
      <c r="J116" s="749" t="s">
        <v>777</v>
      </c>
      <c r="K116" s="749" t="s">
        <v>778</v>
      </c>
      <c r="L116" s="752">
        <v>133.82000000000002</v>
      </c>
      <c r="M116" s="752">
        <v>46</v>
      </c>
      <c r="N116" s="753">
        <v>6155.7200000000012</v>
      </c>
    </row>
    <row r="117" spans="1:14" ht="14.4" customHeight="1" x14ac:dyDescent="0.3">
      <c r="A117" s="747" t="s">
        <v>555</v>
      </c>
      <c r="B117" s="748" t="s">
        <v>556</v>
      </c>
      <c r="C117" s="749" t="s">
        <v>571</v>
      </c>
      <c r="D117" s="750" t="s">
        <v>572</v>
      </c>
      <c r="E117" s="751">
        <v>50113005</v>
      </c>
      <c r="F117" s="750" t="s">
        <v>690</v>
      </c>
      <c r="G117" s="749" t="s">
        <v>584</v>
      </c>
      <c r="H117" s="749">
        <v>66441</v>
      </c>
      <c r="I117" s="749">
        <v>0</v>
      </c>
      <c r="J117" s="749" t="s">
        <v>779</v>
      </c>
      <c r="K117" s="749" t="s">
        <v>780</v>
      </c>
      <c r="L117" s="752">
        <v>12545.316669625465</v>
      </c>
      <c r="M117" s="752">
        <v>24</v>
      </c>
      <c r="N117" s="753">
        <v>301087.60007101117</v>
      </c>
    </row>
    <row r="118" spans="1:14" ht="14.4" customHeight="1" x14ac:dyDescent="0.3">
      <c r="A118" s="747" t="s">
        <v>555</v>
      </c>
      <c r="B118" s="748" t="s">
        <v>556</v>
      </c>
      <c r="C118" s="749" t="s">
        <v>571</v>
      </c>
      <c r="D118" s="750" t="s">
        <v>572</v>
      </c>
      <c r="E118" s="751">
        <v>50113005</v>
      </c>
      <c r="F118" s="750" t="s">
        <v>690</v>
      </c>
      <c r="G118" s="749" t="s">
        <v>584</v>
      </c>
      <c r="H118" s="749">
        <v>13307</v>
      </c>
      <c r="I118" s="749">
        <v>0</v>
      </c>
      <c r="J118" s="749" t="s">
        <v>781</v>
      </c>
      <c r="K118" s="749" t="s">
        <v>782</v>
      </c>
      <c r="L118" s="752">
        <v>12547.083238022176</v>
      </c>
      <c r="M118" s="752">
        <v>36</v>
      </c>
      <c r="N118" s="753">
        <v>451694.99656879832</v>
      </c>
    </row>
    <row r="119" spans="1:14" ht="14.4" customHeight="1" x14ac:dyDescent="0.3">
      <c r="A119" s="747" t="s">
        <v>555</v>
      </c>
      <c r="B119" s="748" t="s">
        <v>556</v>
      </c>
      <c r="C119" s="749" t="s">
        <v>571</v>
      </c>
      <c r="D119" s="750" t="s">
        <v>572</v>
      </c>
      <c r="E119" s="751">
        <v>50113005</v>
      </c>
      <c r="F119" s="750" t="s">
        <v>690</v>
      </c>
      <c r="G119" s="749" t="s">
        <v>584</v>
      </c>
      <c r="H119" s="749">
        <v>13301</v>
      </c>
      <c r="I119" s="749">
        <v>0</v>
      </c>
      <c r="J119" s="749" t="s">
        <v>783</v>
      </c>
      <c r="K119" s="749" t="s">
        <v>784</v>
      </c>
      <c r="L119" s="752">
        <v>3030.9949999999999</v>
      </c>
      <c r="M119" s="752">
        <v>5</v>
      </c>
      <c r="N119" s="753">
        <v>15154.974999999999</v>
      </c>
    </row>
    <row r="120" spans="1:14" ht="14.4" customHeight="1" x14ac:dyDescent="0.3">
      <c r="A120" s="747" t="s">
        <v>555</v>
      </c>
      <c r="B120" s="748" t="s">
        <v>556</v>
      </c>
      <c r="C120" s="749" t="s">
        <v>571</v>
      </c>
      <c r="D120" s="750" t="s">
        <v>572</v>
      </c>
      <c r="E120" s="751">
        <v>50113005</v>
      </c>
      <c r="F120" s="750" t="s">
        <v>690</v>
      </c>
      <c r="G120" s="749" t="s">
        <v>584</v>
      </c>
      <c r="H120" s="749">
        <v>13302</v>
      </c>
      <c r="I120" s="749">
        <v>0</v>
      </c>
      <c r="J120" s="749" t="s">
        <v>785</v>
      </c>
      <c r="K120" s="749" t="s">
        <v>786</v>
      </c>
      <c r="L120" s="752">
        <v>3080.3981444817027</v>
      </c>
      <c r="M120" s="752">
        <v>15</v>
      </c>
      <c r="N120" s="753">
        <v>46205.97216722554</v>
      </c>
    </row>
    <row r="121" spans="1:14" ht="14.4" customHeight="1" x14ac:dyDescent="0.3">
      <c r="A121" s="747" t="s">
        <v>555</v>
      </c>
      <c r="B121" s="748" t="s">
        <v>556</v>
      </c>
      <c r="C121" s="749" t="s">
        <v>571</v>
      </c>
      <c r="D121" s="750" t="s">
        <v>572</v>
      </c>
      <c r="E121" s="751">
        <v>50113005</v>
      </c>
      <c r="F121" s="750" t="s">
        <v>690</v>
      </c>
      <c r="G121" s="749" t="s">
        <v>584</v>
      </c>
      <c r="H121" s="749">
        <v>66400</v>
      </c>
      <c r="I121" s="749">
        <v>0</v>
      </c>
      <c r="J121" s="749" t="s">
        <v>787</v>
      </c>
      <c r="K121" s="749" t="s">
        <v>788</v>
      </c>
      <c r="L121" s="752">
        <v>15989.6</v>
      </c>
      <c r="M121" s="752">
        <v>1</v>
      </c>
      <c r="N121" s="753">
        <v>15989.6</v>
      </c>
    </row>
    <row r="122" spans="1:14" ht="14.4" customHeight="1" x14ac:dyDescent="0.3">
      <c r="A122" s="747" t="s">
        <v>555</v>
      </c>
      <c r="B122" s="748" t="s">
        <v>556</v>
      </c>
      <c r="C122" s="749" t="s">
        <v>571</v>
      </c>
      <c r="D122" s="750" t="s">
        <v>572</v>
      </c>
      <c r="E122" s="751">
        <v>50113005</v>
      </c>
      <c r="F122" s="750" t="s">
        <v>690</v>
      </c>
      <c r="G122" s="749" t="s">
        <v>584</v>
      </c>
      <c r="H122" s="749">
        <v>66401</v>
      </c>
      <c r="I122" s="749">
        <v>0</v>
      </c>
      <c r="J122" s="749" t="s">
        <v>789</v>
      </c>
      <c r="K122" s="749" t="s">
        <v>790</v>
      </c>
      <c r="L122" s="752">
        <v>21439.137500000001</v>
      </c>
      <c r="M122" s="752">
        <v>8</v>
      </c>
      <c r="N122" s="753">
        <v>171513.1</v>
      </c>
    </row>
    <row r="123" spans="1:14" ht="14.4" customHeight="1" x14ac:dyDescent="0.3">
      <c r="A123" s="747" t="s">
        <v>555</v>
      </c>
      <c r="B123" s="748" t="s">
        <v>556</v>
      </c>
      <c r="C123" s="749" t="s">
        <v>571</v>
      </c>
      <c r="D123" s="750" t="s">
        <v>572</v>
      </c>
      <c r="E123" s="751">
        <v>50113005</v>
      </c>
      <c r="F123" s="750" t="s">
        <v>690</v>
      </c>
      <c r="G123" s="749" t="s">
        <v>584</v>
      </c>
      <c r="H123" s="749">
        <v>13304</v>
      </c>
      <c r="I123" s="749">
        <v>0</v>
      </c>
      <c r="J123" s="749" t="s">
        <v>791</v>
      </c>
      <c r="K123" s="749" t="s">
        <v>792</v>
      </c>
      <c r="L123" s="752">
        <v>4120.3348917106787</v>
      </c>
      <c r="M123" s="752">
        <v>48</v>
      </c>
      <c r="N123" s="753">
        <v>197776.07480211259</v>
      </c>
    </row>
    <row r="124" spans="1:14" ht="14.4" customHeight="1" x14ac:dyDescent="0.3">
      <c r="A124" s="747" t="s">
        <v>555</v>
      </c>
      <c r="B124" s="748" t="s">
        <v>556</v>
      </c>
      <c r="C124" s="749" t="s">
        <v>571</v>
      </c>
      <c r="D124" s="750" t="s">
        <v>572</v>
      </c>
      <c r="E124" s="751">
        <v>50113005</v>
      </c>
      <c r="F124" s="750" t="s">
        <v>690</v>
      </c>
      <c r="G124" s="749" t="s">
        <v>584</v>
      </c>
      <c r="H124" s="749">
        <v>142203</v>
      </c>
      <c r="I124" s="749">
        <v>0</v>
      </c>
      <c r="J124" s="749" t="s">
        <v>793</v>
      </c>
      <c r="K124" s="749" t="s">
        <v>794</v>
      </c>
      <c r="L124" s="752">
        <v>11784.299999999996</v>
      </c>
      <c r="M124" s="752">
        <v>21</v>
      </c>
      <c r="N124" s="753">
        <v>247470.2999999999</v>
      </c>
    </row>
    <row r="125" spans="1:14" ht="14.4" customHeight="1" x14ac:dyDescent="0.3">
      <c r="A125" s="747" t="s">
        <v>555</v>
      </c>
      <c r="B125" s="748" t="s">
        <v>556</v>
      </c>
      <c r="C125" s="749" t="s">
        <v>571</v>
      </c>
      <c r="D125" s="750" t="s">
        <v>572</v>
      </c>
      <c r="E125" s="751">
        <v>50113005</v>
      </c>
      <c r="F125" s="750" t="s">
        <v>690</v>
      </c>
      <c r="G125" s="749" t="s">
        <v>584</v>
      </c>
      <c r="H125" s="749">
        <v>498502</v>
      </c>
      <c r="I125" s="749">
        <v>0</v>
      </c>
      <c r="J125" s="749" t="s">
        <v>795</v>
      </c>
      <c r="K125" s="749" t="s">
        <v>796</v>
      </c>
      <c r="L125" s="752">
        <v>484</v>
      </c>
      <c r="M125" s="752">
        <v>2</v>
      </c>
      <c r="N125" s="753">
        <v>968</v>
      </c>
    </row>
    <row r="126" spans="1:14" ht="14.4" customHeight="1" x14ac:dyDescent="0.3">
      <c r="A126" s="747" t="s">
        <v>555</v>
      </c>
      <c r="B126" s="748" t="s">
        <v>556</v>
      </c>
      <c r="C126" s="749" t="s">
        <v>571</v>
      </c>
      <c r="D126" s="750" t="s">
        <v>572</v>
      </c>
      <c r="E126" s="751">
        <v>50113005</v>
      </c>
      <c r="F126" s="750" t="s">
        <v>690</v>
      </c>
      <c r="G126" s="749" t="s">
        <v>584</v>
      </c>
      <c r="H126" s="749">
        <v>167066</v>
      </c>
      <c r="I126" s="749">
        <v>0</v>
      </c>
      <c r="J126" s="749" t="s">
        <v>797</v>
      </c>
      <c r="K126" s="749" t="s">
        <v>798</v>
      </c>
      <c r="L126" s="752">
        <v>29669.200000000001</v>
      </c>
      <c r="M126" s="752">
        <v>1</v>
      </c>
      <c r="N126" s="753">
        <v>29669.200000000001</v>
      </c>
    </row>
    <row r="127" spans="1:14" ht="14.4" customHeight="1" x14ac:dyDescent="0.3">
      <c r="A127" s="747" t="s">
        <v>555</v>
      </c>
      <c r="B127" s="748" t="s">
        <v>556</v>
      </c>
      <c r="C127" s="749" t="s">
        <v>571</v>
      </c>
      <c r="D127" s="750" t="s">
        <v>572</v>
      </c>
      <c r="E127" s="751">
        <v>50113005</v>
      </c>
      <c r="F127" s="750" t="s">
        <v>690</v>
      </c>
      <c r="G127" s="749" t="s">
        <v>584</v>
      </c>
      <c r="H127" s="749">
        <v>137485</v>
      </c>
      <c r="I127" s="749">
        <v>0</v>
      </c>
      <c r="J127" s="749" t="s">
        <v>799</v>
      </c>
      <c r="K127" s="749" t="s">
        <v>800</v>
      </c>
      <c r="L127" s="752">
        <v>26840</v>
      </c>
      <c r="M127" s="752">
        <v>4</v>
      </c>
      <c r="N127" s="753">
        <v>107360</v>
      </c>
    </row>
    <row r="128" spans="1:14" ht="14.4" customHeight="1" x14ac:dyDescent="0.3">
      <c r="A128" s="747" t="s">
        <v>555</v>
      </c>
      <c r="B128" s="748" t="s">
        <v>556</v>
      </c>
      <c r="C128" s="749" t="s">
        <v>571</v>
      </c>
      <c r="D128" s="750" t="s">
        <v>572</v>
      </c>
      <c r="E128" s="751">
        <v>50113005</v>
      </c>
      <c r="F128" s="750" t="s">
        <v>690</v>
      </c>
      <c r="G128" s="749" t="s">
        <v>584</v>
      </c>
      <c r="H128" s="749">
        <v>498281</v>
      </c>
      <c r="I128" s="749">
        <v>0</v>
      </c>
      <c r="J128" s="749" t="s">
        <v>801</v>
      </c>
      <c r="K128" s="749" t="s">
        <v>802</v>
      </c>
      <c r="L128" s="752">
        <v>4421.45</v>
      </c>
      <c r="M128" s="752">
        <v>2</v>
      </c>
      <c r="N128" s="753">
        <v>8842.9</v>
      </c>
    </row>
    <row r="129" spans="1:14" ht="14.4" customHeight="1" x14ac:dyDescent="0.3">
      <c r="A129" s="747" t="s">
        <v>555</v>
      </c>
      <c r="B129" s="748" t="s">
        <v>556</v>
      </c>
      <c r="C129" s="749" t="s">
        <v>571</v>
      </c>
      <c r="D129" s="750" t="s">
        <v>572</v>
      </c>
      <c r="E129" s="751">
        <v>50113005</v>
      </c>
      <c r="F129" s="750" t="s">
        <v>690</v>
      </c>
      <c r="G129" s="749" t="s">
        <v>584</v>
      </c>
      <c r="H129" s="749">
        <v>66429</v>
      </c>
      <c r="I129" s="749">
        <v>0</v>
      </c>
      <c r="J129" s="749" t="s">
        <v>803</v>
      </c>
      <c r="K129" s="749" t="s">
        <v>804</v>
      </c>
      <c r="L129" s="752">
        <v>1527.0538461538458</v>
      </c>
      <c r="M129" s="752">
        <v>13</v>
      </c>
      <c r="N129" s="753">
        <v>19851.699999999997</v>
      </c>
    </row>
    <row r="130" spans="1:14" ht="14.4" customHeight="1" x14ac:dyDescent="0.3">
      <c r="A130" s="747" t="s">
        <v>555</v>
      </c>
      <c r="B130" s="748" t="s">
        <v>556</v>
      </c>
      <c r="C130" s="749" t="s">
        <v>571</v>
      </c>
      <c r="D130" s="750" t="s">
        <v>572</v>
      </c>
      <c r="E130" s="751">
        <v>50113005</v>
      </c>
      <c r="F130" s="750" t="s">
        <v>690</v>
      </c>
      <c r="G130" s="749" t="s">
        <v>584</v>
      </c>
      <c r="H130" s="749">
        <v>66427</v>
      </c>
      <c r="I130" s="749">
        <v>0</v>
      </c>
      <c r="J130" s="749" t="s">
        <v>805</v>
      </c>
      <c r="K130" s="749" t="s">
        <v>806</v>
      </c>
      <c r="L130" s="752">
        <v>1549.1142857142859</v>
      </c>
      <c r="M130" s="752">
        <v>7</v>
      </c>
      <c r="N130" s="753">
        <v>10843.800000000001</v>
      </c>
    </row>
    <row r="131" spans="1:14" ht="14.4" customHeight="1" x14ac:dyDescent="0.3">
      <c r="A131" s="747" t="s">
        <v>555</v>
      </c>
      <c r="B131" s="748" t="s">
        <v>556</v>
      </c>
      <c r="C131" s="749" t="s">
        <v>571</v>
      </c>
      <c r="D131" s="750" t="s">
        <v>572</v>
      </c>
      <c r="E131" s="751">
        <v>50113005</v>
      </c>
      <c r="F131" s="750" t="s">
        <v>690</v>
      </c>
      <c r="G131" s="749" t="s">
        <v>584</v>
      </c>
      <c r="H131" s="749">
        <v>66426</v>
      </c>
      <c r="I131" s="749">
        <v>0</v>
      </c>
      <c r="J131" s="749" t="s">
        <v>807</v>
      </c>
      <c r="K131" s="749" t="s">
        <v>808</v>
      </c>
      <c r="L131" s="752">
        <v>2661.89</v>
      </c>
      <c r="M131" s="752">
        <v>50</v>
      </c>
      <c r="N131" s="753">
        <v>133094.5</v>
      </c>
    </row>
    <row r="132" spans="1:14" ht="14.4" customHeight="1" x14ac:dyDescent="0.3">
      <c r="A132" s="747" t="s">
        <v>555</v>
      </c>
      <c r="B132" s="748" t="s">
        <v>556</v>
      </c>
      <c r="C132" s="749" t="s">
        <v>571</v>
      </c>
      <c r="D132" s="750" t="s">
        <v>572</v>
      </c>
      <c r="E132" s="751">
        <v>50113005</v>
      </c>
      <c r="F132" s="750" t="s">
        <v>690</v>
      </c>
      <c r="G132" s="749" t="s">
        <v>584</v>
      </c>
      <c r="H132" s="749">
        <v>94428</v>
      </c>
      <c r="I132" s="749">
        <v>0</v>
      </c>
      <c r="J132" s="749" t="s">
        <v>809</v>
      </c>
      <c r="K132" s="749" t="s">
        <v>810</v>
      </c>
      <c r="L132" s="752">
        <v>2464.1692307692306</v>
      </c>
      <c r="M132" s="752">
        <v>13</v>
      </c>
      <c r="N132" s="753">
        <v>32034.199999999997</v>
      </c>
    </row>
    <row r="133" spans="1:14" ht="14.4" customHeight="1" x14ac:dyDescent="0.3">
      <c r="A133" s="747" t="s">
        <v>555</v>
      </c>
      <c r="B133" s="748" t="s">
        <v>556</v>
      </c>
      <c r="C133" s="749" t="s">
        <v>571</v>
      </c>
      <c r="D133" s="750" t="s">
        <v>572</v>
      </c>
      <c r="E133" s="751">
        <v>50113005</v>
      </c>
      <c r="F133" s="750" t="s">
        <v>690</v>
      </c>
      <c r="G133" s="749" t="s">
        <v>584</v>
      </c>
      <c r="H133" s="749">
        <v>66430</v>
      </c>
      <c r="I133" s="749">
        <v>0</v>
      </c>
      <c r="J133" s="749" t="s">
        <v>811</v>
      </c>
      <c r="K133" s="749" t="s">
        <v>812</v>
      </c>
      <c r="L133" s="752">
        <v>3617.9</v>
      </c>
      <c r="M133" s="752">
        <v>1</v>
      </c>
      <c r="N133" s="753">
        <v>3617.9</v>
      </c>
    </row>
    <row r="134" spans="1:14" ht="14.4" customHeight="1" x14ac:dyDescent="0.3">
      <c r="A134" s="747" t="s">
        <v>555</v>
      </c>
      <c r="B134" s="748" t="s">
        <v>556</v>
      </c>
      <c r="C134" s="749" t="s">
        <v>571</v>
      </c>
      <c r="D134" s="750" t="s">
        <v>572</v>
      </c>
      <c r="E134" s="751">
        <v>50113005</v>
      </c>
      <c r="F134" s="750" t="s">
        <v>690</v>
      </c>
      <c r="G134" s="749" t="s">
        <v>584</v>
      </c>
      <c r="H134" s="749">
        <v>119867</v>
      </c>
      <c r="I134" s="749">
        <v>0</v>
      </c>
      <c r="J134" s="749" t="s">
        <v>813</v>
      </c>
      <c r="K134" s="749" t="s">
        <v>810</v>
      </c>
      <c r="L134" s="752">
        <v>15028.882</v>
      </c>
      <c r="M134" s="752">
        <v>50</v>
      </c>
      <c r="N134" s="753">
        <v>751444.1</v>
      </c>
    </row>
    <row r="135" spans="1:14" ht="14.4" customHeight="1" x14ac:dyDescent="0.3">
      <c r="A135" s="747" t="s">
        <v>555</v>
      </c>
      <c r="B135" s="748" t="s">
        <v>556</v>
      </c>
      <c r="C135" s="749" t="s">
        <v>571</v>
      </c>
      <c r="D135" s="750" t="s">
        <v>572</v>
      </c>
      <c r="E135" s="751">
        <v>50113005</v>
      </c>
      <c r="F135" s="750" t="s">
        <v>690</v>
      </c>
      <c r="G135" s="749" t="s">
        <v>584</v>
      </c>
      <c r="H135" s="749">
        <v>115800</v>
      </c>
      <c r="I135" s="749">
        <v>0</v>
      </c>
      <c r="J135" s="749" t="s">
        <v>814</v>
      </c>
      <c r="K135" s="749" t="s">
        <v>815</v>
      </c>
      <c r="L135" s="752">
        <v>15329.331111111112</v>
      </c>
      <c r="M135" s="752">
        <v>45</v>
      </c>
      <c r="N135" s="753">
        <v>689819.9</v>
      </c>
    </row>
    <row r="136" spans="1:14" ht="14.4" customHeight="1" x14ac:dyDescent="0.3">
      <c r="A136" s="747" t="s">
        <v>555</v>
      </c>
      <c r="B136" s="748" t="s">
        <v>556</v>
      </c>
      <c r="C136" s="749" t="s">
        <v>571</v>
      </c>
      <c r="D136" s="750" t="s">
        <v>572</v>
      </c>
      <c r="E136" s="751">
        <v>50113005</v>
      </c>
      <c r="F136" s="750" t="s">
        <v>690</v>
      </c>
      <c r="G136" s="749" t="s">
        <v>584</v>
      </c>
      <c r="H136" s="749">
        <v>61196</v>
      </c>
      <c r="I136" s="749">
        <v>0</v>
      </c>
      <c r="J136" s="749" t="s">
        <v>816</v>
      </c>
      <c r="K136" s="749" t="s">
        <v>817</v>
      </c>
      <c r="L136" s="752">
        <v>20529.3</v>
      </c>
      <c r="M136" s="752">
        <v>2</v>
      </c>
      <c r="N136" s="753">
        <v>41058.6</v>
      </c>
    </row>
    <row r="137" spans="1:14" ht="14.4" customHeight="1" x14ac:dyDescent="0.3">
      <c r="A137" s="747" t="s">
        <v>555</v>
      </c>
      <c r="B137" s="748" t="s">
        <v>556</v>
      </c>
      <c r="C137" s="749" t="s">
        <v>571</v>
      </c>
      <c r="D137" s="750" t="s">
        <v>572</v>
      </c>
      <c r="E137" s="751">
        <v>50113005</v>
      </c>
      <c r="F137" s="750" t="s">
        <v>690</v>
      </c>
      <c r="G137" s="749" t="s">
        <v>584</v>
      </c>
      <c r="H137" s="749">
        <v>61197</v>
      </c>
      <c r="I137" s="749">
        <v>0</v>
      </c>
      <c r="J137" s="749" t="s">
        <v>818</v>
      </c>
      <c r="K137" s="749" t="s">
        <v>819</v>
      </c>
      <c r="L137" s="752">
        <v>22919.169563673673</v>
      </c>
      <c r="M137" s="752">
        <v>46</v>
      </c>
      <c r="N137" s="753">
        <v>1054281.799928989</v>
      </c>
    </row>
    <row r="138" spans="1:14" ht="14.4" customHeight="1" x14ac:dyDescent="0.3">
      <c r="A138" s="747" t="s">
        <v>555</v>
      </c>
      <c r="B138" s="748" t="s">
        <v>556</v>
      </c>
      <c r="C138" s="749" t="s">
        <v>571</v>
      </c>
      <c r="D138" s="750" t="s">
        <v>572</v>
      </c>
      <c r="E138" s="751">
        <v>50113005</v>
      </c>
      <c r="F138" s="750" t="s">
        <v>690</v>
      </c>
      <c r="G138" s="749" t="s">
        <v>584</v>
      </c>
      <c r="H138" s="749">
        <v>61198</v>
      </c>
      <c r="I138" s="749">
        <v>0</v>
      </c>
      <c r="J138" s="749" t="s">
        <v>820</v>
      </c>
      <c r="K138" s="749" t="s">
        <v>821</v>
      </c>
      <c r="L138" s="752">
        <v>25908.3</v>
      </c>
      <c r="M138" s="752">
        <v>1</v>
      </c>
      <c r="N138" s="753">
        <v>25908.3</v>
      </c>
    </row>
    <row r="139" spans="1:14" ht="14.4" customHeight="1" x14ac:dyDescent="0.3">
      <c r="A139" s="747" t="s">
        <v>555</v>
      </c>
      <c r="B139" s="748" t="s">
        <v>556</v>
      </c>
      <c r="C139" s="749" t="s">
        <v>571</v>
      </c>
      <c r="D139" s="750" t="s">
        <v>572</v>
      </c>
      <c r="E139" s="751">
        <v>50113005</v>
      </c>
      <c r="F139" s="750" t="s">
        <v>690</v>
      </c>
      <c r="G139" s="749" t="s">
        <v>584</v>
      </c>
      <c r="H139" s="749">
        <v>59192</v>
      </c>
      <c r="I139" s="749">
        <v>0</v>
      </c>
      <c r="J139" s="749" t="s">
        <v>822</v>
      </c>
      <c r="K139" s="749" t="s">
        <v>823</v>
      </c>
      <c r="L139" s="752">
        <v>5185.3999999999996</v>
      </c>
      <c r="M139" s="752">
        <v>1</v>
      </c>
      <c r="N139" s="753">
        <v>5185.3999999999996</v>
      </c>
    </row>
    <row r="140" spans="1:14" ht="14.4" customHeight="1" x14ac:dyDescent="0.3">
      <c r="A140" s="747" t="s">
        <v>555</v>
      </c>
      <c r="B140" s="748" t="s">
        <v>556</v>
      </c>
      <c r="C140" s="749" t="s">
        <v>571</v>
      </c>
      <c r="D140" s="750" t="s">
        <v>572</v>
      </c>
      <c r="E140" s="751">
        <v>50113005</v>
      </c>
      <c r="F140" s="750" t="s">
        <v>690</v>
      </c>
      <c r="G140" s="749" t="s">
        <v>584</v>
      </c>
      <c r="H140" s="749">
        <v>199390</v>
      </c>
      <c r="I140" s="749">
        <v>0</v>
      </c>
      <c r="J140" s="749" t="s">
        <v>824</v>
      </c>
      <c r="K140" s="749" t="s">
        <v>825</v>
      </c>
      <c r="L140" s="752">
        <v>6147.9</v>
      </c>
      <c r="M140" s="752">
        <v>1</v>
      </c>
      <c r="N140" s="753">
        <v>6147.9</v>
      </c>
    </row>
    <row r="141" spans="1:14" ht="14.4" customHeight="1" x14ac:dyDescent="0.3">
      <c r="A141" s="747" t="s">
        <v>555</v>
      </c>
      <c r="B141" s="748" t="s">
        <v>556</v>
      </c>
      <c r="C141" s="749" t="s">
        <v>571</v>
      </c>
      <c r="D141" s="750" t="s">
        <v>572</v>
      </c>
      <c r="E141" s="751">
        <v>50113005</v>
      </c>
      <c r="F141" s="750" t="s">
        <v>690</v>
      </c>
      <c r="G141" s="749" t="s">
        <v>584</v>
      </c>
      <c r="H141" s="749">
        <v>199393</v>
      </c>
      <c r="I141" s="749">
        <v>0</v>
      </c>
      <c r="J141" s="749" t="s">
        <v>826</v>
      </c>
      <c r="K141" s="749" t="s">
        <v>827</v>
      </c>
      <c r="L141" s="752">
        <v>6882.9750000000004</v>
      </c>
      <c r="M141" s="752">
        <v>4</v>
      </c>
      <c r="N141" s="753">
        <v>27531.9</v>
      </c>
    </row>
    <row r="142" spans="1:14" ht="14.4" customHeight="1" x14ac:dyDescent="0.3">
      <c r="A142" s="747" t="s">
        <v>555</v>
      </c>
      <c r="B142" s="748" t="s">
        <v>556</v>
      </c>
      <c r="C142" s="749" t="s">
        <v>571</v>
      </c>
      <c r="D142" s="750" t="s">
        <v>572</v>
      </c>
      <c r="E142" s="751">
        <v>50113009</v>
      </c>
      <c r="F142" s="750" t="s">
        <v>828</v>
      </c>
      <c r="G142" s="749" t="s">
        <v>584</v>
      </c>
      <c r="H142" s="749">
        <v>167779</v>
      </c>
      <c r="I142" s="749">
        <v>167779</v>
      </c>
      <c r="J142" s="749" t="s">
        <v>829</v>
      </c>
      <c r="K142" s="749" t="s">
        <v>830</v>
      </c>
      <c r="L142" s="752">
        <v>1914</v>
      </c>
      <c r="M142" s="752">
        <v>95</v>
      </c>
      <c r="N142" s="753">
        <v>181830</v>
      </c>
    </row>
    <row r="143" spans="1:14" ht="14.4" customHeight="1" x14ac:dyDescent="0.3">
      <c r="A143" s="747" t="s">
        <v>555</v>
      </c>
      <c r="B143" s="748" t="s">
        <v>556</v>
      </c>
      <c r="C143" s="749" t="s">
        <v>577</v>
      </c>
      <c r="D143" s="750" t="s">
        <v>578</v>
      </c>
      <c r="E143" s="751">
        <v>50113001</v>
      </c>
      <c r="F143" s="750" t="s">
        <v>583</v>
      </c>
      <c r="G143" s="749" t="s">
        <v>584</v>
      </c>
      <c r="H143" s="749">
        <v>196886</v>
      </c>
      <c r="I143" s="749">
        <v>96886</v>
      </c>
      <c r="J143" s="749" t="s">
        <v>831</v>
      </c>
      <c r="K143" s="749" t="s">
        <v>832</v>
      </c>
      <c r="L143" s="752">
        <v>50.16</v>
      </c>
      <c r="M143" s="752">
        <v>15</v>
      </c>
      <c r="N143" s="753">
        <v>752.4</v>
      </c>
    </row>
    <row r="144" spans="1:14" ht="14.4" customHeight="1" x14ac:dyDescent="0.3">
      <c r="A144" s="747" t="s">
        <v>555</v>
      </c>
      <c r="B144" s="748" t="s">
        <v>556</v>
      </c>
      <c r="C144" s="749" t="s">
        <v>577</v>
      </c>
      <c r="D144" s="750" t="s">
        <v>578</v>
      </c>
      <c r="E144" s="751">
        <v>50113001</v>
      </c>
      <c r="F144" s="750" t="s">
        <v>583</v>
      </c>
      <c r="G144" s="749" t="s">
        <v>584</v>
      </c>
      <c r="H144" s="749">
        <v>196887</v>
      </c>
      <c r="I144" s="749">
        <v>96887</v>
      </c>
      <c r="J144" s="749" t="s">
        <v>831</v>
      </c>
      <c r="K144" s="749" t="s">
        <v>833</v>
      </c>
      <c r="L144" s="752">
        <v>69.378799999999984</v>
      </c>
      <c r="M144" s="752">
        <v>15</v>
      </c>
      <c r="N144" s="753">
        <v>1040.6819999999998</v>
      </c>
    </row>
    <row r="145" spans="1:14" ht="14.4" customHeight="1" x14ac:dyDescent="0.3">
      <c r="A145" s="747" t="s">
        <v>555</v>
      </c>
      <c r="B145" s="748" t="s">
        <v>556</v>
      </c>
      <c r="C145" s="749" t="s">
        <v>577</v>
      </c>
      <c r="D145" s="750" t="s">
        <v>578</v>
      </c>
      <c r="E145" s="751">
        <v>50113001</v>
      </c>
      <c r="F145" s="750" t="s">
        <v>583</v>
      </c>
      <c r="G145" s="749" t="s">
        <v>584</v>
      </c>
      <c r="H145" s="749">
        <v>100362</v>
      </c>
      <c r="I145" s="749">
        <v>362</v>
      </c>
      <c r="J145" s="749" t="s">
        <v>585</v>
      </c>
      <c r="K145" s="749" t="s">
        <v>586</v>
      </c>
      <c r="L145" s="752">
        <v>86.431818181818187</v>
      </c>
      <c r="M145" s="752">
        <v>11</v>
      </c>
      <c r="N145" s="753">
        <v>950.75</v>
      </c>
    </row>
    <row r="146" spans="1:14" ht="14.4" customHeight="1" x14ac:dyDescent="0.3">
      <c r="A146" s="747" t="s">
        <v>555</v>
      </c>
      <c r="B146" s="748" t="s">
        <v>556</v>
      </c>
      <c r="C146" s="749" t="s">
        <v>577</v>
      </c>
      <c r="D146" s="750" t="s">
        <v>578</v>
      </c>
      <c r="E146" s="751">
        <v>50113001</v>
      </c>
      <c r="F146" s="750" t="s">
        <v>583</v>
      </c>
      <c r="G146" s="749" t="s">
        <v>584</v>
      </c>
      <c r="H146" s="749">
        <v>845369</v>
      </c>
      <c r="I146" s="749">
        <v>107987</v>
      </c>
      <c r="J146" s="749" t="s">
        <v>721</v>
      </c>
      <c r="K146" s="749" t="s">
        <v>722</v>
      </c>
      <c r="L146" s="752">
        <v>112.28000000000003</v>
      </c>
      <c r="M146" s="752">
        <v>1</v>
      </c>
      <c r="N146" s="753">
        <v>112.28000000000003</v>
      </c>
    </row>
    <row r="147" spans="1:14" ht="14.4" customHeight="1" x14ac:dyDescent="0.3">
      <c r="A147" s="747" t="s">
        <v>555</v>
      </c>
      <c r="B147" s="748" t="s">
        <v>556</v>
      </c>
      <c r="C147" s="749" t="s">
        <v>577</v>
      </c>
      <c r="D147" s="750" t="s">
        <v>578</v>
      </c>
      <c r="E147" s="751">
        <v>50113001</v>
      </c>
      <c r="F147" s="750" t="s">
        <v>583</v>
      </c>
      <c r="G147" s="749" t="s">
        <v>584</v>
      </c>
      <c r="H147" s="749">
        <v>196610</v>
      </c>
      <c r="I147" s="749">
        <v>96610</v>
      </c>
      <c r="J147" s="749" t="s">
        <v>834</v>
      </c>
      <c r="K147" s="749" t="s">
        <v>835</v>
      </c>
      <c r="L147" s="752">
        <v>46.38</v>
      </c>
      <c r="M147" s="752">
        <v>3</v>
      </c>
      <c r="N147" s="753">
        <v>139.14000000000001</v>
      </c>
    </row>
    <row r="148" spans="1:14" ht="14.4" customHeight="1" x14ac:dyDescent="0.3">
      <c r="A148" s="747" t="s">
        <v>555</v>
      </c>
      <c r="B148" s="748" t="s">
        <v>556</v>
      </c>
      <c r="C148" s="749" t="s">
        <v>577</v>
      </c>
      <c r="D148" s="750" t="s">
        <v>578</v>
      </c>
      <c r="E148" s="751">
        <v>50113001</v>
      </c>
      <c r="F148" s="750" t="s">
        <v>583</v>
      </c>
      <c r="G148" s="749" t="s">
        <v>584</v>
      </c>
      <c r="H148" s="749">
        <v>847713</v>
      </c>
      <c r="I148" s="749">
        <v>125526</v>
      </c>
      <c r="J148" s="749" t="s">
        <v>590</v>
      </c>
      <c r="K148" s="749" t="s">
        <v>591</v>
      </c>
      <c r="L148" s="752">
        <v>109.37999999999995</v>
      </c>
      <c r="M148" s="752">
        <v>2</v>
      </c>
      <c r="N148" s="753">
        <v>218.75999999999991</v>
      </c>
    </row>
    <row r="149" spans="1:14" ht="14.4" customHeight="1" x14ac:dyDescent="0.3">
      <c r="A149" s="747" t="s">
        <v>555</v>
      </c>
      <c r="B149" s="748" t="s">
        <v>556</v>
      </c>
      <c r="C149" s="749" t="s">
        <v>577</v>
      </c>
      <c r="D149" s="750" t="s">
        <v>578</v>
      </c>
      <c r="E149" s="751">
        <v>50113001</v>
      </c>
      <c r="F149" s="750" t="s">
        <v>583</v>
      </c>
      <c r="G149" s="749" t="s">
        <v>584</v>
      </c>
      <c r="H149" s="749">
        <v>156926</v>
      </c>
      <c r="I149" s="749">
        <v>56926</v>
      </c>
      <c r="J149" s="749" t="s">
        <v>592</v>
      </c>
      <c r="K149" s="749" t="s">
        <v>593</v>
      </c>
      <c r="L149" s="752">
        <v>48.4</v>
      </c>
      <c r="M149" s="752">
        <v>2</v>
      </c>
      <c r="N149" s="753">
        <v>96.8</v>
      </c>
    </row>
    <row r="150" spans="1:14" ht="14.4" customHeight="1" x14ac:dyDescent="0.3">
      <c r="A150" s="747" t="s">
        <v>555</v>
      </c>
      <c r="B150" s="748" t="s">
        <v>556</v>
      </c>
      <c r="C150" s="749" t="s">
        <v>577</v>
      </c>
      <c r="D150" s="750" t="s">
        <v>578</v>
      </c>
      <c r="E150" s="751">
        <v>50113001</v>
      </c>
      <c r="F150" s="750" t="s">
        <v>583</v>
      </c>
      <c r="G150" s="749" t="s">
        <v>584</v>
      </c>
      <c r="H150" s="749">
        <v>208456</v>
      </c>
      <c r="I150" s="749">
        <v>208456</v>
      </c>
      <c r="J150" s="749" t="s">
        <v>594</v>
      </c>
      <c r="K150" s="749" t="s">
        <v>595</v>
      </c>
      <c r="L150" s="752">
        <v>738.53999999999985</v>
      </c>
      <c r="M150" s="752">
        <v>0.25</v>
      </c>
      <c r="N150" s="753">
        <v>184.63499999999996</v>
      </c>
    </row>
    <row r="151" spans="1:14" ht="14.4" customHeight="1" x14ac:dyDescent="0.3">
      <c r="A151" s="747" t="s">
        <v>555</v>
      </c>
      <c r="B151" s="748" t="s">
        <v>556</v>
      </c>
      <c r="C151" s="749" t="s">
        <v>577</v>
      </c>
      <c r="D151" s="750" t="s">
        <v>578</v>
      </c>
      <c r="E151" s="751">
        <v>50113001</v>
      </c>
      <c r="F151" s="750" t="s">
        <v>583</v>
      </c>
      <c r="G151" s="749" t="s">
        <v>584</v>
      </c>
      <c r="H151" s="749">
        <v>173394</v>
      </c>
      <c r="I151" s="749">
        <v>173394</v>
      </c>
      <c r="J151" s="749" t="s">
        <v>836</v>
      </c>
      <c r="K151" s="749" t="s">
        <v>837</v>
      </c>
      <c r="L151" s="752">
        <v>396.25666666666666</v>
      </c>
      <c r="M151" s="752">
        <v>24</v>
      </c>
      <c r="N151" s="753">
        <v>9510.16</v>
      </c>
    </row>
    <row r="152" spans="1:14" ht="14.4" customHeight="1" x14ac:dyDescent="0.3">
      <c r="A152" s="747" t="s">
        <v>555</v>
      </c>
      <c r="B152" s="748" t="s">
        <v>556</v>
      </c>
      <c r="C152" s="749" t="s">
        <v>577</v>
      </c>
      <c r="D152" s="750" t="s">
        <v>578</v>
      </c>
      <c r="E152" s="751">
        <v>50113001</v>
      </c>
      <c r="F152" s="750" t="s">
        <v>583</v>
      </c>
      <c r="G152" s="749" t="s">
        <v>584</v>
      </c>
      <c r="H152" s="749">
        <v>225150</v>
      </c>
      <c r="I152" s="749">
        <v>225150</v>
      </c>
      <c r="J152" s="749" t="s">
        <v>838</v>
      </c>
      <c r="K152" s="749" t="s">
        <v>839</v>
      </c>
      <c r="L152" s="752">
        <v>88.25647058823526</v>
      </c>
      <c r="M152" s="752">
        <v>170</v>
      </c>
      <c r="N152" s="753">
        <v>15003.599999999995</v>
      </c>
    </row>
    <row r="153" spans="1:14" ht="14.4" customHeight="1" x14ac:dyDescent="0.3">
      <c r="A153" s="747" t="s">
        <v>555</v>
      </c>
      <c r="B153" s="748" t="s">
        <v>556</v>
      </c>
      <c r="C153" s="749" t="s">
        <v>577</v>
      </c>
      <c r="D153" s="750" t="s">
        <v>578</v>
      </c>
      <c r="E153" s="751">
        <v>50113001</v>
      </c>
      <c r="F153" s="750" t="s">
        <v>583</v>
      </c>
      <c r="G153" s="749" t="s">
        <v>584</v>
      </c>
      <c r="H153" s="749">
        <v>198169</v>
      </c>
      <c r="I153" s="749">
        <v>98169</v>
      </c>
      <c r="J153" s="749" t="s">
        <v>840</v>
      </c>
      <c r="K153" s="749" t="s">
        <v>839</v>
      </c>
      <c r="L153" s="752">
        <v>88.22</v>
      </c>
      <c r="M153" s="752">
        <v>20</v>
      </c>
      <c r="N153" s="753">
        <v>1764.4</v>
      </c>
    </row>
    <row r="154" spans="1:14" ht="14.4" customHeight="1" x14ac:dyDescent="0.3">
      <c r="A154" s="747" t="s">
        <v>555</v>
      </c>
      <c r="B154" s="748" t="s">
        <v>556</v>
      </c>
      <c r="C154" s="749" t="s">
        <v>577</v>
      </c>
      <c r="D154" s="750" t="s">
        <v>578</v>
      </c>
      <c r="E154" s="751">
        <v>50113001</v>
      </c>
      <c r="F154" s="750" t="s">
        <v>583</v>
      </c>
      <c r="G154" s="749" t="s">
        <v>584</v>
      </c>
      <c r="H154" s="749">
        <v>841498</v>
      </c>
      <c r="I154" s="749">
        <v>0</v>
      </c>
      <c r="J154" s="749" t="s">
        <v>607</v>
      </c>
      <c r="K154" s="749" t="s">
        <v>557</v>
      </c>
      <c r="L154" s="752">
        <v>46.099999999999994</v>
      </c>
      <c r="M154" s="752">
        <v>1</v>
      </c>
      <c r="N154" s="753">
        <v>46.099999999999994</v>
      </c>
    </row>
    <row r="155" spans="1:14" ht="14.4" customHeight="1" x14ac:dyDescent="0.3">
      <c r="A155" s="747" t="s">
        <v>555</v>
      </c>
      <c r="B155" s="748" t="s">
        <v>556</v>
      </c>
      <c r="C155" s="749" t="s">
        <v>577</v>
      </c>
      <c r="D155" s="750" t="s">
        <v>578</v>
      </c>
      <c r="E155" s="751">
        <v>50113001</v>
      </c>
      <c r="F155" s="750" t="s">
        <v>583</v>
      </c>
      <c r="G155" s="749" t="s">
        <v>584</v>
      </c>
      <c r="H155" s="749">
        <v>156993</v>
      </c>
      <c r="I155" s="749">
        <v>56993</v>
      </c>
      <c r="J155" s="749" t="s">
        <v>608</v>
      </c>
      <c r="K155" s="749" t="s">
        <v>609</v>
      </c>
      <c r="L155" s="752">
        <v>73.149999999999991</v>
      </c>
      <c r="M155" s="752">
        <v>2</v>
      </c>
      <c r="N155" s="753">
        <v>146.29999999999998</v>
      </c>
    </row>
    <row r="156" spans="1:14" ht="14.4" customHeight="1" x14ac:dyDescent="0.3">
      <c r="A156" s="747" t="s">
        <v>555</v>
      </c>
      <c r="B156" s="748" t="s">
        <v>556</v>
      </c>
      <c r="C156" s="749" t="s">
        <v>577</v>
      </c>
      <c r="D156" s="750" t="s">
        <v>578</v>
      </c>
      <c r="E156" s="751">
        <v>50113001</v>
      </c>
      <c r="F156" s="750" t="s">
        <v>583</v>
      </c>
      <c r="G156" s="749" t="s">
        <v>584</v>
      </c>
      <c r="H156" s="749">
        <v>184090</v>
      </c>
      <c r="I156" s="749">
        <v>84090</v>
      </c>
      <c r="J156" s="749" t="s">
        <v>841</v>
      </c>
      <c r="K156" s="749" t="s">
        <v>842</v>
      </c>
      <c r="L156" s="752">
        <v>60.139999999999993</v>
      </c>
      <c r="M156" s="752">
        <v>15</v>
      </c>
      <c r="N156" s="753">
        <v>902.09999999999991</v>
      </c>
    </row>
    <row r="157" spans="1:14" ht="14.4" customHeight="1" x14ac:dyDescent="0.3">
      <c r="A157" s="747" t="s">
        <v>555</v>
      </c>
      <c r="B157" s="748" t="s">
        <v>556</v>
      </c>
      <c r="C157" s="749" t="s">
        <v>577</v>
      </c>
      <c r="D157" s="750" t="s">
        <v>578</v>
      </c>
      <c r="E157" s="751">
        <v>50113001</v>
      </c>
      <c r="F157" s="750" t="s">
        <v>583</v>
      </c>
      <c r="G157" s="749" t="s">
        <v>584</v>
      </c>
      <c r="H157" s="749">
        <v>102477</v>
      </c>
      <c r="I157" s="749">
        <v>2477</v>
      </c>
      <c r="J157" s="749" t="s">
        <v>728</v>
      </c>
      <c r="K157" s="749" t="s">
        <v>729</v>
      </c>
      <c r="L157" s="752">
        <v>40.25</v>
      </c>
      <c r="M157" s="752">
        <v>3</v>
      </c>
      <c r="N157" s="753">
        <v>120.75</v>
      </c>
    </row>
    <row r="158" spans="1:14" ht="14.4" customHeight="1" x14ac:dyDescent="0.3">
      <c r="A158" s="747" t="s">
        <v>555</v>
      </c>
      <c r="B158" s="748" t="s">
        <v>556</v>
      </c>
      <c r="C158" s="749" t="s">
        <v>577</v>
      </c>
      <c r="D158" s="750" t="s">
        <v>578</v>
      </c>
      <c r="E158" s="751">
        <v>50113001</v>
      </c>
      <c r="F158" s="750" t="s">
        <v>583</v>
      </c>
      <c r="G158" s="749" t="s">
        <v>584</v>
      </c>
      <c r="H158" s="749">
        <v>208694</v>
      </c>
      <c r="I158" s="749">
        <v>208694</v>
      </c>
      <c r="J158" s="749" t="s">
        <v>728</v>
      </c>
      <c r="K158" s="749" t="s">
        <v>729</v>
      </c>
      <c r="L158" s="752">
        <v>39.900000000000006</v>
      </c>
      <c r="M158" s="752">
        <v>1</v>
      </c>
      <c r="N158" s="753">
        <v>39.900000000000006</v>
      </c>
    </row>
    <row r="159" spans="1:14" ht="14.4" customHeight="1" x14ac:dyDescent="0.3">
      <c r="A159" s="747" t="s">
        <v>555</v>
      </c>
      <c r="B159" s="748" t="s">
        <v>556</v>
      </c>
      <c r="C159" s="749" t="s">
        <v>577</v>
      </c>
      <c r="D159" s="750" t="s">
        <v>578</v>
      </c>
      <c r="E159" s="751">
        <v>50113001</v>
      </c>
      <c r="F159" s="750" t="s">
        <v>583</v>
      </c>
      <c r="G159" s="749" t="s">
        <v>584</v>
      </c>
      <c r="H159" s="749">
        <v>104071</v>
      </c>
      <c r="I159" s="749">
        <v>4071</v>
      </c>
      <c r="J159" s="749" t="s">
        <v>730</v>
      </c>
      <c r="K159" s="749" t="s">
        <v>731</v>
      </c>
      <c r="L159" s="752">
        <v>152.97000000000003</v>
      </c>
      <c r="M159" s="752">
        <v>1</v>
      </c>
      <c r="N159" s="753">
        <v>152.97000000000003</v>
      </c>
    </row>
    <row r="160" spans="1:14" ht="14.4" customHeight="1" x14ac:dyDescent="0.3">
      <c r="A160" s="747" t="s">
        <v>555</v>
      </c>
      <c r="B160" s="748" t="s">
        <v>556</v>
      </c>
      <c r="C160" s="749" t="s">
        <v>577</v>
      </c>
      <c r="D160" s="750" t="s">
        <v>578</v>
      </c>
      <c r="E160" s="751">
        <v>50113001</v>
      </c>
      <c r="F160" s="750" t="s">
        <v>583</v>
      </c>
      <c r="G160" s="749" t="s">
        <v>584</v>
      </c>
      <c r="H160" s="749">
        <v>102479</v>
      </c>
      <c r="I160" s="749">
        <v>2479</v>
      </c>
      <c r="J160" s="749" t="s">
        <v>730</v>
      </c>
      <c r="K160" s="749" t="s">
        <v>843</v>
      </c>
      <c r="L160" s="752">
        <v>65.570000000000022</v>
      </c>
      <c r="M160" s="752">
        <v>4</v>
      </c>
      <c r="N160" s="753">
        <v>262.28000000000009</v>
      </c>
    </row>
    <row r="161" spans="1:14" ht="14.4" customHeight="1" x14ac:dyDescent="0.3">
      <c r="A161" s="747" t="s">
        <v>555</v>
      </c>
      <c r="B161" s="748" t="s">
        <v>556</v>
      </c>
      <c r="C161" s="749" t="s">
        <v>577</v>
      </c>
      <c r="D161" s="750" t="s">
        <v>578</v>
      </c>
      <c r="E161" s="751">
        <v>50113001</v>
      </c>
      <c r="F161" s="750" t="s">
        <v>583</v>
      </c>
      <c r="G161" s="749" t="s">
        <v>584</v>
      </c>
      <c r="H161" s="749">
        <v>229191</v>
      </c>
      <c r="I161" s="749">
        <v>229191</v>
      </c>
      <c r="J161" s="749" t="s">
        <v>734</v>
      </c>
      <c r="K161" s="749" t="s">
        <v>844</v>
      </c>
      <c r="L161" s="752">
        <v>121.63</v>
      </c>
      <c r="M161" s="752">
        <v>1</v>
      </c>
      <c r="N161" s="753">
        <v>121.63</v>
      </c>
    </row>
    <row r="162" spans="1:14" ht="14.4" customHeight="1" x14ac:dyDescent="0.3">
      <c r="A162" s="747" t="s">
        <v>555</v>
      </c>
      <c r="B162" s="748" t="s">
        <v>556</v>
      </c>
      <c r="C162" s="749" t="s">
        <v>577</v>
      </c>
      <c r="D162" s="750" t="s">
        <v>578</v>
      </c>
      <c r="E162" s="751">
        <v>50113001</v>
      </c>
      <c r="F162" s="750" t="s">
        <v>583</v>
      </c>
      <c r="G162" s="749" t="s">
        <v>584</v>
      </c>
      <c r="H162" s="749">
        <v>193746</v>
      </c>
      <c r="I162" s="749">
        <v>93746</v>
      </c>
      <c r="J162" s="749" t="s">
        <v>742</v>
      </c>
      <c r="K162" s="749" t="s">
        <v>743</v>
      </c>
      <c r="L162" s="752">
        <v>366.22000000000008</v>
      </c>
      <c r="M162" s="752">
        <v>1</v>
      </c>
      <c r="N162" s="753">
        <v>366.22000000000008</v>
      </c>
    </row>
    <row r="163" spans="1:14" ht="14.4" customHeight="1" x14ac:dyDescent="0.3">
      <c r="A163" s="747" t="s">
        <v>555</v>
      </c>
      <c r="B163" s="748" t="s">
        <v>556</v>
      </c>
      <c r="C163" s="749" t="s">
        <v>577</v>
      </c>
      <c r="D163" s="750" t="s">
        <v>578</v>
      </c>
      <c r="E163" s="751">
        <v>50113001</v>
      </c>
      <c r="F163" s="750" t="s">
        <v>583</v>
      </c>
      <c r="G163" s="749" t="s">
        <v>557</v>
      </c>
      <c r="H163" s="749">
        <v>216572</v>
      </c>
      <c r="I163" s="749">
        <v>216572</v>
      </c>
      <c r="J163" s="749" t="s">
        <v>744</v>
      </c>
      <c r="K163" s="749" t="s">
        <v>745</v>
      </c>
      <c r="L163" s="752">
        <v>36.289999999999992</v>
      </c>
      <c r="M163" s="752">
        <v>1</v>
      </c>
      <c r="N163" s="753">
        <v>36.289999999999992</v>
      </c>
    </row>
    <row r="164" spans="1:14" ht="14.4" customHeight="1" x14ac:dyDescent="0.3">
      <c r="A164" s="747" t="s">
        <v>555</v>
      </c>
      <c r="B164" s="748" t="s">
        <v>556</v>
      </c>
      <c r="C164" s="749" t="s">
        <v>577</v>
      </c>
      <c r="D164" s="750" t="s">
        <v>578</v>
      </c>
      <c r="E164" s="751">
        <v>50113001</v>
      </c>
      <c r="F164" s="750" t="s">
        <v>583</v>
      </c>
      <c r="G164" s="749" t="s">
        <v>584</v>
      </c>
      <c r="H164" s="749">
        <v>51383</v>
      </c>
      <c r="I164" s="749">
        <v>51383</v>
      </c>
      <c r="J164" s="749" t="s">
        <v>746</v>
      </c>
      <c r="K164" s="749" t="s">
        <v>845</v>
      </c>
      <c r="L164" s="752">
        <v>93.5</v>
      </c>
      <c r="M164" s="752">
        <v>40</v>
      </c>
      <c r="N164" s="753">
        <v>3740</v>
      </c>
    </row>
    <row r="165" spans="1:14" ht="14.4" customHeight="1" x14ac:dyDescent="0.3">
      <c r="A165" s="747" t="s">
        <v>555</v>
      </c>
      <c r="B165" s="748" t="s">
        <v>556</v>
      </c>
      <c r="C165" s="749" t="s">
        <v>577</v>
      </c>
      <c r="D165" s="750" t="s">
        <v>578</v>
      </c>
      <c r="E165" s="751">
        <v>50113001</v>
      </c>
      <c r="F165" s="750" t="s">
        <v>583</v>
      </c>
      <c r="G165" s="749" t="s">
        <v>584</v>
      </c>
      <c r="H165" s="749">
        <v>51367</v>
      </c>
      <c r="I165" s="749">
        <v>51367</v>
      </c>
      <c r="J165" s="749" t="s">
        <v>746</v>
      </c>
      <c r="K165" s="749" t="s">
        <v>748</v>
      </c>
      <c r="L165" s="752">
        <v>92.949999999999989</v>
      </c>
      <c r="M165" s="752">
        <v>29</v>
      </c>
      <c r="N165" s="753">
        <v>2695.5499999999997</v>
      </c>
    </row>
    <row r="166" spans="1:14" ht="14.4" customHeight="1" x14ac:dyDescent="0.3">
      <c r="A166" s="747" t="s">
        <v>555</v>
      </c>
      <c r="B166" s="748" t="s">
        <v>556</v>
      </c>
      <c r="C166" s="749" t="s">
        <v>577</v>
      </c>
      <c r="D166" s="750" t="s">
        <v>578</v>
      </c>
      <c r="E166" s="751">
        <v>50113001</v>
      </c>
      <c r="F166" s="750" t="s">
        <v>583</v>
      </c>
      <c r="G166" s="749" t="s">
        <v>584</v>
      </c>
      <c r="H166" s="749">
        <v>51384</v>
      </c>
      <c r="I166" s="749">
        <v>51384</v>
      </c>
      <c r="J166" s="749" t="s">
        <v>746</v>
      </c>
      <c r="K166" s="749" t="s">
        <v>846</v>
      </c>
      <c r="L166" s="752">
        <v>192.5</v>
      </c>
      <c r="M166" s="752">
        <v>65</v>
      </c>
      <c r="N166" s="753">
        <v>12512.5</v>
      </c>
    </row>
    <row r="167" spans="1:14" ht="14.4" customHeight="1" x14ac:dyDescent="0.3">
      <c r="A167" s="747" t="s">
        <v>555</v>
      </c>
      <c r="B167" s="748" t="s">
        <v>556</v>
      </c>
      <c r="C167" s="749" t="s">
        <v>577</v>
      </c>
      <c r="D167" s="750" t="s">
        <v>578</v>
      </c>
      <c r="E167" s="751">
        <v>50113001</v>
      </c>
      <c r="F167" s="750" t="s">
        <v>583</v>
      </c>
      <c r="G167" s="749" t="s">
        <v>584</v>
      </c>
      <c r="H167" s="749">
        <v>207893</v>
      </c>
      <c r="I167" s="749">
        <v>207893</v>
      </c>
      <c r="J167" s="749" t="s">
        <v>847</v>
      </c>
      <c r="K167" s="749" t="s">
        <v>848</v>
      </c>
      <c r="L167" s="752">
        <v>82.147983627075419</v>
      </c>
      <c r="M167" s="752">
        <v>1</v>
      </c>
      <c r="N167" s="753">
        <v>82.147983627075419</v>
      </c>
    </row>
    <row r="168" spans="1:14" ht="14.4" customHeight="1" x14ac:dyDescent="0.3">
      <c r="A168" s="747" t="s">
        <v>555</v>
      </c>
      <c r="B168" s="748" t="s">
        <v>556</v>
      </c>
      <c r="C168" s="749" t="s">
        <v>577</v>
      </c>
      <c r="D168" s="750" t="s">
        <v>578</v>
      </c>
      <c r="E168" s="751">
        <v>50113001</v>
      </c>
      <c r="F168" s="750" t="s">
        <v>583</v>
      </c>
      <c r="G168" s="749" t="s">
        <v>584</v>
      </c>
      <c r="H168" s="749">
        <v>193724</v>
      </c>
      <c r="I168" s="749">
        <v>93724</v>
      </c>
      <c r="J168" s="749" t="s">
        <v>849</v>
      </c>
      <c r="K168" s="749" t="s">
        <v>850</v>
      </c>
      <c r="L168" s="752">
        <v>68.319999999999993</v>
      </c>
      <c r="M168" s="752">
        <v>1</v>
      </c>
      <c r="N168" s="753">
        <v>68.319999999999993</v>
      </c>
    </row>
    <row r="169" spans="1:14" ht="14.4" customHeight="1" x14ac:dyDescent="0.3">
      <c r="A169" s="747" t="s">
        <v>555</v>
      </c>
      <c r="B169" s="748" t="s">
        <v>556</v>
      </c>
      <c r="C169" s="749" t="s">
        <v>577</v>
      </c>
      <c r="D169" s="750" t="s">
        <v>578</v>
      </c>
      <c r="E169" s="751">
        <v>50113001</v>
      </c>
      <c r="F169" s="750" t="s">
        <v>583</v>
      </c>
      <c r="G169" s="749" t="s">
        <v>584</v>
      </c>
      <c r="H169" s="749">
        <v>100802</v>
      </c>
      <c r="I169" s="749">
        <v>0</v>
      </c>
      <c r="J169" s="749" t="s">
        <v>851</v>
      </c>
      <c r="K169" s="749" t="s">
        <v>852</v>
      </c>
      <c r="L169" s="752">
        <v>97.047604051193758</v>
      </c>
      <c r="M169" s="752">
        <v>1</v>
      </c>
      <c r="N169" s="753">
        <v>97.047604051193758</v>
      </c>
    </row>
    <row r="170" spans="1:14" ht="14.4" customHeight="1" x14ac:dyDescent="0.3">
      <c r="A170" s="747" t="s">
        <v>555</v>
      </c>
      <c r="B170" s="748" t="s">
        <v>556</v>
      </c>
      <c r="C170" s="749" t="s">
        <v>577</v>
      </c>
      <c r="D170" s="750" t="s">
        <v>578</v>
      </c>
      <c r="E170" s="751">
        <v>50113001</v>
      </c>
      <c r="F170" s="750" t="s">
        <v>583</v>
      </c>
      <c r="G170" s="749" t="s">
        <v>584</v>
      </c>
      <c r="H170" s="749">
        <v>394627</v>
      </c>
      <c r="I170" s="749">
        <v>0</v>
      </c>
      <c r="J170" s="749" t="s">
        <v>751</v>
      </c>
      <c r="K170" s="749" t="s">
        <v>557</v>
      </c>
      <c r="L170" s="752">
        <v>86.531171630543298</v>
      </c>
      <c r="M170" s="752">
        <v>2</v>
      </c>
      <c r="N170" s="753">
        <v>173.0623432610866</v>
      </c>
    </row>
    <row r="171" spans="1:14" ht="14.4" customHeight="1" x14ac:dyDescent="0.3">
      <c r="A171" s="747" t="s">
        <v>555</v>
      </c>
      <c r="B171" s="748" t="s">
        <v>556</v>
      </c>
      <c r="C171" s="749" t="s">
        <v>577</v>
      </c>
      <c r="D171" s="750" t="s">
        <v>578</v>
      </c>
      <c r="E171" s="751">
        <v>50113001</v>
      </c>
      <c r="F171" s="750" t="s">
        <v>583</v>
      </c>
      <c r="G171" s="749" t="s">
        <v>584</v>
      </c>
      <c r="H171" s="749">
        <v>67558</v>
      </c>
      <c r="I171" s="749">
        <v>67558</v>
      </c>
      <c r="J171" s="749" t="s">
        <v>853</v>
      </c>
      <c r="K171" s="749" t="s">
        <v>854</v>
      </c>
      <c r="L171" s="752">
        <v>27.49</v>
      </c>
      <c r="M171" s="752">
        <v>2</v>
      </c>
      <c r="N171" s="753">
        <v>54.98</v>
      </c>
    </row>
    <row r="172" spans="1:14" ht="14.4" customHeight="1" x14ac:dyDescent="0.3">
      <c r="A172" s="747" t="s">
        <v>555</v>
      </c>
      <c r="B172" s="748" t="s">
        <v>556</v>
      </c>
      <c r="C172" s="749" t="s">
        <v>577</v>
      </c>
      <c r="D172" s="750" t="s">
        <v>578</v>
      </c>
      <c r="E172" s="751">
        <v>50113001</v>
      </c>
      <c r="F172" s="750" t="s">
        <v>583</v>
      </c>
      <c r="G172" s="749" t="s">
        <v>584</v>
      </c>
      <c r="H172" s="749">
        <v>100516</v>
      </c>
      <c r="I172" s="749">
        <v>516</v>
      </c>
      <c r="J172" s="749" t="s">
        <v>855</v>
      </c>
      <c r="K172" s="749" t="s">
        <v>856</v>
      </c>
      <c r="L172" s="752">
        <v>98.645000000000024</v>
      </c>
      <c r="M172" s="752">
        <v>40</v>
      </c>
      <c r="N172" s="753">
        <v>3945.8000000000011</v>
      </c>
    </row>
    <row r="173" spans="1:14" ht="14.4" customHeight="1" x14ac:dyDescent="0.3">
      <c r="A173" s="747" t="s">
        <v>555</v>
      </c>
      <c r="B173" s="748" t="s">
        <v>556</v>
      </c>
      <c r="C173" s="749" t="s">
        <v>577</v>
      </c>
      <c r="D173" s="750" t="s">
        <v>578</v>
      </c>
      <c r="E173" s="751">
        <v>50113001</v>
      </c>
      <c r="F173" s="750" t="s">
        <v>583</v>
      </c>
      <c r="G173" s="749" t="s">
        <v>584</v>
      </c>
      <c r="H173" s="749">
        <v>100231</v>
      </c>
      <c r="I173" s="749">
        <v>231</v>
      </c>
      <c r="J173" s="749" t="s">
        <v>656</v>
      </c>
      <c r="K173" s="749" t="s">
        <v>657</v>
      </c>
      <c r="L173" s="752">
        <v>32.894999999999996</v>
      </c>
      <c r="M173" s="752">
        <v>2</v>
      </c>
      <c r="N173" s="753">
        <v>65.789999999999992</v>
      </c>
    </row>
    <row r="174" spans="1:14" ht="14.4" customHeight="1" x14ac:dyDescent="0.3">
      <c r="A174" s="747" t="s">
        <v>555</v>
      </c>
      <c r="B174" s="748" t="s">
        <v>556</v>
      </c>
      <c r="C174" s="749" t="s">
        <v>577</v>
      </c>
      <c r="D174" s="750" t="s">
        <v>578</v>
      </c>
      <c r="E174" s="751">
        <v>50113001</v>
      </c>
      <c r="F174" s="750" t="s">
        <v>583</v>
      </c>
      <c r="G174" s="749" t="s">
        <v>584</v>
      </c>
      <c r="H174" s="749">
        <v>100536</v>
      </c>
      <c r="I174" s="749">
        <v>536</v>
      </c>
      <c r="J174" s="749" t="s">
        <v>755</v>
      </c>
      <c r="K174" s="749" t="s">
        <v>586</v>
      </c>
      <c r="L174" s="752">
        <v>140.23999999999998</v>
      </c>
      <c r="M174" s="752">
        <v>2</v>
      </c>
      <c r="N174" s="753">
        <v>280.47999999999996</v>
      </c>
    </row>
    <row r="175" spans="1:14" ht="14.4" customHeight="1" x14ac:dyDescent="0.3">
      <c r="A175" s="747" t="s">
        <v>555</v>
      </c>
      <c r="B175" s="748" t="s">
        <v>556</v>
      </c>
      <c r="C175" s="749" t="s">
        <v>577</v>
      </c>
      <c r="D175" s="750" t="s">
        <v>578</v>
      </c>
      <c r="E175" s="751">
        <v>50113001</v>
      </c>
      <c r="F175" s="750" t="s">
        <v>583</v>
      </c>
      <c r="G175" s="749" t="s">
        <v>584</v>
      </c>
      <c r="H175" s="749">
        <v>200863</v>
      </c>
      <c r="I175" s="749">
        <v>200863</v>
      </c>
      <c r="J175" s="749" t="s">
        <v>857</v>
      </c>
      <c r="K175" s="749" t="s">
        <v>858</v>
      </c>
      <c r="L175" s="752">
        <v>86.309999999999988</v>
      </c>
      <c r="M175" s="752">
        <v>1</v>
      </c>
      <c r="N175" s="753">
        <v>86.309999999999988</v>
      </c>
    </row>
    <row r="176" spans="1:14" ht="14.4" customHeight="1" x14ac:dyDescent="0.3">
      <c r="A176" s="747" t="s">
        <v>555</v>
      </c>
      <c r="B176" s="748" t="s">
        <v>556</v>
      </c>
      <c r="C176" s="749" t="s">
        <v>577</v>
      </c>
      <c r="D176" s="750" t="s">
        <v>578</v>
      </c>
      <c r="E176" s="751">
        <v>50113001</v>
      </c>
      <c r="F176" s="750" t="s">
        <v>583</v>
      </c>
      <c r="G176" s="749" t="s">
        <v>584</v>
      </c>
      <c r="H176" s="749">
        <v>102963</v>
      </c>
      <c r="I176" s="749">
        <v>2963</v>
      </c>
      <c r="J176" s="749" t="s">
        <v>662</v>
      </c>
      <c r="K176" s="749" t="s">
        <v>663</v>
      </c>
      <c r="L176" s="752">
        <v>97.11</v>
      </c>
      <c r="M176" s="752">
        <v>1</v>
      </c>
      <c r="N176" s="753">
        <v>97.11</v>
      </c>
    </row>
    <row r="177" spans="1:14" ht="14.4" customHeight="1" x14ac:dyDescent="0.3">
      <c r="A177" s="747" t="s">
        <v>555</v>
      </c>
      <c r="B177" s="748" t="s">
        <v>556</v>
      </c>
      <c r="C177" s="749" t="s">
        <v>577</v>
      </c>
      <c r="D177" s="750" t="s">
        <v>578</v>
      </c>
      <c r="E177" s="751">
        <v>50113001</v>
      </c>
      <c r="F177" s="750" t="s">
        <v>583</v>
      </c>
      <c r="G177" s="749" t="s">
        <v>584</v>
      </c>
      <c r="H177" s="749">
        <v>100610</v>
      </c>
      <c r="I177" s="749">
        <v>610</v>
      </c>
      <c r="J177" s="749" t="s">
        <v>859</v>
      </c>
      <c r="K177" s="749" t="s">
        <v>860</v>
      </c>
      <c r="L177" s="752">
        <v>72.5</v>
      </c>
      <c r="M177" s="752">
        <v>2</v>
      </c>
      <c r="N177" s="753">
        <v>145</v>
      </c>
    </row>
    <row r="178" spans="1:14" ht="14.4" customHeight="1" x14ac:dyDescent="0.3">
      <c r="A178" s="747" t="s">
        <v>555</v>
      </c>
      <c r="B178" s="748" t="s">
        <v>556</v>
      </c>
      <c r="C178" s="749" t="s">
        <v>577</v>
      </c>
      <c r="D178" s="750" t="s">
        <v>578</v>
      </c>
      <c r="E178" s="751">
        <v>50113001</v>
      </c>
      <c r="F178" s="750" t="s">
        <v>583</v>
      </c>
      <c r="G178" s="749" t="s">
        <v>584</v>
      </c>
      <c r="H178" s="749">
        <v>104380</v>
      </c>
      <c r="I178" s="749">
        <v>4380</v>
      </c>
      <c r="J178" s="749" t="s">
        <v>861</v>
      </c>
      <c r="K178" s="749" t="s">
        <v>862</v>
      </c>
      <c r="L178" s="752">
        <v>359.37999999999994</v>
      </c>
      <c r="M178" s="752">
        <v>1</v>
      </c>
      <c r="N178" s="753">
        <v>359.37999999999994</v>
      </c>
    </row>
    <row r="179" spans="1:14" ht="14.4" customHeight="1" x14ac:dyDescent="0.3">
      <c r="A179" s="747" t="s">
        <v>555</v>
      </c>
      <c r="B179" s="748" t="s">
        <v>556</v>
      </c>
      <c r="C179" s="749" t="s">
        <v>577</v>
      </c>
      <c r="D179" s="750" t="s">
        <v>578</v>
      </c>
      <c r="E179" s="751">
        <v>50113001</v>
      </c>
      <c r="F179" s="750" t="s">
        <v>583</v>
      </c>
      <c r="G179" s="749" t="s">
        <v>584</v>
      </c>
      <c r="H179" s="749">
        <v>191836</v>
      </c>
      <c r="I179" s="749">
        <v>91836</v>
      </c>
      <c r="J179" s="749" t="s">
        <v>863</v>
      </c>
      <c r="K179" s="749" t="s">
        <v>864</v>
      </c>
      <c r="L179" s="752">
        <v>44.445000000000007</v>
      </c>
      <c r="M179" s="752">
        <v>2</v>
      </c>
      <c r="N179" s="753">
        <v>88.890000000000015</v>
      </c>
    </row>
    <row r="180" spans="1:14" ht="14.4" customHeight="1" x14ac:dyDescent="0.3">
      <c r="A180" s="747" t="s">
        <v>555</v>
      </c>
      <c r="B180" s="748" t="s">
        <v>556</v>
      </c>
      <c r="C180" s="749" t="s">
        <v>577</v>
      </c>
      <c r="D180" s="750" t="s">
        <v>578</v>
      </c>
      <c r="E180" s="751">
        <v>50113001</v>
      </c>
      <c r="F180" s="750" t="s">
        <v>583</v>
      </c>
      <c r="G180" s="749" t="s">
        <v>584</v>
      </c>
      <c r="H180" s="749">
        <v>132087</v>
      </c>
      <c r="I180" s="749">
        <v>32087</v>
      </c>
      <c r="J180" s="749" t="s">
        <v>865</v>
      </c>
      <c r="K180" s="749" t="s">
        <v>866</v>
      </c>
      <c r="L180" s="752">
        <v>29.170000000000005</v>
      </c>
      <c r="M180" s="752">
        <v>2</v>
      </c>
      <c r="N180" s="753">
        <v>58.340000000000011</v>
      </c>
    </row>
    <row r="181" spans="1:14" ht="14.4" customHeight="1" x14ac:dyDescent="0.3">
      <c r="A181" s="747" t="s">
        <v>555</v>
      </c>
      <c r="B181" s="748" t="s">
        <v>556</v>
      </c>
      <c r="C181" s="749" t="s">
        <v>577</v>
      </c>
      <c r="D181" s="750" t="s">
        <v>578</v>
      </c>
      <c r="E181" s="751">
        <v>50113001</v>
      </c>
      <c r="F181" s="750" t="s">
        <v>583</v>
      </c>
      <c r="G181" s="749" t="s">
        <v>599</v>
      </c>
      <c r="H181" s="749">
        <v>131934</v>
      </c>
      <c r="I181" s="749">
        <v>31934</v>
      </c>
      <c r="J181" s="749" t="s">
        <v>762</v>
      </c>
      <c r="K181" s="749" t="s">
        <v>763</v>
      </c>
      <c r="L181" s="752">
        <v>49.820000000000014</v>
      </c>
      <c r="M181" s="752">
        <v>2</v>
      </c>
      <c r="N181" s="753">
        <v>99.640000000000029</v>
      </c>
    </row>
    <row r="182" spans="1:14" ht="14.4" customHeight="1" x14ac:dyDescent="0.3">
      <c r="A182" s="747" t="s">
        <v>555</v>
      </c>
      <c r="B182" s="748" t="s">
        <v>556</v>
      </c>
      <c r="C182" s="749" t="s">
        <v>577</v>
      </c>
      <c r="D182" s="750" t="s">
        <v>578</v>
      </c>
      <c r="E182" s="751">
        <v>50113005</v>
      </c>
      <c r="F182" s="750" t="s">
        <v>690</v>
      </c>
      <c r="G182" s="749" t="s">
        <v>584</v>
      </c>
      <c r="H182" s="749">
        <v>142249</v>
      </c>
      <c r="I182" s="749">
        <v>0</v>
      </c>
      <c r="J182" s="749" t="s">
        <v>867</v>
      </c>
      <c r="K182" s="749" t="s">
        <v>868</v>
      </c>
      <c r="L182" s="752">
        <v>48225.1</v>
      </c>
      <c r="M182" s="752">
        <v>1</v>
      </c>
      <c r="N182" s="753">
        <v>48225.1</v>
      </c>
    </row>
    <row r="183" spans="1:14" ht="14.4" customHeight="1" x14ac:dyDescent="0.3">
      <c r="A183" s="747" t="s">
        <v>555</v>
      </c>
      <c r="B183" s="748" t="s">
        <v>556</v>
      </c>
      <c r="C183" s="749" t="s">
        <v>577</v>
      </c>
      <c r="D183" s="750" t="s">
        <v>578</v>
      </c>
      <c r="E183" s="751">
        <v>50113005</v>
      </c>
      <c r="F183" s="750" t="s">
        <v>690</v>
      </c>
      <c r="G183" s="749" t="s">
        <v>584</v>
      </c>
      <c r="H183" s="749">
        <v>142251</v>
      </c>
      <c r="I183" s="749">
        <v>0</v>
      </c>
      <c r="J183" s="749" t="s">
        <v>869</v>
      </c>
      <c r="K183" s="749" t="s">
        <v>870</v>
      </c>
      <c r="L183" s="752">
        <v>84340.3</v>
      </c>
      <c r="M183" s="752">
        <v>3</v>
      </c>
      <c r="N183" s="753">
        <v>253020.90000000002</v>
      </c>
    </row>
    <row r="184" spans="1:14" ht="14.4" customHeight="1" x14ac:dyDescent="0.3">
      <c r="A184" s="747" t="s">
        <v>555</v>
      </c>
      <c r="B184" s="748" t="s">
        <v>556</v>
      </c>
      <c r="C184" s="749" t="s">
        <v>577</v>
      </c>
      <c r="D184" s="750" t="s">
        <v>578</v>
      </c>
      <c r="E184" s="751">
        <v>50113005</v>
      </c>
      <c r="F184" s="750" t="s">
        <v>690</v>
      </c>
      <c r="G184" s="749" t="s">
        <v>584</v>
      </c>
      <c r="H184" s="749">
        <v>142255</v>
      </c>
      <c r="I184" s="749">
        <v>0</v>
      </c>
      <c r="J184" s="749" t="s">
        <v>871</v>
      </c>
      <c r="K184" s="749" t="s">
        <v>872</v>
      </c>
      <c r="L184" s="752">
        <v>101454.1</v>
      </c>
      <c r="M184" s="752">
        <v>1</v>
      </c>
      <c r="N184" s="753">
        <v>101454.1</v>
      </c>
    </row>
    <row r="185" spans="1:14" ht="14.4" customHeight="1" x14ac:dyDescent="0.3">
      <c r="A185" s="747" t="s">
        <v>555</v>
      </c>
      <c r="B185" s="748" t="s">
        <v>556</v>
      </c>
      <c r="C185" s="749" t="s">
        <v>577</v>
      </c>
      <c r="D185" s="750" t="s">
        <v>578</v>
      </c>
      <c r="E185" s="751">
        <v>50113005</v>
      </c>
      <c r="F185" s="750" t="s">
        <v>690</v>
      </c>
      <c r="G185" s="749" t="s">
        <v>584</v>
      </c>
      <c r="H185" s="749">
        <v>14006</v>
      </c>
      <c r="I185" s="749">
        <v>0</v>
      </c>
      <c r="J185" s="749" t="s">
        <v>773</v>
      </c>
      <c r="K185" s="749" t="s">
        <v>774</v>
      </c>
      <c r="L185" s="752">
        <v>27764</v>
      </c>
      <c r="M185" s="752">
        <v>1</v>
      </c>
      <c r="N185" s="753">
        <v>27764</v>
      </c>
    </row>
    <row r="186" spans="1:14" ht="14.4" customHeight="1" x14ac:dyDescent="0.3">
      <c r="A186" s="747" t="s">
        <v>555</v>
      </c>
      <c r="B186" s="748" t="s">
        <v>556</v>
      </c>
      <c r="C186" s="749" t="s">
        <v>577</v>
      </c>
      <c r="D186" s="750" t="s">
        <v>578</v>
      </c>
      <c r="E186" s="751">
        <v>50113005</v>
      </c>
      <c r="F186" s="750" t="s">
        <v>690</v>
      </c>
      <c r="G186" s="749" t="s">
        <v>584</v>
      </c>
      <c r="H186" s="749">
        <v>208352</v>
      </c>
      <c r="I186" s="749">
        <v>0</v>
      </c>
      <c r="J186" s="749" t="s">
        <v>873</v>
      </c>
      <c r="K186" s="749" t="s">
        <v>874</v>
      </c>
      <c r="L186" s="752">
        <v>32670</v>
      </c>
      <c r="M186" s="752">
        <v>6</v>
      </c>
      <c r="N186" s="753">
        <v>196020</v>
      </c>
    </row>
    <row r="187" spans="1:14" ht="14.4" customHeight="1" x14ac:dyDescent="0.3">
      <c r="A187" s="747" t="s">
        <v>555</v>
      </c>
      <c r="B187" s="748" t="s">
        <v>556</v>
      </c>
      <c r="C187" s="749" t="s">
        <v>577</v>
      </c>
      <c r="D187" s="750" t="s">
        <v>578</v>
      </c>
      <c r="E187" s="751">
        <v>50113005</v>
      </c>
      <c r="F187" s="750" t="s">
        <v>690</v>
      </c>
      <c r="G187" s="749" t="s">
        <v>584</v>
      </c>
      <c r="H187" s="749">
        <v>498512</v>
      </c>
      <c r="I187" s="749">
        <v>0</v>
      </c>
      <c r="J187" s="749" t="s">
        <v>875</v>
      </c>
      <c r="K187" s="749" t="s">
        <v>876</v>
      </c>
      <c r="L187" s="752">
        <v>3267</v>
      </c>
      <c r="M187" s="752">
        <v>1</v>
      </c>
      <c r="N187" s="753">
        <v>3267</v>
      </c>
    </row>
    <row r="188" spans="1:14" ht="14.4" customHeight="1" x14ac:dyDescent="0.3">
      <c r="A188" s="747" t="s">
        <v>555</v>
      </c>
      <c r="B188" s="748" t="s">
        <v>556</v>
      </c>
      <c r="C188" s="749" t="s">
        <v>577</v>
      </c>
      <c r="D188" s="750" t="s">
        <v>578</v>
      </c>
      <c r="E188" s="751">
        <v>50113005</v>
      </c>
      <c r="F188" s="750" t="s">
        <v>690</v>
      </c>
      <c r="G188" s="749" t="s">
        <v>584</v>
      </c>
      <c r="H188" s="749">
        <v>31555</v>
      </c>
      <c r="I188" s="749">
        <v>0</v>
      </c>
      <c r="J188" s="749" t="s">
        <v>877</v>
      </c>
      <c r="K188" s="749" t="s">
        <v>878</v>
      </c>
      <c r="L188" s="752">
        <v>6534</v>
      </c>
      <c r="M188" s="752">
        <v>38</v>
      </c>
      <c r="N188" s="753">
        <v>248292</v>
      </c>
    </row>
    <row r="189" spans="1:14" ht="14.4" customHeight="1" x14ac:dyDescent="0.3">
      <c r="A189" s="747" t="s">
        <v>555</v>
      </c>
      <c r="B189" s="748" t="s">
        <v>556</v>
      </c>
      <c r="C189" s="749" t="s">
        <v>577</v>
      </c>
      <c r="D189" s="750" t="s">
        <v>578</v>
      </c>
      <c r="E189" s="751">
        <v>50113005</v>
      </c>
      <c r="F189" s="750" t="s">
        <v>690</v>
      </c>
      <c r="G189" s="749" t="s">
        <v>584</v>
      </c>
      <c r="H189" s="749">
        <v>31557</v>
      </c>
      <c r="I189" s="749">
        <v>0</v>
      </c>
      <c r="J189" s="749" t="s">
        <v>879</v>
      </c>
      <c r="K189" s="749" t="s">
        <v>880</v>
      </c>
      <c r="L189" s="752">
        <v>19602</v>
      </c>
      <c r="M189" s="752">
        <v>8</v>
      </c>
      <c r="N189" s="753">
        <v>156816</v>
      </c>
    </row>
    <row r="190" spans="1:14" ht="14.4" customHeight="1" x14ac:dyDescent="0.3">
      <c r="A190" s="747" t="s">
        <v>555</v>
      </c>
      <c r="B190" s="748" t="s">
        <v>556</v>
      </c>
      <c r="C190" s="749" t="s">
        <v>577</v>
      </c>
      <c r="D190" s="750" t="s">
        <v>578</v>
      </c>
      <c r="E190" s="751">
        <v>50113005</v>
      </c>
      <c r="F190" s="750" t="s">
        <v>690</v>
      </c>
      <c r="G190" s="749" t="s">
        <v>584</v>
      </c>
      <c r="H190" s="749">
        <v>31558</v>
      </c>
      <c r="I190" s="749">
        <v>0</v>
      </c>
      <c r="J190" s="749" t="s">
        <v>881</v>
      </c>
      <c r="K190" s="749" t="s">
        <v>882</v>
      </c>
      <c r="L190" s="752">
        <v>26136</v>
      </c>
      <c r="M190" s="752">
        <v>201</v>
      </c>
      <c r="N190" s="753">
        <v>5253336</v>
      </c>
    </row>
    <row r="191" spans="1:14" ht="14.4" customHeight="1" x14ac:dyDescent="0.3">
      <c r="A191" s="747" t="s">
        <v>555</v>
      </c>
      <c r="B191" s="748" t="s">
        <v>556</v>
      </c>
      <c r="C191" s="749" t="s">
        <v>577</v>
      </c>
      <c r="D191" s="750" t="s">
        <v>578</v>
      </c>
      <c r="E191" s="751">
        <v>50113005</v>
      </c>
      <c r="F191" s="750" t="s">
        <v>690</v>
      </c>
      <c r="G191" s="749" t="s">
        <v>584</v>
      </c>
      <c r="H191" s="749">
        <v>31559</v>
      </c>
      <c r="I191" s="749">
        <v>0</v>
      </c>
      <c r="J191" s="749" t="s">
        <v>883</v>
      </c>
      <c r="K191" s="749" t="s">
        <v>884</v>
      </c>
      <c r="L191" s="752">
        <v>32639.467289719625</v>
      </c>
      <c r="M191" s="752">
        <v>214</v>
      </c>
      <c r="N191" s="753">
        <v>6984846</v>
      </c>
    </row>
    <row r="192" spans="1:14" ht="14.4" customHeight="1" x14ac:dyDescent="0.3">
      <c r="A192" s="747" t="s">
        <v>555</v>
      </c>
      <c r="B192" s="748" t="s">
        <v>556</v>
      </c>
      <c r="C192" s="749" t="s">
        <v>577</v>
      </c>
      <c r="D192" s="750" t="s">
        <v>578</v>
      </c>
      <c r="E192" s="751">
        <v>50113005</v>
      </c>
      <c r="F192" s="750" t="s">
        <v>690</v>
      </c>
      <c r="G192" s="749" t="s">
        <v>584</v>
      </c>
      <c r="H192" s="749">
        <v>31560</v>
      </c>
      <c r="I192" s="749">
        <v>0</v>
      </c>
      <c r="J192" s="749" t="s">
        <v>885</v>
      </c>
      <c r="K192" s="749" t="s">
        <v>886</v>
      </c>
      <c r="L192" s="752">
        <v>39204</v>
      </c>
      <c r="M192" s="752">
        <v>4</v>
      </c>
      <c r="N192" s="753">
        <v>156816</v>
      </c>
    </row>
    <row r="193" spans="1:14" ht="14.4" customHeight="1" x14ac:dyDescent="0.3">
      <c r="A193" s="747" t="s">
        <v>555</v>
      </c>
      <c r="B193" s="748" t="s">
        <v>556</v>
      </c>
      <c r="C193" s="749" t="s">
        <v>577</v>
      </c>
      <c r="D193" s="750" t="s">
        <v>578</v>
      </c>
      <c r="E193" s="751">
        <v>50113005</v>
      </c>
      <c r="F193" s="750" t="s">
        <v>690</v>
      </c>
      <c r="G193" s="749" t="s">
        <v>584</v>
      </c>
      <c r="H193" s="749">
        <v>31561</v>
      </c>
      <c r="I193" s="749">
        <v>0</v>
      </c>
      <c r="J193" s="749" t="s">
        <v>887</v>
      </c>
      <c r="K193" s="749" t="s">
        <v>888</v>
      </c>
      <c r="L193" s="752">
        <v>45738</v>
      </c>
      <c r="M193" s="752">
        <v>1</v>
      </c>
      <c r="N193" s="753">
        <v>45738</v>
      </c>
    </row>
    <row r="194" spans="1:14" ht="14.4" customHeight="1" x14ac:dyDescent="0.3">
      <c r="A194" s="747" t="s">
        <v>555</v>
      </c>
      <c r="B194" s="748" t="s">
        <v>556</v>
      </c>
      <c r="C194" s="749" t="s">
        <v>577</v>
      </c>
      <c r="D194" s="750" t="s">
        <v>578</v>
      </c>
      <c r="E194" s="751">
        <v>50113005</v>
      </c>
      <c r="F194" s="750" t="s">
        <v>690</v>
      </c>
      <c r="G194" s="749" t="s">
        <v>584</v>
      </c>
      <c r="H194" s="749">
        <v>498528</v>
      </c>
      <c r="I194" s="749">
        <v>0</v>
      </c>
      <c r="J194" s="749" t="s">
        <v>889</v>
      </c>
      <c r="K194" s="749" t="s">
        <v>890</v>
      </c>
      <c r="L194" s="752">
        <v>266200</v>
      </c>
      <c r="M194" s="752">
        <v>1</v>
      </c>
      <c r="N194" s="753">
        <v>266200</v>
      </c>
    </row>
    <row r="195" spans="1:14" ht="14.4" customHeight="1" x14ac:dyDescent="0.3">
      <c r="A195" s="747" t="s">
        <v>555</v>
      </c>
      <c r="B195" s="748" t="s">
        <v>556</v>
      </c>
      <c r="C195" s="749" t="s">
        <v>577</v>
      </c>
      <c r="D195" s="750" t="s">
        <v>578</v>
      </c>
      <c r="E195" s="751">
        <v>50113005</v>
      </c>
      <c r="F195" s="750" t="s">
        <v>690</v>
      </c>
      <c r="G195" s="749" t="s">
        <v>584</v>
      </c>
      <c r="H195" s="749">
        <v>498247</v>
      </c>
      <c r="I195" s="749">
        <v>0</v>
      </c>
      <c r="J195" s="749" t="s">
        <v>891</v>
      </c>
      <c r="K195" s="749" t="s">
        <v>892</v>
      </c>
      <c r="L195" s="752">
        <v>86401.7</v>
      </c>
      <c r="M195" s="752">
        <v>1</v>
      </c>
      <c r="N195" s="753">
        <v>86401.7</v>
      </c>
    </row>
    <row r="196" spans="1:14" ht="14.4" customHeight="1" x14ac:dyDescent="0.3">
      <c r="A196" s="747" t="s">
        <v>555</v>
      </c>
      <c r="B196" s="748" t="s">
        <v>556</v>
      </c>
      <c r="C196" s="749" t="s">
        <v>577</v>
      </c>
      <c r="D196" s="750" t="s">
        <v>578</v>
      </c>
      <c r="E196" s="751">
        <v>50113005</v>
      </c>
      <c r="F196" s="750" t="s">
        <v>690</v>
      </c>
      <c r="G196" s="749" t="s">
        <v>584</v>
      </c>
      <c r="H196" s="749">
        <v>498248</v>
      </c>
      <c r="I196" s="749">
        <v>0</v>
      </c>
      <c r="J196" s="749" t="s">
        <v>893</v>
      </c>
      <c r="K196" s="749" t="s">
        <v>894</v>
      </c>
      <c r="L196" s="752">
        <v>93463.7</v>
      </c>
      <c r="M196" s="752">
        <v>1</v>
      </c>
      <c r="N196" s="753">
        <v>93463.7</v>
      </c>
    </row>
    <row r="197" spans="1:14" ht="14.4" customHeight="1" x14ac:dyDescent="0.3">
      <c r="A197" s="747" t="s">
        <v>555</v>
      </c>
      <c r="B197" s="748" t="s">
        <v>556</v>
      </c>
      <c r="C197" s="749" t="s">
        <v>577</v>
      </c>
      <c r="D197" s="750" t="s">
        <v>578</v>
      </c>
      <c r="E197" s="751">
        <v>50113005</v>
      </c>
      <c r="F197" s="750" t="s">
        <v>690</v>
      </c>
      <c r="G197" s="749" t="s">
        <v>584</v>
      </c>
      <c r="H197" s="749">
        <v>498246</v>
      </c>
      <c r="I197" s="749">
        <v>0</v>
      </c>
      <c r="J197" s="749" t="s">
        <v>895</v>
      </c>
      <c r="K197" s="749" t="s">
        <v>896</v>
      </c>
      <c r="L197" s="752">
        <v>76397.2</v>
      </c>
      <c r="M197" s="752">
        <v>1</v>
      </c>
      <c r="N197" s="753">
        <v>76397.2</v>
      </c>
    </row>
    <row r="198" spans="1:14" ht="14.4" customHeight="1" x14ac:dyDescent="0.3">
      <c r="A198" s="747" t="s">
        <v>555</v>
      </c>
      <c r="B198" s="748" t="s">
        <v>556</v>
      </c>
      <c r="C198" s="749" t="s">
        <v>577</v>
      </c>
      <c r="D198" s="750" t="s">
        <v>578</v>
      </c>
      <c r="E198" s="751">
        <v>50113005</v>
      </c>
      <c r="F198" s="750" t="s">
        <v>690</v>
      </c>
      <c r="G198" s="749" t="s">
        <v>584</v>
      </c>
      <c r="H198" s="749">
        <v>182695</v>
      </c>
      <c r="I198" s="749">
        <v>0</v>
      </c>
      <c r="J198" s="749" t="s">
        <v>897</v>
      </c>
      <c r="K198" s="749" t="s">
        <v>898</v>
      </c>
      <c r="L198" s="752">
        <v>97567.03</v>
      </c>
      <c r="M198" s="752">
        <v>30</v>
      </c>
      <c r="N198" s="753">
        <v>2927010.9</v>
      </c>
    </row>
    <row r="199" spans="1:14" ht="14.4" customHeight="1" x14ac:dyDescent="0.3">
      <c r="A199" s="747" t="s">
        <v>555</v>
      </c>
      <c r="B199" s="748" t="s">
        <v>556</v>
      </c>
      <c r="C199" s="749" t="s">
        <v>577</v>
      </c>
      <c r="D199" s="750" t="s">
        <v>578</v>
      </c>
      <c r="E199" s="751">
        <v>50113005</v>
      </c>
      <c r="F199" s="750" t="s">
        <v>690</v>
      </c>
      <c r="G199" s="749" t="s">
        <v>584</v>
      </c>
      <c r="H199" s="749">
        <v>210120</v>
      </c>
      <c r="I199" s="749">
        <v>0</v>
      </c>
      <c r="J199" s="749" t="s">
        <v>899</v>
      </c>
      <c r="K199" s="749" t="s">
        <v>900</v>
      </c>
      <c r="L199" s="752">
        <v>42768</v>
      </c>
      <c r="M199" s="752">
        <v>3</v>
      </c>
      <c r="N199" s="753">
        <v>128304</v>
      </c>
    </row>
    <row r="200" spans="1:14" ht="14.4" customHeight="1" x14ac:dyDescent="0.3">
      <c r="A200" s="747" t="s">
        <v>555</v>
      </c>
      <c r="B200" s="748" t="s">
        <v>556</v>
      </c>
      <c r="C200" s="749" t="s">
        <v>577</v>
      </c>
      <c r="D200" s="750" t="s">
        <v>578</v>
      </c>
      <c r="E200" s="751">
        <v>50113009</v>
      </c>
      <c r="F200" s="750" t="s">
        <v>828</v>
      </c>
      <c r="G200" s="749" t="s">
        <v>584</v>
      </c>
      <c r="H200" s="749">
        <v>167779</v>
      </c>
      <c r="I200" s="749">
        <v>167779</v>
      </c>
      <c r="J200" s="749" t="s">
        <v>829</v>
      </c>
      <c r="K200" s="749" t="s">
        <v>830</v>
      </c>
      <c r="L200" s="752">
        <v>1914</v>
      </c>
      <c r="M200" s="752">
        <v>220</v>
      </c>
      <c r="N200" s="753">
        <v>421080</v>
      </c>
    </row>
    <row r="201" spans="1:14" ht="14.4" customHeight="1" x14ac:dyDescent="0.3">
      <c r="A201" s="747" t="s">
        <v>555</v>
      </c>
      <c r="B201" s="748" t="s">
        <v>556</v>
      </c>
      <c r="C201" s="749" t="s">
        <v>577</v>
      </c>
      <c r="D201" s="750" t="s">
        <v>578</v>
      </c>
      <c r="E201" s="751">
        <v>50113009</v>
      </c>
      <c r="F201" s="750" t="s">
        <v>828</v>
      </c>
      <c r="G201" s="749" t="s">
        <v>584</v>
      </c>
      <c r="H201" s="749">
        <v>224707</v>
      </c>
      <c r="I201" s="749">
        <v>224707</v>
      </c>
      <c r="J201" s="749" t="s">
        <v>901</v>
      </c>
      <c r="K201" s="749" t="s">
        <v>902</v>
      </c>
      <c r="L201" s="752">
        <v>655.52299455016032</v>
      </c>
      <c r="M201" s="752">
        <v>215</v>
      </c>
      <c r="N201" s="753">
        <v>140937.44382828448</v>
      </c>
    </row>
    <row r="202" spans="1:14" ht="14.4" customHeight="1" x14ac:dyDescent="0.3">
      <c r="A202" s="747" t="s">
        <v>555</v>
      </c>
      <c r="B202" s="748" t="s">
        <v>556</v>
      </c>
      <c r="C202" s="749" t="s">
        <v>577</v>
      </c>
      <c r="D202" s="750" t="s">
        <v>578</v>
      </c>
      <c r="E202" s="751">
        <v>50113009</v>
      </c>
      <c r="F202" s="750" t="s">
        <v>828</v>
      </c>
      <c r="G202" s="749" t="s">
        <v>599</v>
      </c>
      <c r="H202" s="749">
        <v>151208</v>
      </c>
      <c r="I202" s="749">
        <v>151208</v>
      </c>
      <c r="J202" s="749" t="s">
        <v>901</v>
      </c>
      <c r="K202" s="749" t="s">
        <v>903</v>
      </c>
      <c r="L202" s="752">
        <v>13111.615054702974</v>
      </c>
      <c r="M202" s="752">
        <v>25</v>
      </c>
      <c r="N202" s="753">
        <v>327790.37636757432</v>
      </c>
    </row>
    <row r="203" spans="1:14" ht="14.4" customHeight="1" x14ac:dyDescent="0.3">
      <c r="A203" s="747" t="s">
        <v>555</v>
      </c>
      <c r="B203" s="748" t="s">
        <v>556</v>
      </c>
      <c r="C203" s="749" t="s">
        <v>577</v>
      </c>
      <c r="D203" s="750" t="s">
        <v>578</v>
      </c>
      <c r="E203" s="751">
        <v>50113009</v>
      </c>
      <c r="F203" s="750" t="s">
        <v>828</v>
      </c>
      <c r="G203" s="749" t="s">
        <v>904</v>
      </c>
      <c r="H203" s="749">
        <v>193626</v>
      </c>
      <c r="I203" s="749">
        <v>93626</v>
      </c>
      <c r="J203" s="749" t="s">
        <v>901</v>
      </c>
      <c r="K203" s="749" t="s">
        <v>902</v>
      </c>
      <c r="L203" s="752">
        <v>655.5230007813368</v>
      </c>
      <c r="M203" s="752">
        <v>85</v>
      </c>
      <c r="N203" s="753">
        <v>55719.455066413633</v>
      </c>
    </row>
    <row r="204" spans="1:14" ht="14.4" customHeight="1" x14ac:dyDescent="0.3">
      <c r="A204" s="747" t="s">
        <v>555</v>
      </c>
      <c r="B204" s="748" t="s">
        <v>556</v>
      </c>
      <c r="C204" s="749" t="s">
        <v>577</v>
      </c>
      <c r="D204" s="750" t="s">
        <v>578</v>
      </c>
      <c r="E204" s="751">
        <v>50113009</v>
      </c>
      <c r="F204" s="750" t="s">
        <v>828</v>
      </c>
      <c r="G204" s="749" t="s">
        <v>584</v>
      </c>
      <c r="H204" s="749">
        <v>224708</v>
      </c>
      <c r="I204" s="749">
        <v>224708</v>
      </c>
      <c r="J204" s="749" t="s">
        <v>901</v>
      </c>
      <c r="K204" s="749" t="s">
        <v>905</v>
      </c>
      <c r="L204" s="752">
        <v>3275.9209200649893</v>
      </c>
      <c r="M204" s="752">
        <v>3</v>
      </c>
      <c r="N204" s="753">
        <v>9827.762760194968</v>
      </c>
    </row>
    <row r="205" spans="1:14" ht="14.4" customHeight="1" x14ac:dyDescent="0.3">
      <c r="A205" s="747" t="s">
        <v>555</v>
      </c>
      <c r="B205" s="748" t="s">
        <v>556</v>
      </c>
      <c r="C205" s="749" t="s">
        <v>577</v>
      </c>
      <c r="D205" s="750" t="s">
        <v>578</v>
      </c>
      <c r="E205" s="751">
        <v>50113009</v>
      </c>
      <c r="F205" s="750" t="s">
        <v>828</v>
      </c>
      <c r="G205" s="749" t="s">
        <v>599</v>
      </c>
      <c r="H205" s="749">
        <v>177019</v>
      </c>
      <c r="I205" s="749">
        <v>77019</v>
      </c>
      <c r="J205" s="749" t="s">
        <v>901</v>
      </c>
      <c r="K205" s="749" t="s">
        <v>905</v>
      </c>
      <c r="L205" s="752">
        <v>3275.9212499999999</v>
      </c>
      <c r="M205" s="752">
        <v>4</v>
      </c>
      <c r="N205" s="753">
        <v>13103.684999999999</v>
      </c>
    </row>
    <row r="206" spans="1:14" ht="14.4" customHeight="1" x14ac:dyDescent="0.3">
      <c r="A206" s="747" t="s">
        <v>555</v>
      </c>
      <c r="B206" s="748" t="s">
        <v>556</v>
      </c>
      <c r="C206" s="749" t="s">
        <v>577</v>
      </c>
      <c r="D206" s="750" t="s">
        <v>578</v>
      </c>
      <c r="E206" s="751">
        <v>50113009</v>
      </c>
      <c r="F206" s="750" t="s">
        <v>828</v>
      </c>
      <c r="G206" s="749" t="s">
        <v>599</v>
      </c>
      <c r="H206" s="749">
        <v>177018</v>
      </c>
      <c r="I206" s="749">
        <v>77018</v>
      </c>
      <c r="J206" s="749" t="s">
        <v>901</v>
      </c>
      <c r="K206" s="749" t="s">
        <v>906</v>
      </c>
      <c r="L206" s="752">
        <v>1639.4508915149879</v>
      </c>
      <c r="M206" s="752">
        <v>16</v>
      </c>
      <c r="N206" s="753">
        <v>26231.214264239807</v>
      </c>
    </row>
    <row r="207" spans="1:14" ht="14.4" customHeight="1" x14ac:dyDescent="0.3">
      <c r="A207" s="747" t="s">
        <v>555</v>
      </c>
      <c r="B207" s="748" t="s">
        <v>556</v>
      </c>
      <c r="C207" s="749" t="s">
        <v>577</v>
      </c>
      <c r="D207" s="750" t="s">
        <v>578</v>
      </c>
      <c r="E207" s="751">
        <v>50113009</v>
      </c>
      <c r="F207" s="750" t="s">
        <v>828</v>
      </c>
      <c r="G207" s="749" t="s">
        <v>584</v>
      </c>
      <c r="H207" s="749">
        <v>224716</v>
      </c>
      <c r="I207" s="749">
        <v>224716</v>
      </c>
      <c r="J207" s="749" t="s">
        <v>901</v>
      </c>
      <c r="K207" s="749" t="s">
        <v>903</v>
      </c>
      <c r="L207" s="752">
        <v>13111.615381874257</v>
      </c>
      <c r="M207" s="752">
        <v>56</v>
      </c>
      <c r="N207" s="753">
        <v>734250.46138495835</v>
      </c>
    </row>
    <row r="208" spans="1:14" ht="14.4" customHeight="1" x14ac:dyDescent="0.3">
      <c r="A208" s="747" t="s">
        <v>555</v>
      </c>
      <c r="B208" s="748" t="s">
        <v>556</v>
      </c>
      <c r="C208" s="749" t="s">
        <v>580</v>
      </c>
      <c r="D208" s="750" t="s">
        <v>581</v>
      </c>
      <c r="E208" s="751">
        <v>50113016</v>
      </c>
      <c r="F208" s="750" t="s">
        <v>907</v>
      </c>
      <c r="G208" s="749" t="s">
        <v>584</v>
      </c>
      <c r="H208" s="749">
        <v>27720</v>
      </c>
      <c r="I208" s="749">
        <v>27720</v>
      </c>
      <c r="J208" s="749" t="s">
        <v>908</v>
      </c>
      <c r="K208" s="749" t="s">
        <v>909</v>
      </c>
      <c r="L208" s="752">
        <v>19022.894999999997</v>
      </c>
      <c r="M208" s="752">
        <v>34</v>
      </c>
      <c r="N208" s="753">
        <v>646778.42999999993</v>
      </c>
    </row>
    <row r="209" spans="1:14" ht="14.4" customHeight="1" thickBot="1" x14ac:dyDescent="0.35">
      <c r="A209" s="754" t="s">
        <v>555</v>
      </c>
      <c r="B209" s="755" t="s">
        <v>556</v>
      </c>
      <c r="C209" s="756" t="s">
        <v>580</v>
      </c>
      <c r="D209" s="757" t="s">
        <v>581</v>
      </c>
      <c r="E209" s="758">
        <v>50113016</v>
      </c>
      <c r="F209" s="757" t="s">
        <v>907</v>
      </c>
      <c r="G209" s="756" t="s">
        <v>584</v>
      </c>
      <c r="H209" s="756">
        <v>194562</v>
      </c>
      <c r="I209" s="756">
        <v>0</v>
      </c>
      <c r="J209" s="756" t="s">
        <v>910</v>
      </c>
      <c r="K209" s="756" t="s">
        <v>911</v>
      </c>
      <c r="L209" s="759">
        <v>108556.79999999999</v>
      </c>
      <c r="M209" s="759">
        <v>24</v>
      </c>
      <c r="N209" s="760">
        <v>2605363.1999999997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912</v>
      </c>
      <c r="B5" s="745">
        <v>44.260000000000005</v>
      </c>
      <c r="C5" s="765">
        <v>2.4133963673640756E-2</v>
      </c>
      <c r="D5" s="745">
        <v>1789.6700000000005</v>
      </c>
      <c r="E5" s="765">
        <v>0.97586603632635927</v>
      </c>
      <c r="F5" s="746">
        <v>1833.9300000000005</v>
      </c>
    </row>
    <row r="6" spans="1:6" ht="14.4" customHeight="1" x14ac:dyDescent="0.3">
      <c r="A6" s="776" t="s">
        <v>913</v>
      </c>
      <c r="B6" s="752">
        <v>72.56</v>
      </c>
      <c r="C6" s="766">
        <v>5.3749342577983215E-2</v>
      </c>
      <c r="D6" s="752">
        <v>1277.4100000000001</v>
      </c>
      <c r="E6" s="766">
        <v>0.94625065742201686</v>
      </c>
      <c r="F6" s="753">
        <v>1349.97</v>
      </c>
    </row>
    <row r="7" spans="1:6" ht="14.4" customHeight="1" thickBot="1" x14ac:dyDescent="0.35">
      <c r="A7" s="777" t="s">
        <v>914</v>
      </c>
      <c r="B7" s="768">
        <v>36.289999999999992</v>
      </c>
      <c r="C7" s="769">
        <v>8.5795884710414237E-5</v>
      </c>
      <c r="D7" s="768">
        <v>422944.37069822778</v>
      </c>
      <c r="E7" s="769">
        <v>0.99991420411528964</v>
      </c>
      <c r="F7" s="770">
        <v>422980.66069822776</v>
      </c>
    </row>
    <row r="8" spans="1:6" ht="14.4" customHeight="1" thickBot="1" x14ac:dyDescent="0.35">
      <c r="A8" s="771" t="s">
        <v>3</v>
      </c>
      <c r="B8" s="772">
        <v>153.11000000000001</v>
      </c>
      <c r="C8" s="773">
        <v>3.5927436047038887E-4</v>
      </c>
      <c r="D8" s="772">
        <v>426011.4506982278</v>
      </c>
      <c r="E8" s="773">
        <v>0.99964072563952966</v>
      </c>
      <c r="F8" s="774">
        <v>426164.56069822778</v>
      </c>
    </row>
    <row r="9" spans="1:6" ht="14.4" customHeight="1" thickBot="1" x14ac:dyDescent="0.35"/>
    <row r="10" spans="1:6" ht="14.4" customHeight="1" x14ac:dyDescent="0.3">
      <c r="A10" s="775" t="s">
        <v>915</v>
      </c>
      <c r="B10" s="745"/>
      <c r="C10" s="765">
        <v>0</v>
      </c>
      <c r="D10" s="745">
        <v>807.8</v>
      </c>
      <c r="E10" s="765">
        <v>1</v>
      </c>
      <c r="F10" s="746">
        <v>807.8</v>
      </c>
    </row>
    <row r="11" spans="1:6" ht="14.4" customHeight="1" x14ac:dyDescent="0.3">
      <c r="A11" s="776" t="s">
        <v>916</v>
      </c>
      <c r="B11" s="752"/>
      <c r="C11" s="766">
        <v>0</v>
      </c>
      <c r="D11" s="752">
        <v>160.77999999999997</v>
      </c>
      <c r="E11" s="766">
        <v>1</v>
      </c>
      <c r="F11" s="753">
        <v>160.77999999999997</v>
      </c>
    </row>
    <row r="12" spans="1:6" ht="14.4" customHeight="1" x14ac:dyDescent="0.3">
      <c r="A12" s="776" t="s">
        <v>917</v>
      </c>
      <c r="B12" s="752"/>
      <c r="C12" s="766">
        <v>0</v>
      </c>
      <c r="D12" s="752">
        <v>219.59</v>
      </c>
      <c r="E12" s="766">
        <v>1</v>
      </c>
      <c r="F12" s="753">
        <v>219.59</v>
      </c>
    </row>
    <row r="13" spans="1:6" ht="14.4" customHeight="1" x14ac:dyDescent="0.3">
      <c r="A13" s="776" t="s">
        <v>918</v>
      </c>
      <c r="B13" s="752">
        <v>108.85</v>
      </c>
      <c r="C13" s="766">
        <v>1</v>
      </c>
      <c r="D13" s="752"/>
      <c r="E13" s="766">
        <v>0</v>
      </c>
      <c r="F13" s="753">
        <v>108.85</v>
      </c>
    </row>
    <row r="14" spans="1:6" ht="14.4" customHeight="1" x14ac:dyDescent="0.3">
      <c r="A14" s="776" t="s">
        <v>919</v>
      </c>
      <c r="B14" s="752"/>
      <c r="C14" s="766">
        <v>0</v>
      </c>
      <c r="D14" s="752">
        <v>116.66000000000003</v>
      </c>
      <c r="E14" s="766">
        <v>1</v>
      </c>
      <c r="F14" s="753">
        <v>116.66000000000003</v>
      </c>
    </row>
    <row r="15" spans="1:6" ht="14.4" customHeight="1" x14ac:dyDescent="0.3">
      <c r="A15" s="776" t="s">
        <v>920</v>
      </c>
      <c r="B15" s="752"/>
      <c r="C15" s="766">
        <v>0</v>
      </c>
      <c r="D15" s="752">
        <v>50.64</v>
      </c>
      <c r="E15" s="766">
        <v>1</v>
      </c>
      <c r="F15" s="753">
        <v>50.64</v>
      </c>
    </row>
    <row r="16" spans="1:6" ht="14.4" customHeight="1" x14ac:dyDescent="0.3">
      <c r="A16" s="776" t="s">
        <v>921</v>
      </c>
      <c r="B16" s="752">
        <v>44.260000000000005</v>
      </c>
      <c r="C16" s="766">
        <v>0.18178831067482648</v>
      </c>
      <c r="D16" s="752">
        <v>199.21</v>
      </c>
      <c r="E16" s="766">
        <v>0.81821168932517352</v>
      </c>
      <c r="F16" s="753">
        <v>243.47000000000003</v>
      </c>
    </row>
    <row r="17" spans="1:6" ht="14.4" customHeight="1" x14ac:dyDescent="0.3">
      <c r="A17" s="776" t="s">
        <v>922</v>
      </c>
      <c r="B17" s="752"/>
      <c r="C17" s="766">
        <v>0</v>
      </c>
      <c r="D17" s="752">
        <v>149.46000000000006</v>
      </c>
      <c r="E17" s="766">
        <v>1</v>
      </c>
      <c r="F17" s="753">
        <v>149.46000000000006</v>
      </c>
    </row>
    <row r="18" spans="1:6" ht="14.4" customHeight="1" x14ac:dyDescent="0.3">
      <c r="A18" s="776" t="s">
        <v>923</v>
      </c>
      <c r="B18" s="752"/>
      <c r="C18" s="766">
        <v>0</v>
      </c>
      <c r="D18" s="752">
        <v>422844.73069822777</v>
      </c>
      <c r="E18" s="766">
        <v>1</v>
      </c>
      <c r="F18" s="753">
        <v>422844.73069822777</v>
      </c>
    </row>
    <row r="19" spans="1:6" ht="14.4" customHeight="1" x14ac:dyDescent="0.3">
      <c r="A19" s="776" t="s">
        <v>924</v>
      </c>
      <c r="B19" s="752"/>
      <c r="C19" s="766">
        <v>0</v>
      </c>
      <c r="D19" s="752">
        <v>66.340000000000018</v>
      </c>
      <c r="E19" s="766">
        <v>1</v>
      </c>
      <c r="F19" s="753">
        <v>66.340000000000018</v>
      </c>
    </row>
    <row r="20" spans="1:6" ht="14.4" customHeight="1" thickBot="1" x14ac:dyDescent="0.35">
      <c r="A20" s="777" t="s">
        <v>925</v>
      </c>
      <c r="B20" s="768"/>
      <c r="C20" s="769">
        <v>0</v>
      </c>
      <c r="D20" s="768">
        <v>1396.2400000000002</v>
      </c>
      <c r="E20" s="769">
        <v>1</v>
      </c>
      <c r="F20" s="770">
        <v>1396.2400000000002</v>
      </c>
    </row>
    <row r="21" spans="1:6" ht="14.4" customHeight="1" thickBot="1" x14ac:dyDescent="0.35">
      <c r="A21" s="771" t="s">
        <v>3</v>
      </c>
      <c r="B21" s="772">
        <v>153.11000000000001</v>
      </c>
      <c r="C21" s="773">
        <v>3.5927436047038887E-4</v>
      </c>
      <c r="D21" s="772">
        <v>426011.4506982278</v>
      </c>
      <c r="E21" s="773">
        <v>0.99964072563952966</v>
      </c>
      <c r="F21" s="774">
        <v>426164.56069822778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2018-12-18T12:50:44Z</dcterms:modified>
</cp:coreProperties>
</file>