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5" i="431"/>
  <c r="N19" i="431"/>
  <c r="O13" i="431"/>
  <c r="O21" i="431"/>
  <c r="P15" i="431"/>
  <c r="Q13" i="431"/>
  <c r="Q21" i="431"/>
  <c r="C14" i="431"/>
  <c r="C18" i="431"/>
  <c r="D12" i="431"/>
  <c r="D16" i="431"/>
  <c r="E10" i="431"/>
  <c r="E18" i="431"/>
  <c r="F12" i="431"/>
  <c r="F20" i="431"/>
  <c r="G14" i="431"/>
  <c r="H12" i="431"/>
  <c r="H20" i="431"/>
  <c r="I14" i="431"/>
  <c r="I22" i="431"/>
  <c r="J16" i="431"/>
  <c r="K10" i="431"/>
  <c r="K14" i="431"/>
  <c r="K22" i="431"/>
  <c r="L16" i="431"/>
  <c r="M10" i="431"/>
  <c r="M18" i="431"/>
  <c r="N12" i="431"/>
  <c r="N20" i="431"/>
  <c r="O14" i="431"/>
  <c r="O22" i="431"/>
  <c r="P16" i="431"/>
  <c r="Q10" i="431"/>
  <c r="Q18" i="431"/>
  <c r="C11" i="431"/>
  <c r="C19" i="431"/>
  <c r="D17" i="431"/>
  <c r="E11" i="431"/>
  <c r="E15" i="431"/>
  <c r="F9" i="431"/>
  <c r="F17" i="431"/>
  <c r="G11" i="431"/>
  <c r="G19" i="431"/>
  <c r="H13" i="431"/>
  <c r="H21" i="431"/>
  <c r="I15" i="431"/>
  <c r="J9" i="431"/>
  <c r="J17" i="431"/>
  <c r="K15" i="431"/>
  <c r="L9" i="431"/>
  <c r="L21" i="431"/>
  <c r="M15" i="431"/>
  <c r="N9" i="431"/>
  <c r="N17" i="431"/>
  <c r="L13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N11" i="431"/>
  <c r="O9" i="431"/>
  <c r="O17" i="431"/>
  <c r="P11" i="431"/>
  <c r="P19" i="431"/>
  <c r="Q9" i="431"/>
  <c r="Q17" i="431"/>
  <c r="C10" i="431"/>
  <c r="C22" i="431"/>
  <c r="D20" i="431"/>
  <c r="E14" i="431"/>
  <c r="E22" i="431"/>
  <c r="F16" i="431"/>
  <c r="G10" i="431"/>
  <c r="G18" i="431"/>
  <c r="G22" i="431"/>
  <c r="H16" i="431"/>
  <c r="I10" i="431"/>
  <c r="I18" i="431"/>
  <c r="J12" i="431"/>
  <c r="J20" i="431"/>
  <c r="K18" i="431"/>
  <c r="L12" i="431"/>
  <c r="L20" i="431"/>
  <c r="M14" i="431"/>
  <c r="M22" i="431"/>
  <c r="N16" i="431"/>
  <c r="O10" i="431"/>
  <c r="O18" i="431"/>
  <c r="P12" i="431"/>
  <c r="P20" i="431"/>
  <c r="Q14" i="431"/>
  <c r="Q22" i="431"/>
  <c r="C15" i="431"/>
  <c r="D9" i="431"/>
  <c r="D13" i="431"/>
  <c r="D21" i="431"/>
  <c r="E19" i="431"/>
  <c r="F13" i="431"/>
  <c r="F21" i="431"/>
  <c r="G15" i="431"/>
  <c r="H9" i="431"/>
  <c r="H17" i="431"/>
  <c r="I11" i="431"/>
  <c r="I19" i="431"/>
  <c r="J13" i="431"/>
  <c r="J21" i="431"/>
  <c r="K11" i="431"/>
  <c r="K19" i="431"/>
  <c r="L17" i="431"/>
  <c r="M11" i="431"/>
  <c r="M19" i="431"/>
  <c r="N13" i="431"/>
  <c r="O19" i="431"/>
  <c r="P21" i="431"/>
  <c r="N21" i="431"/>
  <c r="P9" i="431"/>
  <c r="Q11" i="431"/>
  <c r="O11" i="431"/>
  <c r="P13" i="431"/>
  <c r="Q15" i="431"/>
  <c r="O15" i="431"/>
  <c r="P17" i="431"/>
  <c r="Q19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9" i="431" l="1"/>
  <c r="S19" i="431"/>
  <c r="R15" i="431"/>
  <c r="S15" i="431"/>
  <c r="R11" i="431"/>
  <c r="S11" i="431"/>
  <c r="R22" i="431"/>
  <c r="S22" i="431"/>
  <c r="R14" i="431"/>
  <c r="S14" i="431"/>
  <c r="S17" i="431"/>
  <c r="R17" i="431"/>
  <c r="S9" i="431"/>
  <c r="R9" i="431"/>
  <c r="R20" i="431"/>
  <c r="S20" i="431"/>
  <c r="S16" i="431"/>
  <c r="R16" i="431"/>
  <c r="R12" i="431"/>
  <c r="S12" i="431"/>
  <c r="S18" i="431"/>
  <c r="R18" i="431"/>
  <c r="S10" i="431"/>
  <c r="R10" i="431"/>
  <c r="S21" i="431"/>
  <c r="R21" i="431"/>
  <c r="S13" i="431"/>
  <c r="R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J3" i="372" l="1"/>
  <c r="N3" i="372"/>
  <c r="F3" i="372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<sst xmlns="http://schemas.openxmlformats.org/spreadsheetml/2006/main" count="15454" uniqueCount="1963">
  <si>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</si>
  <si>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</si>
  <si>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</si>
  <si>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</si>
  <si>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</si>
  <si>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</si>
  <si>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</si>
  <si>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</si>
  <si>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</si>
  <si>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</si>
  <si>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</si>
  <si>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</si>
  <si>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</si>
  <si>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</si>
  <si>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</si>
  <si>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</si>
  <si>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</si>
  <si>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</si>
  <si>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</si>
  <si>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</si>
  <si>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</si>
  <si>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</si>
  <si>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</si>
  <si>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</si>
  <si>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</si>
  <si>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</si>
  <si>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</si>
  <si>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</si>
  <si>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</si>
  <si>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</si>
  <si>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</si>
  <si>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</si>
  <si>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</si>
  <si>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</si>
  <si>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</si>
  <si>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</si>
  <si>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</si>
  <si>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</si>
  <si>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</si>
  <si>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</si>
  <si>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</si>
  <si>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</si>
  <si>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</si>
  <si>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</si>
  <si>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</si>
  <si>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</si>
  <si>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</si>
  <si>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</si>
  <si>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</si>
  <si>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</si>
  <si>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</si>
  <si>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</si>
  <si>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</si>
  <si>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</si>
  <si>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</si>
  <si>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</si>
  <si>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</si>
  <si>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</si>
  <si>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</si>
  <si>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</si>
  <si>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</si>
  <si>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</si>
  <si>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</si>
  <si>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</si>
  <si>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</si>
  <si>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</si>
  <si>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</si>
  <si>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</si>
  <si>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</si>
  <si>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</si>
  <si>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</si>
  <si>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</si>
  <si>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</si>
  <si>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</si>
  <si>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</si>
  <si>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</si>
  <si>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</si>
  <si>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</si>
  <si>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</si>
  <si>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</si>
  <si>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</si>
  <si>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</si>
  <si>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</si>
  <si>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</si>
  <si>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</si>
  <si>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</si>
  <si>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</si>
  <si>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</si>
  <si>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</si>
  <si>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</si>
  <si>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</si>
  <si>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</si>
  <si>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</si>
  <si>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</si>
  <si>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</si>
  <si>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</si>
  <si>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</si>
  <si>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</si>
  <si>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</si>
  <si>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</si>
  <si>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</si>
  <si>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</si>
  <si>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</si>
  <si>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</si>
  <si>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</si>
  <si>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</si>
  <si>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</si>
  <si>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</si>
  <si>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</si>
  <si>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</si>
  <si>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</si>
  <si>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</si>
  <si>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</si>
  <si>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</si>
  <si>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</si>
  <si>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</si>
  <si>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</si>
  <si>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</si>
  <si>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</si>
  <si>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</si>
  <si>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</si>
  <si>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</si>
  <si>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</si>
  <si>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</si>
  <si>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</si>
  <si>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</si>
  <si>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</si>
  <si>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</si>
  <si>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</si>
  <si>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</si>
  <si>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</si>
  <si>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</si>
  <si>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</si>
  <si>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</si>
  <si>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</si>
  <si>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</si>
  <si>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</si>
  <si>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</si>
  <si>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</si>
  <si>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</si>
  <si>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</si>
  <si>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</si>
  <si>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</si>
  <si>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</si>
  <si>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</si>
  <si>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</si>
  <si>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</si>
  <si>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</si>
  <si>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</si>
  <si>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</si>
  <si>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</si>
  <si>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</si>
  <si>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</si>
  <si>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</si>
  <si>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</si>
  <si>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</si>
  <si>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</si>
  <si>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</si>
  <si>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</si>
  <si>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</si>
  <si>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</si>
  <si>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</si>
  <si>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</si>
  <si>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</si>
  <si>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</si>
  <si>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</si>
  <si>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</si>
  <si>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</si>
  <si>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</si>
  <si>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</si>
  <si>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</si>
  <si>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</si>
  <si>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</si>
  <si>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</si>
  <si>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</si>
  <si>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</si>
  <si>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</si>
  <si>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</si>
  <si>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</si>
  <si>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</si>
  <si>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</si>
  <si>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</si>
  <si>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</si>
  <si>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</si>
  <si>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</si>
  <si>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</si>
  <si>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</si>
  <si>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</si>
  <si>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</si>
  <si>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</si>
  <si>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</si>
  <si>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</si>
  <si>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</si>
  <si>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</si>
  <si>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</si>
  <si>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</si>
  <si>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</si>
  <si>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</si>
  <si>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</si>
  <si>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</si>
  <si>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</si>
  <si>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</si>
  <si>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</si>
  <si>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</si>
  <si>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</si>
  <si>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</si>
  <si>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</si>
  <si>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</si>
  <si>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</si>
  <si>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</si>
  <si>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</si>
  <si>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</si>
  <si>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</si>
  <si>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</si>
  <si>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</si>
  <si>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</si>
  <si>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</si>
  <si>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</si>
  <si>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</si>
  <si>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</si>
  <si>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</si>
  <si>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</si>
  <si>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</si>
  <si>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</si>
  <si>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</si>
  <si>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</si>
  <si>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</si>
  <si>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</si>
  <si>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</si>
  <si>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</si>
  <si>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</si>
  <si>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</si>
  <si>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</si>
  <si>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</si>
  <si>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</si>
  <si>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</si>
  <si>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</si>
  <si>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</si>
  <si>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</si>
  <si>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</si>
  <si>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</si>
  <si>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</si>
  <si>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</si>
  <si>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</si>
  <si>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</si>
  <si>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</si>
  <si>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</si>
  <si>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</si>
  <si>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</si>
  <si>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</si>
  <si>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</si>
  <si>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</si>
  <si>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</si>
  <si>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</si>
  <si>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</si>
  <si>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</si>
  <si>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</si>
  <si>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</si>
  <si>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</si>
  <si>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</si>
  <si>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</si>
  <si>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</si>
  <si>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</si>
  <si>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</si>
  <si>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</si>
  <si>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</si>
  <si>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</si>
  <si>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</si>
  <si>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</si>
  <si>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</si>
  <si>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</si>
  <si>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</si>
  <si>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</si>
  <si>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</si>
  <si>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</si>
  <si>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</si>
  <si>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</si>
  <si>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</si>
  <si>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</si>
  <si>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</si>
  <si>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</si>
  <si>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</si>
  <si>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</si>
  <si>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</si>
  <si>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</si>
  <si>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</si>
  <si>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</si>
  <si>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</si>
  <si>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</si>
  <si>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</si>
  <si>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</si>
  <si>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</si>
  <si>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</si>
  <si>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</si>
  <si>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</si>
  <si>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</si>
  <si>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</si>
  <si>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</si>
  <si>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</si>
  <si>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</si>
  <si>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</si>
  <si>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</si>
  <si>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</si>
  <si>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</si>
  <si>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</si>
  <si>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</si>
  <si>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</si>
  <si>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</si>
  <si>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</si>
  <si>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</si>
  <si>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</si>
  <si>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</si>
  <si>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</si>
  <si>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</si>
  <si>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</si>
  <si>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</si>
  <si>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</si>
  <si>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</si>
  <si>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</si>
  <si>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</si>
  <si>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</si>
  <si>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</si>
  <si>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</si>
  <si>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</si>
  <si>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</si>
  <si>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</si>
  <si>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</si>
  <si>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</si>
  <si>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</si>
  <si>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</si>
  <si>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</si>
  <si>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</si>
  <si>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</si>
  <si>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</si>
  <si>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</si>
  <si>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</si>
  <si>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</si>
  <si>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</si>
  <si>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</si>
  <si>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</si>
  <si>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</si>
  <si>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</si>
  <si>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</si>
  <si>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</si>
  <si>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</si>
  <si>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</si>
  <si>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</si>
  <si>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</si>
  <si>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</si>
  <si>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</si>
  <si>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</si>
  <si>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</si>
  <si>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</si>
  <si>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</si>
  <si>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</si>
  <si>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</si>
  <si>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</si>
  <si>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</si>
  <si>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</si>
  <si>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</si>
  <si>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</si>
  <si>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</si>
  <si>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</si>
  <si>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</si>
  <si>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</si>
  <si>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</si>
  <si>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</si>
  <si>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</si>
  <si>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</si>
  <si>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</si>
  <si>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</si>
  <si>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</si>
  <si>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</si>
  <si>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</si>
  <si>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</si>
  <si>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</si>
  <si>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</si>
  <si>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</si>
  <si>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</si>
  <si>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</si>
  <si>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</si>
  <si>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</si>
  <si>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</si>
  <si>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</si>
  <si>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</si>
  <si>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</si>
  <si>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</si>
  <si>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</si>
  <si>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</si>
  <si>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</si>
  <si>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</si>
  <si>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</si>
  <si>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</si>
  <si>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</si>
  <si>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</si>
  <si>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</si>
  <si>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</si>
  <si>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</si>
  <si>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</si>
  <si>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</si>
  <si>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</si>
  <si>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</si>
  <si>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</si>
  <si>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</si>
  <si>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</si>
  <si>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</si>
  <si>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</si>
  <si>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</si>
  <si>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</si>
  <si>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</si>
  <si>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</si>
  <si>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</si>
  <si>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</si>
  <si>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</si>
  <si>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</si>
  <si>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</si>
  <si>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</si>
  <si>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</si>
  <si>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</si>
  <si>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</si>
  <si>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51874004     služby poradenské (odborní poradci)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</si>
  <si>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</si>
  <si>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</si>
  <si>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</si>
  <si>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</si>
  <si>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</si>
  <si>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</si>
  <si>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</si>
  <si>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</si>
  <si>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</si>
  <si>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</si>
  <si>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</si>
  <si>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</si>
  <si>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</si>
  <si>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</si>
  <si>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</si>
  <si>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</si>
  <si>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</si>
  <si>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</si>
  <si>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</si>
  <si>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</si>
  <si>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</si>
  <si>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</si>
  <si>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</si>
  <si>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</si>
  <si>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</si>
  <si>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</si>
  <si>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</si>
  <si>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</si>
  <si>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</si>
  <si>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</si>
  <si>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</si>
  <si>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</si>
  <si>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</si>
  <si>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</si>
  <si>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</si>
  <si>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</si>
  <si>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</si>
  <si>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</si>
  <si>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</si>
  <si>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</si>
  <si>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</si>
  <si>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</si>
  <si>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</si>
  <si>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</si>
  <si>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</si>
  <si>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</si>
  <si>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</si>
  <si>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</si>
  <si>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</si>
  <si>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</si>
  <si>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</si>
  <si>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</si>
  <si>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</si>
  <si>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</si>
  <si>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</si>
  <si>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</si>
  <si>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</si>
  <si>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</si>
  <si>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</si>
  <si>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</si>
  <si>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</si>
  <si>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</si>
  <si>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</si>
  <si>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</si>
  <si>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</si>
  <si>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</si>
  <si>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</si>
  <si>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</si>
  <si>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</si>
  <si>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</si>
  <si>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</si>
  <si>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</si>
  <si>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</si>
  <si>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</si>
  <si>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</si>
  <si>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</si>
  <si>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</si>
  <si>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</si>
  <si>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</si>
  <si>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</si>
  <si>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</si>
  <si>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</si>
  <si>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</si>
  <si>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</si>
  <si>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</si>
  <si>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</si>
  <si>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</si>
  <si>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</si>
  <si>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</si>
  <si>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</si>
  <si>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</si>
  <si>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</si>
  <si>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</si>
  <si>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</si>
  <si>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</si>
  <si>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</si>
  <si>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</si>
  <si>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</si>
  <si>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</si>
  <si>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</si>
  <si>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</si>
  <si>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</si>
  <si>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</si>
  <si>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</si>
  <si>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</si>
  <si>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</si>
  <si>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</si>
  <si>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</si>
  <si>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</si>
  <si>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</si>
  <si>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</si>
  <si>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</si>
  <si>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</si>
  <si>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</si>
  <si>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</si>
  <si>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</si>
  <si>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</si>
  <si>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</si>
  <si>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</si>
  <si>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</si>
  <si>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</si>
  <si>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</si>
  <si>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</si>
  <si>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</si>
  <si>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</si>
  <si>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</si>
  <si>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</si>
  <si>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</si>
  <si>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</si>
  <si>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</si>
  <si>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</si>
  <si>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</si>
  <si>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</si>
  <si>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</si>
  <si>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</si>
  <si>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</si>
  <si>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</si>
  <si>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</si>
  <si>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</si>
  <si>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</si>
  <si>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</si>
  <si>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</si>
  <si>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</si>
  <si>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</si>
  <si>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</si>
  <si>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</si>
  <si>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</si>
  <si>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</si>
  <si>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</si>
  <si>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</si>
  <si>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</si>
  <si>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</si>
  <si>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</si>
  <si>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</si>
  <si>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</si>
  <si>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 30mg tbl.60 VULM</t>
  </si>
  <si>
    <t>ALGIFEN NEO</t>
  </si>
  <si>
    <t>POR GTT SOL 1X50ML</t>
  </si>
  <si>
    <t>AQUA PRO INJECTIONE BRAUN</t>
  </si>
  <si>
    <t>INJ SOL 20X10ML-PLA</t>
  </si>
  <si>
    <t>ATARALGIN</t>
  </si>
  <si>
    <t>POR TBL NOB 20</t>
  </si>
  <si>
    <t>P</t>
  </si>
  <si>
    <t>AULIN</t>
  </si>
  <si>
    <t>TBL 15X100MG</t>
  </si>
  <si>
    <t>CALCII CARBONICI 0,5 TBL. MEDICAMENTA</t>
  </si>
  <si>
    <t>POR TBL NOB 100X0.5GM</t>
  </si>
  <si>
    <t>Carbosorb tbl.20-blistr</t>
  </si>
  <si>
    <t>CODEIN SLOVAKOFARMA 30MG</t>
  </si>
  <si>
    <t>TBL 10X30MG-BLISTR</t>
  </si>
  <si>
    <t>DUPHALAC</t>
  </si>
  <si>
    <t>667MG/ML POR SOL 1X500ML HDP</t>
  </si>
  <si>
    <t>ESPUMISAN</t>
  </si>
  <si>
    <t>PORCPSMOL50X40MG-BL</t>
  </si>
  <si>
    <t>EUTHYROX 112 MIKROGRAMŮ</t>
  </si>
  <si>
    <t>POR TBL NOB 100X112RG II</t>
  </si>
  <si>
    <t>EUTHYROX 50</t>
  </si>
  <si>
    <t>TBL 100X50RG</t>
  </si>
  <si>
    <t>FLECTOR EP GEL</t>
  </si>
  <si>
    <t>DRM GEL 1X60GM</t>
  </si>
  <si>
    <t>DRM GEL 1X100GM</t>
  </si>
  <si>
    <t>HELICID 20 ZENTIVA</t>
  </si>
  <si>
    <t>POR CPS ETD 90X20MG</t>
  </si>
  <si>
    <t>HEŘMÁNKOVÝ ČAJ LEROS</t>
  </si>
  <si>
    <t>SPC 20X1.5GM(SÁČKY)</t>
  </si>
  <si>
    <t>KL TBL MAGN.LACT 0,5G+B6 0,02G, 100TBL</t>
  </si>
  <si>
    <t>LETROX 100</t>
  </si>
  <si>
    <t>POR TBL NOB 100X100RG II</t>
  </si>
  <si>
    <t>LETROX 50</t>
  </si>
  <si>
    <t>POR TBL NOB 100X50RG II</t>
  </si>
  <si>
    <t>LEXAURIN 1,5</t>
  </si>
  <si>
    <t>POR TBL NOB 30X1.5MG</t>
  </si>
  <si>
    <t>LEXAURIN 3</t>
  </si>
  <si>
    <t>3MG TBL NOB 30</t>
  </si>
  <si>
    <t>MAGNESIUM SULFURICUM BIOTIKA</t>
  </si>
  <si>
    <t>INJ 5X10ML 10%</t>
  </si>
  <si>
    <t>MÁTOVÝ ČAJ LEROS</t>
  </si>
  <si>
    <t>SPC 20X2.0GM(SÁČKY)</t>
  </si>
  <si>
    <t>MUCOSOLVAN</t>
  </si>
  <si>
    <t>POR GTT SOL+INH SOL 60ML</t>
  </si>
  <si>
    <t>NITROGLYCERIN SLOVAKOFARMA</t>
  </si>
  <si>
    <t>TBL 20X0.5MG</t>
  </si>
  <si>
    <t>PANCREOLAN FORTE</t>
  </si>
  <si>
    <t>TBL ENT 30X220MG</t>
  </si>
  <si>
    <t>PARALEN 500</t>
  </si>
  <si>
    <t>POR TBL NOB 24X500MG</t>
  </si>
  <si>
    <t>PREDNISON 20 LECIVA</t>
  </si>
  <si>
    <t>TBL 20X20MG(BLISTR)</t>
  </si>
  <si>
    <t>PROPYCIL 50</t>
  </si>
  <si>
    <t>POR TBLNOB100X50MG</t>
  </si>
  <si>
    <t>SMECTA</t>
  </si>
  <si>
    <t>PLV POR 1X30SACKU</t>
  </si>
  <si>
    <t>SUPPOSITORIA GLYCERINI LECIVA</t>
  </si>
  <si>
    <t>SUP 10X2.35GM</t>
  </si>
  <si>
    <t>TANTUM VERDE</t>
  </si>
  <si>
    <t>1,5MG/ML GGR 120ML</t>
  </si>
  <si>
    <t>TANTUM VERDE LEMON</t>
  </si>
  <si>
    <t>3MG PAS 20</t>
  </si>
  <si>
    <t>TBL.CALCII CARBON.PRAEC.0.5 MVM</t>
  </si>
  <si>
    <t>TBL 50X0.5GM</t>
  </si>
  <si>
    <t>TENSIOMIN</t>
  </si>
  <si>
    <t>TBL 30X12.5MG</t>
  </si>
  <si>
    <t>THYROZOL 10</t>
  </si>
  <si>
    <t>TBL OBD 50X10MG</t>
  </si>
  <si>
    <t>Vitar Soda tbl.150</t>
  </si>
  <si>
    <t>neleč.</t>
  </si>
  <si>
    <t>ZOLPIDEM MYLAN</t>
  </si>
  <si>
    <t>POR TBL FLM 20X10MG</t>
  </si>
  <si>
    <t>léky - radiofarmaka (KNM)</t>
  </si>
  <si>
    <t>NATRIUMJODID (131I) DIAGNOSTIKKAPSELN 3,7MBQ</t>
  </si>
  <si>
    <t>3,7MBQ CPS DUR 10</t>
  </si>
  <si>
    <t>SODIUM IODIDE (131I) INJECTION 2035MBQ</t>
  </si>
  <si>
    <t>37-1110MBQ/ML INJ SOL 2035MBQ</t>
  </si>
  <si>
    <t>SODIUM IODIDE (131I) INJECTION 259MBQ</t>
  </si>
  <si>
    <t>37-1110MBQ/ML INJ SOL 259MBQ</t>
  </si>
  <si>
    <t>SODIUM IODIDE (I 131) INJECTION 37MBQ</t>
  </si>
  <si>
    <t>37-370MBQ/ML INJ SOL 37MBQ</t>
  </si>
  <si>
    <t>THERACAP 131 1000MBQ</t>
  </si>
  <si>
    <t>1000MBQ CPS DUR 1</t>
  </si>
  <si>
    <t>THERACAP 131 1100MBQ</t>
  </si>
  <si>
    <t>1100MBQ CPS DUR 1</t>
  </si>
  <si>
    <t>THERACAP 131 1500MBQ</t>
  </si>
  <si>
    <t>1500MBQ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</si>
  <si>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</si>
  <si>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</si>
  <si>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</si>
  <si>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</si>
  <si>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</si>
  <si>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</si>
  <si>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</si>
  <si>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</si>
  <si>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</si>
  <si>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</si>
  <si>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</si>
  <si>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</si>
  <si>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</si>
  <si>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</si>
  <si>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</si>
  <si>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</si>
  <si>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ANALGIN</t>
  </si>
  <si>
    <t>INJ SOL 5X5ML</t>
  </si>
  <si>
    <t>BETALOC</t>
  </si>
  <si>
    <t>INJ 5X5ML/5MG</t>
  </si>
  <si>
    <t>ECOLAV Výplach očí 100ml</t>
  </si>
  <si>
    <t>100 ml</t>
  </si>
  <si>
    <t>ENDIARON</t>
  </si>
  <si>
    <t>POR TBL FLM 10X250MG</t>
  </si>
  <si>
    <t>GLUKÓZA 20 BRAUN</t>
  </si>
  <si>
    <t>INF SOL 10X500ML-PE</t>
  </si>
  <si>
    <t>GLUKÓZA 5 BRAUN</t>
  </si>
  <si>
    <t>INF SOL 10X250ML-PE</t>
  </si>
  <si>
    <t>HEPARIN LECIVA</t>
  </si>
  <si>
    <t>INJ 1X10ML/50KU</t>
  </si>
  <si>
    <t>HYDROCORTISON VUAB 100 MG</t>
  </si>
  <si>
    <t>INJ PLV SOL 1X100MG</t>
  </si>
  <si>
    <t>CHLORID SODNÝ 0,9% BRAUN</t>
  </si>
  <si>
    <t>INF SOL 20X100MLPELAH</t>
  </si>
  <si>
    <t>INF SOL 10X250MLPELAH</t>
  </si>
  <si>
    <t>KL BARVA NA  DETI 20 g</t>
  </si>
  <si>
    <t>MESOCAIN</t>
  </si>
  <si>
    <t>INJ 10X10ML 1%</t>
  </si>
  <si>
    <t>NORADRENALIN LECIVA</t>
  </si>
  <si>
    <t>NOVALGIN</t>
  </si>
  <si>
    <t>INJ 10X2ML/1000MG</t>
  </si>
  <si>
    <t>STADALAX</t>
  </si>
  <si>
    <t>POR TBL OBD 20X5MG</t>
  </si>
  <si>
    <t>VENTOLIN INHALER N</t>
  </si>
  <si>
    <t>INHSUSPSS200X100RG</t>
  </si>
  <si>
    <t>BRAIN-SPECT KIT 3</t>
  </si>
  <si>
    <t>0,3MG RAD KIT 3</t>
  </si>
  <si>
    <t>DATSCAN 74MBQ</t>
  </si>
  <si>
    <t>74MBQ/ML INJ SOL 1X2,5ML</t>
  </si>
  <si>
    <t>74MBQ/ML INJ SOL 1X5ML</t>
  </si>
  <si>
    <t>DRYTEC 9GBQ</t>
  </si>
  <si>
    <t>2,5-100GBQ RAD GEN 9GBQ</t>
  </si>
  <si>
    <t>Evacuated vials</t>
  </si>
  <si>
    <t>25x11ml</t>
  </si>
  <si>
    <t xml:space="preserve">Chromat. papíry Whatman 3 </t>
  </si>
  <si>
    <t>1 ks 580x680mm</t>
  </si>
  <si>
    <t>KRYPTOSCAN 74MBQ</t>
  </si>
  <si>
    <t>74-2735MBQ RAD GEN 74MBQ</t>
  </si>
  <si>
    <t>LEUCO-SCINT KIT 3</t>
  </si>
  <si>
    <t>0,18MG RAD KIT 3+3+3+MAT</t>
  </si>
  <si>
    <t>MACRO-ALBUMON KIT 3</t>
  </si>
  <si>
    <t>2MG RAD KIT 3</t>
  </si>
  <si>
    <t>MACRO-ALBUMON KIT 6</t>
  </si>
  <si>
    <t>2MG RAD KIT 6</t>
  </si>
  <si>
    <t>MIBG(I123)INJECTION 1X3ML</t>
  </si>
  <si>
    <t>74MBQ/ML INJ SOL 1X3ML</t>
  </si>
  <si>
    <t>MIBG(I123)INJECTION 1X4ML</t>
  </si>
  <si>
    <t>74MBQ/ML INJ SOL 1X4ML</t>
  </si>
  <si>
    <t>NANO-ALBUMON KIT 3</t>
  </si>
  <si>
    <t>1MG RAD KIT 3</t>
  </si>
  <si>
    <t>RADIONUKLIDOVÝ GENERÁTOR 81RB/81MKR 74MBQ</t>
  </si>
  <si>
    <t>18-740MBQ RAD GEN 74MBQ</t>
  </si>
  <si>
    <t>SODIUM CHROMATE(51CR) SOLUTION 37MBQ</t>
  </si>
  <si>
    <t>37MBQ/ML INJ SOL 37MBQ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</si>
  <si>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</si>
  <si>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</si>
  <si>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</si>
  <si>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</si>
  <si>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</si>
  <si>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</si>
  <si>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</si>
  <si>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</si>
  <si>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</si>
  <si>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</si>
  <si>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</si>
  <si>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</si>
  <si>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</si>
  <si>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6,45GBQ</t>
  </si>
  <si>
    <t>2,15-43,00GBQ RAD GEN 6,45GBQ</t>
  </si>
  <si>
    <t>ULTRA TECHNEKOW FM 8,6GBQ</t>
  </si>
  <si>
    <t>2,15-43,00GBQ RAD GEN 8,6GBQ</t>
  </si>
  <si>
    <t>YTTRIUM (90Y) COLLOID SUSPENSION 296MBQ</t>
  </si>
  <si>
    <t>37-370MBQ/ML INJ SUS 296MBQ</t>
  </si>
  <si>
    <t>YTTRIUM (90Y) COLLOID SUSPENSION 444MBQ</t>
  </si>
  <si>
    <t>37-370MBQ/ML INJ SUS 444MBQ</t>
  </si>
  <si>
    <t>léky - RTG diagnostika ZUL (LEK)</t>
  </si>
  <si>
    <t>RAPISCAN 400 MCG</t>
  </si>
  <si>
    <t>INJ SOL 1X5ML</t>
  </si>
  <si>
    <t>0.9% W/V SODIUM CHLORIDE I.V.</t>
  </si>
  <si>
    <t>INJ 20X10ML</t>
  </si>
  <si>
    <t>INJ 20X20ML</t>
  </si>
  <si>
    <t>APAURIN</t>
  </si>
  <si>
    <t>INJ 10X2ML/10MG</t>
  </si>
  <si>
    <t>ARDEAOSMOSOL MA 20</t>
  </si>
  <si>
    <t>200G/L INF SOL 10X200ML</t>
  </si>
  <si>
    <t>BUSCOPAN</t>
  </si>
  <si>
    <t>INJ 5X1ML/20MG</t>
  </si>
  <si>
    <t xml:space="preserve">BUSCOPAN </t>
  </si>
  <si>
    <t>DEXAMED</t>
  </si>
  <si>
    <t>INJ 10X2ML/8MG</t>
  </si>
  <si>
    <t>DIAZEPAM SLOVAKOFARMA</t>
  </si>
  <si>
    <t>TBL 20X5MG</t>
  </si>
  <si>
    <t>DITHIADEN</t>
  </si>
  <si>
    <t>TBL 20X2MG</t>
  </si>
  <si>
    <t>INF SOL 10X500MLPELAH</t>
  </si>
  <si>
    <t>INF SOL 10X1000MLPLAH</t>
  </si>
  <si>
    <t>IR OG. OPHTHALMO-SEPTONEX</t>
  </si>
  <si>
    <t>GTT OPH 1X10ML</t>
  </si>
  <si>
    <t>NATRIUM CHLORATUM BIOTIKA ISOT.</t>
  </si>
  <si>
    <t>INJ 10X10ML</t>
  </si>
  <si>
    <t>OPHTHALMO-SEPTONEX</t>
  </si>
  <si>
    <t>OPH GTT SOL 1X10ML PLAST</t>
  </si>
  <si>
    <t>SYNTOPHYLLIN</t>
  </si>
  <si>
    <t>INJ 5X10ML/240MG</t>
  </si>
  <si>
    <t>TORECAN</t>
  </si>
  <si>
    <t>INJ 5X1ML/6.5MG</t>
  </si>
  <si>
    <t>TRALGIT 100 INJ</t>
  </si>
  <si>
    <t>INJ SOL 5X2ML/100MG</t>
  </si>
  <si>
    <t>3-[18F] FLT, INJ 3,5GBQ</t>
  </si>
  <si>
    <t>1-8GBQ INJ SOL 3GBQ</t>
  </si>
  <si>
    <t>FLUDEOXYGLUCOSE (18F) BIONT 2200MBQ</t>
  </si>
  <si>
    <t>200-2200MBQ/ML INJ SOL 0,2-10ML</t>
  </si>
  <si>
    <t>FLUDEOXYGLUKOSA INJ. 1GBQ</t>
  </si>
  <si>
    <t>100-1500MBQ/ML INJ SOL 1GBQ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</si>
  <si>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</si>
  <si>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</si>
  <si>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</si>
  <si>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</si>
  <si>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</si>
  <si>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</si>
  <si>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</si>
  <si>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</si>
  <si>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 xml:space="preserve">IASOdopa (18F) 1,2GBQ </t>
  </si>
  <si>
    <t>1,2GBQ INJ SOL</t>
  </si>
  <si>
    <t xml:space="preserve">IASOdopa (18F) 1,4GBQ </t>
  </si>
  <si>
    <t>1,4GBQ INJ SOL</t>
  </si>
  <si>
    <t>IASOCHOLINE 1GBQ (15ML)</t>
  </si>
  <si>
    <t>1GBQ/ML INJ SOL 0,5-15ML (15ML)</t>
  </si>
  <si>
    <t>VIZAMYL 400MBQ 1-10ML</t>
  </si>
  <si>
    <t>400MBQ/ML INJ SOL 1-10ML</t>
  </si>
  <si>
    <t>ULTRAVIST 370</t>
  </si>
  <si>
    <t>INJ SOL 8X500ML</t>
  </si>
  <si>
    <t>INJ SOL 1X200ML</t>
  </si>
  <si>
    <t>ULTRAVIST 370 MG/ML</t>
  </si>
  <si>
    <t>ULTRAVIST-370</t>
  </si>
  <si>
    <t>INJ 10X50ML</t>
  </si>
  <si>
    <t>INJ 10X100ML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</si>
  <si>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</si>
  <si>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</si>
  <si>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</si>
  <si>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</si>
  <si>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</si>
  <si>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</si>
  <si>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</si>
  <si>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2251 - KNM: přístr.pracoviště - PET</t>
  </si>
  <si>
    <t>C07AB02 - METOPROLOL</t>
  </si>
  <si>
    <t>M01AX17 - NIMESULID</t>
  </si>
  <si>
    <t>N02BB02 - SODNÁ SŮL METAMIZOLU</t>
  </si>
  <si>
    <t>N05CF02 - ZOLPIDEM</t>
  </si>
  <si>
    <t>R03AC02 - SALBUTAMOL</t>
  </si>
  <si>
    <t>V08AB05 - JOPROMID</t>
  </si>
  <si>
    <t>A06AD11 - LAKTULOSA</t>
  </si>
  <si>
    <t>H03AA01 - SODNÁ SŮL LEVOTHYROXINU</t>
  </si>
  <si>
    <t>A06AD11</t>
  </si>
  <si>
    <t>215715</t>
  </si>
  <si>
    <t>667G/L POR SOL 1X500ML II</t>
  </si>
  <si>
    <t>H03AA01</t>
  </si>
  <si>
    <t>147458</t>
  </si>
  <si>
    <t>EUTHYROX</t>
  </si>
  <si>
    <t>112MCG TBL NOB 100 II</t>
  </si>
  <si>
    <t>187425</t>
  </si>
  <si>
    <t>LETROX</t>
  </si>
  <si>
    <t>50MCG TBL NOB 100</t>
  </si>
  <si>
    <t>187427</t>
  </si>
  <si>
    <t>100MCG TBL NOB 100</t>
  </si>
  <si>
    <t>69189</t>
  </si>
  <si>
    <t>50MCG TBL NOB 100 II</t>
  </si>
  <si>
    <t>M01AX17</t>
  </si>
  <si>
    <t>12891</t>
  </si>
  <si>
    <t>100MG TBL NOB 15</t>
  </si>
  <si>
    <t>N05CF02</t>
  </si>
  <si>
    <t>146894</t>
  </si>
  <si>
    <t>10MG TBL FLM 20</t>
  </si>
  <si>
    <t>C07AB02</t>
  </si>
  <si>
    <t>83974</t>
  </si>
  <si>
    <t>1MG/ML INJ SOL 5X5ML</t>
  </si>
  <si>
    <t>N02BB02</t>
  </si>
  <si>
    <t>7981</t>
  </si>
  <si>
    <t>NOVALGIN INJEKCE</t>
  </si>
  <si>
    <t>500MG/ML INJ SOL 10X2ML</t>
  </si>
  <si>
    <t>R03AC02</t>
  </si>
  <si>
    <t>31934</t>
  </si>
  <si>
    <t>100MCG/DÁV INH SUS PSS 200DÁV</t>
  </si>
  <si>
    <t>V08AB05</t>
  </si>
  <si>
    <t>151208</t>
  </si>
  <si>
    <t>370MG/ML INJ SOL 8X500ML</t>
  </si>
  <si>
    <t>77018</t>
  </si>
  <si>
    <t>370MG/ML INJ SOL 10X50ML</t>
  </si>
  <si>
    <t>77019</t>
  </si>
  <si>
    <t>370MG/ML INJ SOL 10X100ML</t>
  </si>
  <si>
    <t>93626</t>
  </si>
  <si>
    <t>370MG/ML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</si>
  <si>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</si>
  <si>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</si>
  <si>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</si>
  <si>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</si>
  <si>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</si>
  <si>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</si>
  <si>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</si>
  <si>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</si>
  <si>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</si>
  <si>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</si>
  <si>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</si>
  <si>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</si>
  <si>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</si>
  <si>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</si>
  <si>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</si>
  <si>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</si>
  <si>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</si>
  <si>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</si>
  <si>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</si>
  <si>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</si>
  <si>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</si>
  <si>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</si>
  <si>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</si>
  <si>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</si>
  <si>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</si>
  <si>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</si>
  <si>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OMEPRAZOL</t>
  </si>
  <si>
    <t>215605</t>
  </si>
  <si>
    <t>20MG CPS ETD 28</t>
  </si>
  <si>
    <t>SODNÁ SŮL LEVOTHYROXINU</t>
  </si>
  <si>
    <t>46694</t>
  </si>
  <si>
    <t>125MCG TBL NOB 100 II</t>
  </si>
  <si>
    <t>147466</t>
  </si>
  <si>
    <t>137MCG TBL NOB 100 II</t>
  </si>
  <si>
    <t>169714</t>
  </si>
  <si>
    <t>125MCG TBL NOB 100</t>
  </si>
  <si>
    <t>172044</t>
  </si>
  <si>
    <t>150MCG TBL NOB 100</t>
  </si>
  <si>
    <t>97186</t>
  </si>
  <si>
    <t>100MCG TBL NOB 100 I</t>
  </si>
  <si>
    <t>ALPRAZOLAM</t>
  </si>
  <si>
    <t>6618</t>
  </si>
  <si>
    <t>NEUROL 0,5</t>
  </si>
  <si>
    <t>0,5MG TBL NOB 30</t>
  </si>
  <si>
    <t>BETAMETHASON A ANTIBIOTIKA</t>
  </si>
  <si>
    <t>17171</t>
  </si>
  <si>
    <t>BELOGENT</t>
  </si>
  <si>
    <t>0,5MG/G+1MG/G UNG 30G</t>
  </si>
  <si>
    <t>BISOPROLOL</t>
  </si>
  <si>
    <t>158697</t>
  </si>
  <si>
    <t>BISOPROLOL MYLAN</t>
  </si>
  <si>
    <t>5MG TBL FLM 100</t>
  </si>
  <si>
    <t>DESLORATADIN</t>
  </si>
  <si>
    <t>27899</t>
  </si>
  <si>
    <t>AERIUS</t>
  </si>
  <si>
    <t>5MG TBL FLM 90</t>
  </si>
  <si>
    <t>DIOSMIN, KOMBINACE</t>
  </si>
  <si>
    <t>201992</t>
  </si>
  <si>
    <t>DETRALEX</t>
  </si>
  <si>
    <t>500MG TBL FLM 120</t>
  </si>
  <si>
    <t>132908</t>
  </si>
  <si>
    <t>INDOMETACIN</t>
  </si>
  <si>
    <t>93723</t>
  </si>
  <si>
    <t>INDOMETACIN BERLIN-CHEMIE</t>
  </si>
  <si>
    <t>50MG SUP 10</t>
  </si>
  <si>
    <t>LÉČIVA K TERAPII ONEMOCNĚNÍ JATER</t>
  </si>
  <si>
    <t>125752</t>
  </si>
  <si>
    <t>ESSENTIALE FORTE N</t>
  </si>
  <si>
    <t>300MG CPS DUR 50</t>
  </si>
  <si>
    <t>125753</t>
  </si>
  <si>
    <t>300MG CPS DUR 100</t>
  </si>
  <si>
    <t>181293</t>
  </si>
  <si>
    <t>ESSENTIALE FORTE</t>
  </si>
  <si>
    <t>600MG CPS DUR 30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</si>
  <si>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</si>
  <si>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</si>
  <si>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</si>
  <si>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</si>
  <si>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</si>
  <si>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</si>
  <si>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</si>
  <si>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</si>
  <si>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SODNÁ SŮL METAMIZOLU</t>
  </si>
  <si>
    <t>55823</t>
  </si>
  <si>
    <t>NOVALGIN TABLETY</t>
  </si>
  <si>
    <t>500MG TBL FLM 20</t>
  </si>
  <si>
    <t>SPAZMOLYTIKA, PSYCHOLEPTIKA A ANALGETIKA V KOMBINACI</t>
  </si>
  <si>
    <t>91261</t>
  </si>
  <si>
    <t>SPASMOPAN</t>
  </si>
  <si>
    <t>500MG/19,2MG/10MG/0,1MG SUP 5</t>
  </si>
  <si>
    <t>TELMISARTAN</t>
  </si>
  <si>
    <t>167673</t>
  </si>
  <si>
    <t>TOLURA</t>
  </si>
  <si>
    <t>80MG TBL NOB 28</t>
  </si>
  <si>
    <t>ZOLPIDEM</t>
  </si>
  <si>
    <t>146899</t>
  </si>
  <si>
    <t>10MG TBL FLM 50</t>
  </si>
  <si>
    <t>KOMBINACE MINERÁLNÍCH SOLÍ</t>
  </si>
  <si>
    <t>183550</t>
  </si>
  <si>
    <t>EZICLEN</t>
  </si>
  <si>
    <t>POR CNC SOL 2X176ML</t>
  </si>
  <si>
    <t>147454</t>
  </si>
  <si>
    <t>88MCG TBL NOB 100 II</t>
  </si>
  <si>
    <t>147462</t>
  </si>
  <si>
    <t>200MCG TBL NOB 100 II</t>
  </si>
  <si>
    <t>184245</t>
  </si>
  <si>
    <t>75MCG TBL NOB 100</t>
  </si>
  <si>
    <t>46692</t>
  </si>
  <si>
    <t>75MCG TBL NOB 100 II</t>
  </si>
  <si>
    <t>69191</t>
  </si>
  <si>
    <t>150MCG TBL NOB 100 II</t>
  </si>
  <si>
    <t>199576</t>
  </si>
  <si>
    <t>ELTROXIN</t>
  </si>
  <si>
    <t>SODNÁ SŮL LIOTHYRONINU</t>
  </si>
  <si>
    <t>185376</t>
  </si>
  <si>
    <t>CYNOMEL</t>
  </si>
  <si>
    <t>0,025MG TBL NOB 30</t>
  </si>
  <si>
    <t>BROMAZEPAM</t>
  </si>
  <si>
    <t>132676</t>
  </si>
  <si>
    <t>1,5MG TBL NOB 30</t>
  </si>
  <si>
    <t>CETIRIZIN</t>
  </si>
  <si>
    <t>5496</t>
  </si>
  <si>
    <t>ZODAC</t>
  </si>
  <si>
    <t>10MG TBL FLM 60</t>
  </si>
  <si>
    <t>28839</t>
  </si>
  <si>
    <t>0,5MG/ML POR SOL 120ML+LŽIČKA</t>
  </si>
  <si>
    <t>DEXAMETHASON A ANTIINFEKTIVA</t>
  </si>
  <si>
    <t>225168</t>
  </si>
  <si>
    <t>MAXITROL</t>
  </si>
  <si>
    <t>OPH GTT SUS 1X5ML</t>
  </si>
  <si>
    <t>ERDOSTEIN</t>
  </si>
  <si>
    <t>47033</t>
  </si>
  <si>
    <t>ERDOMED</t>
  </si>
  <si>
    <t>35MG/ML POR PLV SUS 100ML</t>
  </si>
  <si>
    <t>199680</t>
  </si>
  <si>
    <t>300MG CPS DUR 60</t>
  </si>
  <si>
    <t>GESTODEN A ETHINYLESTRADIOL</t>
  </si>
  <si>
    <t>97556</t>
  </si>
  <si>
    <t>LINDYNETTE 20</t>
  </si>
  <si>
    <t>75MCG/20MCG TBL OBD 1X21</t>
  </si>
  <si>
    <t>115716</t>
  </si>
  <si>
    <t>75MCG/20MCG TBL OBD 3X21</t>
  </si>
  <si>
    <t>JINÁ ANTIBIOTIKA PRO LOKÁLNÍ APLIKACI</t>
  </si>
  <si>
    <t>201970</t>
  </si>
  <si>
    <t>PAMYCON NA PŘÍPRAVU KAPEK</t>
  </si>
  <si>
    <t>33000IU/2500IU DRM PLV SOL 1</t>
  </si>
  <si>
    <t>KETOPROFEN</t>
  </si>
  <si>
    <t>76653</t>
  </si>
  <si>
    <t>KETONAL FORTE</t>
  </si>
  <si>
    <t>100MG TBL FLM 20</t>
  </si>
  <si>
    <t>PANTOPRAZOL</t>
  </si>
  <si>
    <t>109411</t>
  </si>
  <si>
    <t>NOLPAZA</t>
  </si>
  <si>
    <t>40MG TBL ENT 28</t>
  </si>
  <si>
    <t>49113</t>
  </si>
  <si>
    <t>CONTROLOC</t>
  </si>
  <si>
    <t>20MG TBL ENT 28 I</t>
  </si>
  <si>
    <t>SILYMARIN</t>
  </si>
  <si>
    <t>19571</t>
  </si>
  <si>
    <t>LAGOSA</t>
  </si>
  <si>
    <t>TBL OBD 100</t>
  </si>
  <si>
    <t>TRIAMCINOLON A ANTISEPTIKA</t>
  </si>
  <si>
    <t>4178</t>
  </si>
  <si>
    <t>TRIAMCINOLON E LÉČIVA</t>
  </si>
  <si>
    <t>1MG/G+10MG/G UNG 1X20G</t>
  </si>
  <si>
    <t>ACEBUTOLOL</t>
  </si>
  <si>
    <t>80058</t>
  </si>
  <si>
    <t>SECTRAL</t>
  </si>
  <si>
    <t>400MG TBL FLM 30</t>
  </si>
  <si>
    <t>AZITHROMYCIN</t>
  </si>
  <si>
    <t>155859</t>
  </si>
  <si>
    <t>SUMAMED</t>
  </si>
  <si>
    <t>500MG TBL FLM 3</t>
  </si>
  <si>
    <t>176913</t>
  </si>
  <si>
    <t>RIVOCOR 5</t>
  </si>
  <si>
    <t>218835</t>
  </si>
  <si>
    <t>CONCOR 5</t>
  </si>
  <si>
    <t>CIKLESONID</t>
  </si>
  <si>
    <t>137279</t>
  </si>
  <si>
    <t>ALVESCO 160 INHALER</t>
  </si>
  <si>
    <t>160MCG/DÁV INH SOL PSS 60DÁV</t>
  </si>
  <si>
    <t>FLUTIKASON-FUROÁT</t>
  </si>
  <si>
    <t>29816</t>
  </si>
  <si>
    <t>AVAMYS</t>
  </si>
  <si>
    <t>27,5MCG/VSTŘIK NAS SPR SUS 1X120DÁV</t>
  </si>
  <si>
    <t>HOŘČÍK (RŮZNÉ SOLE V KOMBINACI)</t>
  </si>
  <si>
    <t>66555</t>
  </si>
  <si>
    <t>MAGNOSOLV</t>
  </si>
  <si>
    <t>365MG POR GRA SOL SCC 30</t>
  </si>
  <si>
    <t>HYDROKORTISON A ANTIBIOTIKA</t>
  </si>
  <si>
    <t>41515</t>
  </si>
  <si>
    <t>PIMAFUCORT</t>
  </si>
  <si>
    <t>10MG/G+10MG/G+3,5MG/G CRM 15G</t>
  </si>
  <si>
    <t>61980</t>
  </si>
  <si>
    <t>10MG/G+10MG/G+3,5MG/G UNG 15G</t>
  </si>
  <si>
    <t>HYDROKORTISON-BUTYRÁT</t>
  </si>
  <si>
    <t>9305</t>
  </si>
  <si>
    <t>LOCOID 0,1%</t>
  </si>
  <si>
    <t>1MG/G CRM 30G</t>
  </si>
  <si>
    <t>Jiná</t>
  </si>
  <si>
    <t>199575</t>
  </si>
  <si>
    <t>Jiný</t>
  </si>
  <si>
    <t>1066</t>
  </si>
  <si>
    <t>FRAMYKOIN</t>
  </si>
  <si>
    <t>250IU/G+5,2MG/G UNG 10G</t>
  </si>
  <si>
    <t>MEDROXYPROGESTERON A ESTROGEN</t>
  </si>
  <si>
    <t>14628</t>
  </si>
  <si>
    <t>DIVINA</t>
  </si>
  <si>
    <t>2MG+2MG/10MG TBL NOB 3X21</t>
  </si>
  <si>
    <t>MEFENOXALON</t>
  </si>
  <si>
    <t>85656</t>
  </si>
  <si>
    <t>DORSIFLEX</t>
  </si>
  <si>
    <t>200MG TBL NOB 30</t>
  </si>
  <si>
    <t>NIMESULID</t>
  </si>
  <si>
    <t>12892</t>
  </si>
  <si>
    <t>100MG TBL NOB 30</t>
  </si>
  <si>
    <t>115318</t>
  </si>
  <si>
    <t>20MG CPS ETD 90</t>
  </si>
  <si>
    <t>25366</t>
  </si>
  <si>
    <t>49115</t>
  </si>
  <si>
    <t>20MG TBL ENT 100</t>
  </si>
  <si>
    <t>126035</t>
  </si>
  <si>
    <t>PRENEWEL</t>
  </si>
  <si>
    <t>4MG/1,25MG TBL NOB 90 II</t>
  </si>
  <si>
    <t>162012</t>
  </si>
  <si>
    <t>10MG/2,5MG TBL FLM 90(3X30)</t>
  </si>
  <si>
    <t>PREDNISON</t>
  </si>
  <si>
    <t>2963</t>
  </si>
  <si>
    <t>PREDNISON 20 LÉČIVA</t>
  </si>
  <si>
    <t>20MG TBL NOB 20</t>
  </si>
  <si>
    <t>152959</t>
  </si>
  <si>
    <t>TEZEO</t>
  </si>
  <si>
    <t>80MG TBL NOB 90</t>
  </si>
  <si>
    <t>DIENOGEST A ETHINYLESTRADIOL</t>
  </si>
  <si>
    <t>132842</t>
  </si>
  <si>
    <t>BONADEA</t>
  </si>
  <si>
    <t>2MG/0,03MG TBL FLM 3X21</t>
  </si>
  <si>
    <t>132824</t>
  </si>
  <si>
    <t>CEFUROXIM</t>
  </si>
  <si>
    <t>18547</t>
  </si>
  <si>
    <t>XORIMAX</t>
  </si>
  <si>
    <t>500MG TBL FLM 10</t>
  </si>
  <si>
    <t>ATORVASTATIN</t>
  </si>
  <si>
    <t>93015</t>
  </si>
  <si>
    <t>SORTIS</t>
  </si>
  <si>
    <t>10MG TBL FLM 100</t>
  </si>
  <si>
    <t>99600</t>
  </si>
  <si>
    <t>10MG TBL FLM 90</t>
  </si>
  <si>
    <t>DIKLOFENAK</t>
  </si>
  <si>
    <t>15542</t>
  </si>
  <si>
    <t>OLFEN-50</t>
  </si>
  <si>
    <t>50MG TBL ENT 20</t>
  </si>
  <si>
    <t>ESCITALOPRAM</t>
  </si>
  <si>
    <t>135002</t>
  </si>
  <si>
    <t>ELICEA</t>
  </si>
  <si>
    <t>5MG TBL FLM 28</t>
  </si>
  <si>
    <t>EZETIMIB</t>
  </si>
  <si>
    <t>47997</t>
  </si>
  <si>
    <t>EZETROL</t>
  </si>
  <si>
    <t>10MG TBL NOB 98 II</t>
  </si>
  <si>
    <t>PITOFENON A ANALGETIKA</t>
  </si>
  <si>
    <t>50335</t>
  </si>
  <si>
    <t>500MG/ML+5MG/ML POR GTT SOL 1X25ML</t>
  </si>
  <si>
    <t>THIAMAZOL</t>
  </si>
  <si>
    <t>87149</t>
  </si>
  <si>
    <t>TRAMADOL</t>
  </si>
  <si>
    <t>4311</t>
  </si>
  <si>
    <t>TRAMAL KAPKY 100 MG/1 ML</t>
  </si>
  <si>
    <t>100MG/ML POR GTT SOL 1X10ML</t>
  </si>
  <si>
    <t>16286</t>
  </si>
  <si>
    <t>STILNOX</t>
  </si>
  <si>
    <t>132901</t>
  </si>
  <si>
    <t>147452</t>
  </si>
  <si>
    <t>88MCG TBL NOB 100 I</t>
  </si>
  <si>
    <t>147460</t>
  </si>
  <si>
    <t>200MCG TBL NOB 100 I</t>
  </si>
  <si>
    <t>BILASTIN</t>
  </si>
  <si>
    <t>148675</t>
  </si>
  <si>
    <t>XADOS</t>
  </si>
  <si>
    <t>20MG TBL NOB 50</t>
  </si>
  <si>
    <t>PŘÍPRAVKY PRO LÉČBU BRADAVIC A KUŘÍCH OK</t>
  </si>
  <si>
    <t>60890</t>
  </si>
  <si>
    <t>VERRUMAL</t>
  </si>
  <si>
    <t>5MG/G+100MG/G DRM SOL 13ML</t>
  </si>
  <si>
    <t>PSEUDOEFEDRIN, KOMBINACE</t>
  </si>
  <si>
    <t>216102</t>
  </si>
  <si>
    <t>CLARINASE REPETABS</t>
  </si>
  <si>
    <t>5MG/120MG TBL PRO 7 II</t>
  </si>
  <si>
    <t>ALOPURINOL</t>
  </si>
  <si>
    <t>127263</t>
  </si>
  <si>
    <t>ALOPURINOL SANDOZ</t>
  </si>
  <si>
    <t>100MG TBL NOB 100</t>
  </si>
  <si>
    <t>CILAZAPRIL</t>
  </si>
  <si>
    <t>125440</t>
  </si>
  <si>
    <t>INHIBACE</t>
  </si>
  <si>
    <t>2,5MG TBL FLM 100</t>
  </si>
  <si>
    <t>168838</t>
  </si>
  <si>
    <t>DASSELTA</t>
  </si>
  <si>
    <t>DOXYCYKLIN</t>
  </si>
  <si>
    <t>97654</t>
  </si>
  <si>
    <t>DOXYBENE</t>
  </si>
  <si>
    <t>100MG CPS MOL 10</t>
  </si>
  <si>
    <t>DROTAVERIN</t>
  </si>
  <si>
    <t>192729</t>
  </si>
  <si>
    <t>NO-SPA</t>
  </si>
  <si>
    <t>40MG TBL NOB 24</t>
  </si>
  <si>
    <t>CHLORID DRASELNÝ</t>
  </si>
  <si>
    <t>17189</t>
  </si>
  <si>
    <t>KALIUM CHLORATUM BIOMEDICA</t>
  </si>
  <si>
    <t>500MG TBL ENT 100</t>
  </si>
  <si>
    <t>KALCITRIOL</t>
  </si>
  <si>
    <t>14937</t>
  </si>
  <si>
    <t>ROCALTROL</t>
  </si>
  <si>
    <t>0,25MCG CPS MOL 30</t>
  </si>
  <si>
    <t>LEVOCETIRIZIN</t>
  </si>
  <si>
    <t>62806</t>
  </si>
  <si>
    <t>XYZAL</t>
  </si>
  <si>
    <t>0,5MG/ML POR SOL 1X200ML</t>
  </si>
  <si>
    <t>UHLIČITAN VÁPENATÝ</t>
  </si>
  <si>
    <t>17994</t>
  </si>
  <si>
    <t>0,5G TBL NOB 100</t>
  </si>
  <si>
    <t>VÁPNÍK, KOMBINACE S VITAMINEM D A/NEBO JINÝMI LÉČIVY</t>
  </si>
  <si>
    <t>164888</t>
  </si>
  <si>
    <t>CALTRATE 600 MG/400 IU D3 POTAHOVANÁ TABLETA</t>
  </si>
  <si>
    <t>600MG/400IU TBL FLM 90</t>
  </si>
  <si>
    <t>164887</t>
  </si>
  <si>
    <t>600MG/400IU TBL FLM 60</t>
  </si>
  <si>
    <t>TRAMADOL A PARACETAMOL</t>
  </si>
  <si>
    <t>132872</t>
  </si>
  <si>
    <t>ZALDIAR</t>
  </si>
  <si>
    <t>37,5MG/325MG TBL FLM 30</t>
  </si>
  <si>
    <t>AMOXICILIN A  INHIBITOR BETA-LAKTAMASY</t>
  </si>
  <si>
    <t>203097</t>
  </si>
  <si>
    <t>AMOKSIKLAV 1 G</t>
  </si>
  <si>
    <t>875MG/125MG TBL FLM 21</t>
  </si>
  <si>
    <t>147456</t>
  </si>
  <si>
    <t>112MCG TBL NOB 100 I</t>
  </si>
  <si>
    <t>147464</t>
  </si>
  <si>
    <t>137MCG TBL NOB 100 I</t>
  </si>
  <si>
    <t>47133</t>
  </si>
  <si>
    <t>LETROX 150</t>
  </si>
  <si>
    <t>POR TBL NOB 100X150RG</t>
  </si>
  <si>
    <t>47144</t>
  </si>
  <si>
    <t>POR TBL NOB 100X100RG I</t>
  </si>
  <si>
    <t>BETAHISTIN</t>
  </si>
  <si>
    <t>126618</t>
  </si>
  <si>
    <t>BETAHISTIN-RATIOPHARM</t>
  </si>
  <si>
    <t>16MG TBL NOB 60</t>
  </si>
  <si>
    <t>132810</t>
  </si>
  <si>
    <t>225549</t>
  </si>
  <si>
    <t>500MG TBL FLM 180(2X90)</t>
  </si>
  <si>
    <t>CHONDROITIN-SULFÁT</t>
  </si>
  <si>
    <t>176921</t>
  </si>
  <si>
    <t>CONDROSULF</t>
  </si>
  <si>
    <t>400MG CPS DUR 180</t>
  </si>
  <si>
    <t>KLARITHROMYCIN</t>
  </si>
  <si>
    <t>53853</t>
  </si>
  <si>
    <t>KLACID 500</t>
  </si>
  <si>
    <t>500MG TBL FLM 14</t>
  </si>
  <si>
    <t>202905</t>
  </si>
  <si>
    <t>KLACID 250</t>
  </si>
  <si>
    <t>250MG TBL FLM 14</t>
  </si>
  <si>
    <t>KLÍŠŤOVÁ ENCEFALITIDA, INAKTIVOVANÝ CELÝ VIRUS</t>
  </si>
  <si>
    <t>55106</t>
  </si>
  <si>
    <t>FSME-IMMUN</t>
  </si>
  <si>
    <t>0,25ML INJ SUS ISP 1X0,25ML+INTJ</t>
  </si>
  <si>
    <t>215956</t>
  </si>
  <si>
    <t>0,5ML INJ SUS ISP 1X0,5ML+J</t>
  </si>
  <si>
    <t>124346</t>
  </si>
  <si>
    <t>CEZERA</t>
  </si>
  <si>
    <t>5MG TBL FLM 90 I</t>
  </si>
  <si>
    <t>NORETHISTERON A ESTROGEN</t>
  </si>
  <si>
    <t>96382</t>
  </si>
  <si>
    <t>TRISEQUENS</t>
  </si>
  <si>
    <t>2MG+2MG/1MG+1MG TBL FLM 1X28</t>
  </si>
  <si>
    <t>115317</t>
  </si>
  <si>
    <t>25365</t>
  </si>
  <si>
    <t>198054</t>
  </si>
  <si>
    <t>SANVAL</t>
  </si>
  <si>
    <t>HYDROKORTISON</t>
  </si>
  <si>
    <t>2668</t>
  </si>
  <si>
    <t>OPHTHALMO-HYDROCORTISON LÉČIVA</t>
  </si>
  <si>
    <t>5MG/G OPH UNG 5G</t>
  </si>
  <si>
    <t>84895</t>
  </si>
  <si>
    <t>ZINNAT</t>
  </si>
  <si>
    <t>125MG TBL FLM 10</t>
  </si>
  <si>
    <t>METOPROLOL</t>
  </si>
  <si>
    <t>31536</t>
  </si>
  <si>
    <t>BETALOC ZOK</t>
  </si>
  <si>
    <t>25MG TBL PRO 100</t>
  </si>
  <si>
    <t>NIFUROXAZID</t>
  </si>
  <si>
    <t>214593</t>
  </si>
  <si>
    <t>ERCEFURYL 200 MG CPS.</t>
  </si>
  <si>
    <t>200MG CPS DUR 14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</si>
  <si>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</si>
  <si>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</si>
  <si>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</si>
  <si>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</si>
  <si>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</si>
  <si>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R06AX27 - DESLORATADIN</t>
  </si>
  <si>
    <t>C09CA07 - TELMISARTAN</t>
  </si>
  <si>
    <t>J01FA10 - AZITHROMYCIN</t>
  </si>
  <si>
    <t>C07AB07 - BISOPROLOL</t>
  </si>
  <si>
    <t>C10AA05 - ATORVASTATIN</t>
  </si>
  <si>
    <t>N07CA01 - BETAHISTIN</t>
  </si>
  <si>
    <t>J01FA09 - KLARITHROMYCIN</t>
  </si>
  <si>
    <t>A02BC02 - PANTOPRAZOL</t>
  </si>
  <si>
    <t>J01DC02 - CEFUROXIM</t>
  </si>
  <si>
    <t>C09AA04 - PERINDOPRIL</t>
  </si>
  <si>
    <t>R06AE09 - LEVOCETIRIZIN</t>
  </si>
  <si>
    <t>N06AB10 - ESCITALOPRAM</t>
  </si>
  <si>
    <t>C09BA04 - PERINDOPRIL A DIURETIKA</t>
  </si>
  <si>
    <t>R06AE07 - CETIRIZIN</t>
  </si>
  <si>
    <t>N05BA12 - ALPRAZOLAM</t>
  </si>
  <si>
    <t>J01CR02 - AMOXICILIN A  INHIBITOR BETA-LAKTAMASY</t>
  </si>
  <si>
    <t>M04AA01 - ALOPURINOL</t>
  </si>
  <si>
    <t>C07AB07</t>
  </si>
  <si>
    <t>C09AA04</t>
  </si>
  <si>
    <t>C09BA04</t>
  </si>
  <si>
    <t>C09CA07</t>
  </si>
  <si>
    <t>N05BA12</t>
  </si>
  <si>
    <t>R06AX27</t>
  </si>
  <si>
    <t>A02BC02</t>
  </si>
  <si>
    <t>R06AE07</t>
  </si>
  <si>
    <t>J01FA10</t>
  </si>
  <si>
    <t>J01DC02</t>
  </si>
  <si>
    <t>C10AA05</t>
  </si>
  <si>
    <t>C10AX09</t>
  </si>
  <si>
    <t>N06AB10</t>
  </si>
  <si>
    <t>J01CR02</t>
  </si>
  <si>
    <t>M04AA01</t>
  </si>
  <si>
    <t>J01FA09</t>
  </si>
  <si>
    <t>N07CA01</t>
  </si>
  <si>
    <t>R06AE09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</si>
  <si>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</si>
  <si>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</si>
  <si>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</si>
  <si>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</si>
  <si>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</si>
  <si>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</si>
  <si>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</si>
  <si>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</si>
  <si>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</si>
  <si>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</si>
  <si>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</si>
  <si>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</si>
  <si>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</si>
  <si>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</si>
  <si>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</si>
  <si>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</si>
  <si>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</si>
  <si>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</si>
  <si>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</si>
  <si>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</si>
  <si>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</si>
  <si>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</si>
  <si>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</si>
  <si>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</si>
  <si>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</si>
  <si>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</si>
  <si>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</si>
  <si>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</si>
  <si>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</si>
  <si>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ZC854</t>
  </si>
  <si>
    <t>Kompresa NT 7,5 x 7,5 cm/2 ks sterilní 26510</t>
  </si>
  <si>
    <t>ZA450</t>
  </si>
  <si>
    <t>Náplast omniplast 1,25 cm x 9,1 m 9004520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</si>
  <si>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</si>
  <si>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</si>
  <si>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</si>
  <si>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</si>
  <si>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</si>
  <si>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</si>
  <si>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ZN475</t>
  </si>
  <si>
    <t>Obinadlo elastické universal   8 cm x 5 m 1323100312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</si>
  <si>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</si>
  <si>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</si>
  <si>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</si>
  <si>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</si>
  <si>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</si>
  <si>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</si>
  <si>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</si>
  <si>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</si>
  <si>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ZL999</t>
  </si>
  <si>
    <t>Rychloobvaz 8 x 4 cm 001445510</t>
  </si>
  <si>
    <t>ZA083</t>
  </si>
  <si>
    <t>Šátek trojcípý NT 136 x 96 x 96 cm 14970</t>
  </si>
  <si>
    <t>ZC100</t>
  </si>
  <si>
    <t>Vata buničitá dělená 2 role / 500 ks 40 x 50 mm 1230200310</t>
  </si>
  <si>
    <t>ZA090</t>
  </si>
  <si>
    <t>Vata buničitá přířezy 37 x 57 cm 2730152</t>
  </si>
  <si>
    <t>ZM000</t>
  </si>
  <si>
    <t>Vata obvazová skládaná 50g 004307667</t>
  </si>
  <si>
    <t>50115060</t>
  </si>
  <si>
    <t>ZPr - ostatní (Z503)</t>
  </si>
  <si>
    <t>ZK979</t>
  </si>
  <si>
    <t>Cévka odsávací CH18 s přerušovačem sání, délka 50 cm, P01177a</t>
  </si>
  <si>
    <t>ZB771</t>
  </si>
  <si>
    <t>Držák jehly základní 450201</t>
  </si>
  <si>
    <t>ZE159</t>
  </si>
  <si>
    <t>Nádoba na kontaminovaný odpad 2 l 15-0003</t>
  </si>
  <si>
    <t>ZL105</t>
  </si>
  <si>
    <t>Nástavec pro odběr moče ke zkumavce vacuete 450251</t>
  </si>
  <si>
    <t>ZB006</t>
  </si>
  <si>
    <t>Teploměr digitální thermoval basic 9250391</t>
  </si>
  <si>
    <t>ZC734</t>
  </si>
  <si>
    <t>Vzduchovod ústní guedell 90 mm 24106</t>
  </si>
  <si>
    <t>ZB756</t>
  </si>
  <si>
    <t>Zkumavka 3 ml K3 edta fialová 454086</t>
  </si>
  <si>
    <t>ZB777</t>
  </si>
  <si>
    <t>Zkumavka červená 3,5 ml gel 454071</t>
  </si>
  <si>
    <t>ZB774</t>
  </si>
  <si>
    <t>Zkumavka červená 5 ml gel 456071</t>
  </si>
  <si>
    <t>ZG515</t>
  </si>
  <si>
    <t>Zkumavka močová vacuette 10,5 ml bal. á 50 ks 455007</t>
  </si>
  <si>
    <t>50115065</t>
  </si>
  <si>
    <t>ZPr - vpichovací materiál (Z530)</t>
  </si>
  <si>
    <t>ZA834</t>
  </si>
  <si>
    <t>Jehla injekční 0,7 x 40 mm černá 4660021</t>
  </si>
  <si>
    <t>ZA832</t>
  </si>
  <si>
    <t>Jehla injekční 0,9 x 40 mm žlutá 4657519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</si>
  <si>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</si>
  <si>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</si>
  <si>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</si>
  <si>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</si>
  <si>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</si>
  <si>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</si>
  <si>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ZE668</t>
  </si>
  <si>
    <t>Rukavice latex bez p. zdrsněné L 9421625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</si>
  <si>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</si>
  <si>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</si>
  <si>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</si>
  <si>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</si>
  <si>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</si>
  <si>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</si>
  <si>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ZM293</t>
  </si>
  <si>
    <t>Rukavice nitril sempercare bez p. L bal. á 200 ks 30804</t>
  </si>
  <si>
    <t>Rukavice vyšetřovací nitril basic bez pudru modré M bal. á 200 ks 44751</t>
  </si>
  <si>
    <t>Rukavice vyšetřovací nitril basic bez pudru modré S bal. á 200 ks 44750</t>
  </si>
  <si>
    <t>ZA464</t>
  </si>
  <si>
    <t>Kompresa NT 10 x 10 cm/2 ks sterilní 26520</t>
  </si>
  <si>
    <t>ZC648</t>
  </si>
  <si>
    <t>Elektroda EKG pěnová pr. 55 mm pro dospělé H-108002</t>
  </si>
  <si>
    <t>ZB844</t>
  </si>
  <si>
    <t>Esmarch - pryžové obinadlo 60 x 1250 KVS 06125</t>
  </si>
  <si>
    <t>ZC799</t>
  </si>
  <si>
    <t>Filtr hygienický jednorázový bal. á 20 ks DRN3693</t>
  </si>
  <si>
    <t>ZA737</t>
  </si>
  <si>
    <t>Filtr mini spike modrý 4550234</t>
  </si>
  <si>
    <t>ZN297</t>
  </si>
  <si>
    <t>Hadička spojovací Gamaplus HS 1,8 x 450 LL NO DOP 606301-ND</t>
  </si>
  <si>
    <t>ZD808</t>
  </si>
  <si>
    <t>Kanyla vasofix 22G modrá safety 4269098S-01</t>
  </si>
  <si>
    <t>ZC800</t>
  </si>
  <si>
    <t>Náústek jednorázový s nos. klipem á 20 ks DRN3694</t>
  </si>
  <si>
    <t>ZA787</t>
  </si>
  <si>
    <t>Stříkačka injekční 2-dílná 10 ml L Inject Solo 4606108V</t>
  </si>
  <si>
    <t>ZA789</t>
  </si>
  <si>
    <t>Stříkačka injekční 2-dílná 2 ml L Inject Solo 4606027V</t>
  </si>
  <si>
    <t>ZP300</t>
  </si>
  <si>
    <t>Škrtidlo se sponou pro dospělé bez latexu modré délka 400 mm 09820-B</t>
  </si>
  <si>
    <t>ZK798</t>
  </si>
  <si>
    <t>Zátka combi modrá 4495152</t>
  </si>
  <si>
    <t>ZA835</t>
  </si>
  <si>
    <t>Jehla injekční 0,6 x 25 mm modrá 4657667</t>
  </si>
  <si>
    <t>ZA833</t>
  </si>
  <si>
    <t>Jehla injekční 0,8 x 40 mm zelená 4657527</t>
  </si>
  <si>
    <t>ZB556</t>
  </si>
  <si>
    <t>Jehla injekční 1,2 x 40 mm růžová 4665120</t>
  </si>
  <si>
    <t>ZP949</t>
  </si>
  <si>
    <t>Rukavice nitril basic bez p. modré XL bal. á 170 ks 44753</t>
  </si>
  <si>
    <t>ZM294</t>
  </si>
  <si>
    <t>Rukavice nitril sempercare bez p. XL bal. á 180 ks 30818</t>
  </si>
  <si>
    <t>Rukavice vyšetřovací nitril basic bez pudru modré L bal. á 200 ks 44752</t>
  </si>
  <si>
    <t>Rukavice vyšetřovací nitril bez pudru nesterilní basic modré M bal. á 200 ks 44751</t>
  </si>
  <si>
    <t>50115079</t>
  </si>
  <si>
    <t>ZPr - internzivní péče (Z542)</t>
  </si>
  <si>
    <t>ZB385</t>
  </si>
  <si>
    <t>Hadice silikon 6 x 10,0 mm á 25 m P00272</t>
  </si>
  <si>
    <t>ZF159</t>
  </si>
  <si>
    <t>Nádoba na kontaminovaný odpad 1 l 15-0002</t>
  </si>
  <si>
    <t>ZA746</t>
  </si>
  <si>
    <t>Stříkačka injekční 3-dílná 1 ml L tuberculin Omnifix Solo 9161406V</t>
  </si>
  <si>
    <t>ZB893</t>
  </si>
  <si>
    <t>Stříkačka inzulinová omnican 0,5 ml 100j s jehlou 30 G bal. á 100 ks 9151125S</t>
  </si>
  <si>
    <t>ZA836</t>
  </si>
  <si>
    <t>Jehla injekční 0,9 x 70 mm žlutá 4665791</t>
  </si>
  <si>
    <t>50115020</t>
  </si>
  <si>
    <t>laboratorní diagnostika-LEK (Z501)</t>
  </si>
  <si>
    <t>DC342</t>
  </si>
  <si>
    <t>ACETON P.A.</t>
  </si>
  <si>
    <t>DH425</t>
  </si>
  <si>
    <t>BENZINUM., 1L</t>
  </si>
  <si>
    <t>804536</t>
  </si>
  <si>
    <t xml:space="preserve">-Diagnostikum připr. </t>
  </si>
  <si>
    <t>DB257</t>
  </si>
  <si>
    <t>CHLOROFORM P.A. - stab. methanolem</t>
  </si>
  <si>
    <t>DG145</t>
  </si>
  <si>
    <t>kyselina CHLOROVODÍKOVÁ 35% P.A.</t>
  </si>
  <si>
    <t>Šátek trojcípý NT 136 x 96 x 96 cm 14970 náhrada ZA443</t>
  </si>
  <si>
    <t>ZD212</t>
  </si>
  <si>
    <t>Brýle kyslíkové pro dospělé 1,8 m standard 1161000/L</t>
  </si>
  <si>
    <t>ZA738</t>
  </si>
  <si>
    <t>Filtr mini spike zelený 4550242</t>
  </si>
  <si>
    <t>ZM735</t>
  </si>
  <si>
    <t>Hadička k injektoru Ulrich vnitřní bal. á 10 ks XD8003</t>
  </si>
  <si>
    <t>ZN298</t>
  </si>
  <si>
    <t>Hadička spojovací Gamaplus HS 1,8 x 1800 LL NO DOP 606304-ND</t>
  </si>
  <si>
    <t>ZQ249</t>
  </si>
  <si>
    <t>Hadička spojovací HS 1,8 x 1800 mm LL DEPH free 2200 180 ND</t>
  </si>
  <si>
    <t>ZQ248</t>
  </si>
  <si>
    <t>Hadička spojovací HS 1,8 x 450 mm LL DEPH free 2200 045 ND</t>
  </si>
  <si>
    <t>ZD809</t>
  </si>
  <si>
    <t>Kanyla vasofix 20G růžová safety 4269110S-01</t>
  </si>
  <si>
    <t>ZJ222</t>
  </si>
  <si>
    <t>Kit denní DDK-A/ SYR pro automatický dávkovací systém microDDS-A sterilní jednorázový bal. á 15 ks AF-D002</t>
  </si>
  <si>
    <t>ZQ171</t>
  </si>
  <si>
    <t>Kit denní DDK-N/ LU pro automatický dávkovací systém microDDS-A sterilní jednorázový bal. á 10 ks AF-D005</t>
  </si>
  <si>
    <t>ZQ170</t>
  </si>
  <si>
    <t>Kit denní DDK-N/ TUBING pro automatický dávkovací systém microDDS-A sterilní jednorázový bal. á 10 ks AF-D001</t>
  </si>
  <si>
    <t>ZD211</t>
  </si>
  <si>
    <t>Kohout trojcestný modrý bal. á 75 ks, RO 301- pouze pro KNM</t>
  </si>
  <si>
    <t>ZM513</t>
  </si>
  <si>
    <t>Konektor ventil jednocestný back check valve 8502802</t>
  </si>
  <si>
    <t>ZL688</t>
  </si>
  <si>
    <t>Proužky Accu-Check Inform IIStrip 50 EU1 á 50 ks 05942861041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</si>
  <si>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</si>
  <si>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</si>
  <si>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</si>
  <si>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</si>
  <si>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</si>
  <si>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</si>
  <si>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</si>
  <si>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</si>
  <si>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ZB315</t>
  </si>
  <si>
    <t>Vzduchovod nosní 7.0 mm bal. á 10 ks 100/210/070</t>
  </si>
  <si>
    <t>ZB316</t>
  </si>
  <si>
    <t>Vzduchovod nosní 8,0 mm bal. á 10 ks 100/210/080</t>
  </si>
  <si>
    <t>50115063</t>
  </si>
  <si>
    <t>ZPr - vaky, sety (Z528)</t>
  </si>
  <si>
    <t>ZA715</t>
  </si>
  <si>
    <t>Set infuzní intrafix primeline classic 150 cm 4062957</t>
  </si>
  <si>
    <t>Rukavice vyšetřovací latex bez pudru nesterilní zdrsněné L 9421625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</si>
  <si>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</si>
  <si>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</si>
  <si>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</si>
  <si>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</si>
  <si>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</si>
  <si>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</si>
  <si>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</si>
  <si>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</si>
  <si>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</si>
  <si>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</si>
  <si>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</si>
  <si>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</si>
  <si>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</si>
  <si>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</si>
  <si>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</si>
  <si>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</si>
  <si>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</si>
  <si>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</si>
  <si>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</si>
  <si>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</si>
  <si>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</si>
  <si>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</si>
  <si>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</si>
  <si>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</si>
  <si>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</si>
  <si>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</si>
  <si>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</si>
  <si>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</si>
  <si>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</si>
  <si>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</si>
  <si>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</si>
  <si>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Havel Martin</t>
  </si>
  <si>
    <t>Mysliveček Miroslav</t>
  </si>
  <si>
    <t>Zdravotní výkony vykázané na pracovišti v rámci ambulantní péče dle lékařů *</t>
  </si>
  <si>
    <t>06</t>
  </si>
  <si>
    <t>407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</si>
  <si>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</si>
  <si>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</si>
  <si>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</si>
  <si>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</si>
  <si>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</si>
  <si>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</si>
  <si>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</si>
  <si>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</si>
  <si>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</si>
  <si>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</si>
  <si>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</si>
  <si>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</si>
  <si>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</si>
  <si>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</si>
  <si>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</si>
  <si>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</si>
  <si>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</si>
  <si>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</si>
  <si>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</si>
  <si>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</si>
  <si>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</si>
  <si>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</si>
  <si>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</si>
  <si>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</si>
  <si>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</si>
  <si>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</si>
  <si>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</si>
  <si>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</si>
  <si>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</si>
  <si>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</si>
  <si>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</si>
  <si>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</si>
  <si>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</si>
  <si>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</si>
  <si>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</si>
  <si>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</si>
  <si>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</si>
  <si>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</si>
  <si>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</si>
  <si>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0002089</t>
  </si>
  <si>
    <t>99mTc-bicisát inj.</t>
  </si>
  <si>
    <t>0002092</t>
  </si>
  <si>
    <t>123I-joflupan inj.</t>
  </si>
  <si>
    <t>0002095</t>
  </si>
  <si>
    <t>99mTc-nanokoloid alb.inj.</t>
  </si>
  <si>
    <t>9999999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</si>
  <si>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</si>
  <si>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</si>
  <si>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</si>
  <si>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</si>
  <si>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</si>
  <si>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</si>
  <si>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</si>
  <si>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</si>
  <si>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</si>
  <si>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</si>
  <si>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99mTc Etifenin inj.</t>
  </si>
  <si>
    <t>0002058</t>
  </si>
  <si>
    <t>99mTc-erytrocyty alterované</t>
  </si>
  <si>
    <t>V</t>
  </si>
  <si>
    <t>09511</t>
  </si>
  <si>
    <t xml:space="preserve">MINIMÁLNÍ KONTAKT LÉKAŘE S PACIENTEM              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</si>
  <si>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</si>
  <si>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</si>
  <si>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</si>
  <si>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</si>
  <si>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</si>
  <si>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</si>
  <si>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 xml:space="preserve">METASTÁZY KOSTÍ - TERAPIE RADIONUKLIDY            </t>
  </si>
  <si>
    <t>METASTÁZY KOSTÍ - TERAPIE RADIONUKLIDY</t>
  </si>
  <si>
    <t>47123</t>
  </si>
  <si>
    <t xml:space="preserve">RADIONUKLIDOVÁ SYNOVEKTOMIE                       </t>
  </si>
  <si>
    <t>RADIONUKLIDOVÁ SYNOVEKTOMIE</t>
  </si>
  <si>
    <t>47125</t>
  </si>
  <si>
    <t xml:space="preserve">KARDIOANGIOGRAFIE FIRST PASS                      </t>
  </si>
  <si>
    <t>RADIONUKLIDOVÁ VENTRIKULOGRAFIE KLIDOVÁ</t>
  </si>
  <si>
    <t>47153</t>
  </si>
  <si>
    <t>SCINTIGRAFIE PŘÍŠTÍTNÝCH TĚLÍSEK</t>
  </si>
  <si>
    <t xml:space="preserve">SCINTIGRAFIE PŘÍŠTÍTNÝCH TĚLÍSEK                  </t>
  </si>
  <si>
    <t>47163</t>
  </si>
  <si>
    <t xml:space="preserve">SCINTIGRAFIE EVAKUACE ŽALUDKU                     </t>
  </si>
  <si>
    <t>SCINTIGRAFIE EVAKUACE ŽALUDKU</t>
  </si>
  <si>
    <t>47165</t>
  </si>
  <si>
    <t xml:space="preserve">STANOVENÍ GASTROESOFAGEÁLNÍHO REFLUXU             </t>
  </si>
  <si>
    <t>STANOVENÍ GASTROESOFAGEÁLNÍHO REFLUXU</t>
  </si>
  <si>
    <t>47169</t>
  </si>
  <si>
    <t>SCINTIGRAFICKÉ VYŠETŘENÍ PŘÍTOMNOSTI MECKELOVA DIV</t>
  </si>
  <si>
    <t>47215</t>
  </si>
  <si>
    <t xml:space="preserve">SCINTIGRAFIE LEDVIN S VÝPOČTEM RELATIVNÍ FUNKCE   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</si>
  <si>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</si>
  <si>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</si>
  <si>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</si>
  <si>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</si>
  <si>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</si>
  <si>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</si>
  <si>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</si>
  <si>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 xml:space="preserve">SCINTIGRAFIE SKELETU CÍLENÁ TŘÍFÁZOVÁ             </t>
  </si>
  <si>
    <t>47255</t>
  </si>
  <si>
    <t xml:space="preserve">TOMOGRAFICKÁ SCINTIGRAFIE PERFÚSE MOZKU PO PODÁNÍ </t>
  </si>
  <si>
    <t>47259</t>
  </si>
  <si>
    <t xml:space="preserve">SCINTIGRAFIE PLIC VENTILAČNÍ STATICKÁ             </t>
  </si>
  <si>
    <t>SCINTIGRAFIE PLIC VENTILAČNÍ STATICKÁ</t>
  </si>
  <si>
    <t>47263</t>
  </si>
  <si>
    <t xml:space="preserve">RADIONUKLIDOVÁ LYMFOGRAFIE                        </t>
  </si>
  <si>
    <t>RADIONUKLIDOVÁ LYMFOGRAFIE</t>
  </si>
  <si>
    <t>47265</t>
  </si>
  <si>
    <t>SCINTIGRAFICKÁ DIAGNOSTIKA ZÁNĚTŮ</t>
  </si>
  <si>
    <t xml:space="preserve">SCINTIGRAFICKÁ DIAGNOSTIKA ZÁNĚTŮ                 </t>
  </si>
  <si>
    <t>47269</t>
  </si>
  <si>
    <t xml:space="preserve">TOMOGRAFICKÁ SCINTIGRAFIE - SPECT                 </t>
  </si>
  <si>
    <t>TOMOGRAFICKÁ SCINTIGRAFIE - SPECT</t>
  </si>
  <si>
    <t>47273</t>
  </si>
  <si>
    <t>KVANTIFIKACE DYNAMICKÝCH A TOMOGRAFICKÝCH SCINTIGR</t>
  </si>
  <si>
    <t>47275</t>
  </si>
  <si>
    <t xml:space="preserve">SCINTIGRAFIE SENTINELOVÉ UZLINY                   </t>
  </si>
  <si>
    <t>SCINTIGRAFIE SENTINELOVÉ UZLINY</t>
  </si>
  <si>
    <t>99991</t>
  </si>
  <si>
    <t>(VZP) KÓD POUZE PRO CENTRA DLE VYHL. 368/2006 - SL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</si>
  <si>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</si>
  <si>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</si>
  <si>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</si>
  <si>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</si>
  <si>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</si>
  <si>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17113</t>
  </si>
  <si>
    <t xml:space="preserve">SPECIALIZOVANÉ ERGOMETRICKÉ VYŠETŘENÍ             </t>
  </si>
  <si>
    <t>SPECIALIZOVANÉ ERGOMETRICKÉ VYŠETŘENÍ</t>
  </si>
  <si>
    <t>47151</t>
  </si>
  <si>
    <t xml:space="preserve">CELOTĚLOVÁ SCINTIGRAFIE U KARCINOMU ŠTÍTNÉ ŽLÁZY  </t>
  </si>
  <si>
    <t>47147</t>
  </si>
  <si>
    <t xml:space="preserve">SCINTIGRAFIE ŠTÍTNÉ ŽLÁZY PROSTÁ                  </t>
  </si>
  <si>
    <t>SCINTIGRAFIE ŠTÍTNÉ ŽLÁZY PROSTÁ</t>
  </si>
  <si>
    <t>47241</t>
  </si>
  <si>
    <t xml:space="preserve">SCINTIGRAFIE SKELETU                              </t>
  </si>
  <si>
    <t>SCINTIGRAFIE SKELETU</t>
  </si>
  <si>
    <t>47257</t>
  </si>
  <si>
    <t>SCINTIGRAFIE PLIC PERFÚZNÍ</t>
  </si>
  <si>
    <t xml:space="preserve">SCINTIGRAFIE PLIC PERFÚZNÍ                        </t>
  </si>
  <si>
    <t>47237</t>
  </si>
  <si>
    <t>DETEKCE ZÁNĚTLIVÝCH LOŽISEK POMOCI AUTOLOGNÍCH LEU</t>
  </si>
  <si>
    <t>47267</t>
  </si>
  <si>
    <t>SCINTIGRAFIE  NÁDORU</t>
  </si>
  <si>
    <t xml:space="preserve">SCINTIGRAFIE  NÁDORU                              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</si>
  <si>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</si>
  <si>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</si>
  <si>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</si>
  <si>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</si>
  <si>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</si>
  <si>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</si>
  <si>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</si>
  <si>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</si>
  <si>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 xml:space="preserve">SCINTIGRAFIE LEDVIN PROSTÁ                        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</si>
  <si>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</si>
  <si>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</si>
  <si>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</si>
  <si>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</si>
  <si>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</si>
  <si>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 xml:space="preserve">SCINTIGRAFIE JATER A ŽLUČOVÝCH CEST DYNAMICKÁ     </t>
  </si>
  <si>
    <t>SCINTIGRAFIE JATER A ŽLUČOVÝCH CEST DYNAMICKÁ</t>
  </si>
  <si>
    <t>47137</t>
  </si>
  <si>
    <t xml:space="preserve">RADIONUKLIDOVÁ ANGIOGRAFIE                        </t>
  </si>
  <si>
    <t>RADIONUKLIDOVÁ ANGIOGRAFIE</t>
  </si>
  <si>
    <t>47221</t>
  </si>
  <si>
    <t>FUNKČNÍ SCINTIGRAFIE TRANSPLANTOVANÉ LEDVINY</t>
  </si>
  <si>
    <t xml:space="preserve">FUNKČNÍ SCINTIGRAFIE TRANSPLANTOVANÉ LEDVINY      </t>
  </si>
  <si>
    <t>47239</t>
  </si>
  <si>
    <t>SCINTIGRAFIE SLEZINY ZNAČENÝMI ALTEROVANÝMI ERYTRO</t>
  </si>
  <si>
    <t>1</t>
  </si>
  <si>
    <t>0022077</t>
  </si>
  <si>
    <t>IOMERON 400</t>
  </si>
  <si>
    <t>0042433</t>
  </si>
  <si>
    <t>VISIPAQUE 320 MG I/ML</t>
  </si>
  <si>
    <t>0077019</t>
  </si>
  <si>
    <t>0093626</t>
  </si>
  <si>
    <t>0095609</t>
  </si>
  <si>
    <t>MICROPAQUE CT</t>
  </si>
  <si>
    <t>0002087</t>
  </si>
  <si>
    <t>18F-FDG</t>
  </si>
  <si>
    <t>0002101</t>
  </si>
  <si>
    <t>18F Fluoromethylcholin inj.</t>
  </si>
  <si>
    <t>0002099</t>
  </si>
  <si>
    <t>18 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</si>
  <si>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</si>
  <si>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</si>
  <si>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</si>
  <si>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</si>
  <si>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</si>
  <si>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</si>
  <si>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</si>
  <si>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</si>
  <si>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</si>
  <si>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</si>
  <si>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</si>
  <si>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</si>
  <si>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</si>
  <si>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</si>
  <si>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</si>
  <si>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</si>
  <si>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</si>
  <si>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</si>
  <si>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</si>
  <si>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</si>
  <si>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</si>
  <si>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</si>
  <si>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</si>
  <si>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</si>
  <si>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</si>
  <si>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</si>
  <si>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</si>
  <si>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</si>
  <si>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</si>
  <si>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</si>
  <si>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</si>
  <si>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</si>
  <si>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</si>
  <si>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</si>
  <si>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</si>
  <si>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01</t>
  </si>
  <si>
    <t>02</t>
  </si>
  <si>
    <t>03</t>
  </si>
  <si>
    <t>99999</t>
  </si>
  <si>
    <t>Nespecifikovany vykon</t>
  </si>
  <si>
    <t>04</t>
  </si>
  <si>
    <t>05</t>
  </si>
  <si>
    <t>08</t>
  </si>
  <si>
    <t>10</t>
  </si>
  <si>
    <t>47171</t>
  </si>
  <si>
    <t xml:space="preserve">SCINTIGRAFICKÁ DIAGNOSTIKA KRVÁCENÍ DO GIT        </t>
  </si>
  <si>
    <t>11</t>
  </si>
  <si>
    <t>12</t>
  </si>
  <si>
    <t>13</t>
  </si>
  <si>
    <t>47021</t>
  </si>
  <si>
    <t>KOMPLEXNÍ VYŠETŘENÍ LÉKAŘEM SE SPECIALIZOVANOU ZPŮ</t>
  </si>
  <si>
    <t>16</t>
  </si>
  <si>
    <t>17</t>
  </si>
  <si>
    <t>18</t>
  </si>
  <si>
    <t>20</t>
  </si>
  <si>
    <t>21</t>
  </si>
  <si>
    <t>0002070</t>
  </si>
  <si>
    <t>123I-jodid sodný inj.</t>
  </si>
  <si>
    <t>CELOTĚLOVÁ SCINTIGRAFIE U KARCINOMU ŠTÍTNÉ ŽLÁZY</t>
  </si>
  <si>
    <t>4F7</t>
  </si>
  <si>
    <t>0027720</t>
  </si>
  <si>
    <t>THYROG</t>
  </si>
  <si>
    <t>THYROGEN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</si>
  <si>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</si>
  <si>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</si>
  <si>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</si>
  <si>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</si>
  <si>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</si>
  <si>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</si>
  <si>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</si>
  <si>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 xml:space="preserve">OD TYPU 01 - PRO NEMOCNICE TYPU 3, (KATEGORIE 6)  </t>
  </si>
  <si>
    <t>47115</t>
  </si>
  <si>
    <t xml:space="preserve">INDUKCE HYPOTHYREOSY - TERAPIE RADIONUKLIDY       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</si>
  <si>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</si>
  <si>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</si>
  <si>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</si>
  <si>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</si>
  <si>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</si>
  <si>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</si>
  <si>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</si>
  <si>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</si>
  <si>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</si>
  <si>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 xml:space="preserve">HYPERTHYREOSA - TERAPIE RADIONUKLIDY              </t>
  </si>
  <si>
    <t>47111</t>
  </si>
  <si>
    <t xml:space="preserve">MALIGNÍ THYREOIDEA - TERAPIE RADIONUKLIDY         </t>
  </si>
  <si>
    <t>MALIGNÍ THYREOIDEA - TERAPIE RADIONUKLIDY</t>
  </si>
  <si>
    <t>25</t>
  </si>
  <si>
    <t>26</t>
  </si>
  <si>
    <t>30</t>
  </si>
  <si>
    <t>31</t>
  </si>
  <si>
    <t>32</t>
  </si>
  <si>
    <t>SCINTIGRAFICKÁ DIAGNOSTIKA KRVÁCENÍ DO GIT</t>
  </si>
  <si>
    <t>50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</si>
  <si>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</si>
  <si>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</si>
  <si>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</si>
  <si>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</si>
  <si>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</si>
  <si>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</si>
  <si>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</si>
  <si>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</si>
  <si>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</si>
  <si>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</si>
  <si>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</si>
  <si>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</si>
  <si>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</si>
  <si>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</si>
  <si>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</si>
  <si>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</si>
  <si>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</si>
  <si>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</si>
  <si>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</si>
  <si>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</si>
  <si>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</si>
  <si>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</si>
  <si>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</si>
  <si>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</si>
  <si>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</si>
  <si>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</si>
  <si>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</si>
  <si>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96621</t>
  </si>
  <si>
    <t xml:space="preserve">AKTIVOVANÝ PARTIALNÍ TROMBOPLASTINOVÝ TEST (APTT) 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</si>
  <si>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</si>
  <si>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</si>
  <si>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</si>
  <si>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</si>
  <si>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</si>
  <si>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</si>
  <si>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</si>
  <si>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 xml:space="preserve">A L T  STATIM           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</si>
  <si>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</si>
  <si>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</si>
  <si>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</si>
  <si>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</si>
  <si>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</si>
  <si>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</si>
  <si>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81427</t>
  </si>
  <si>
    <t xml:space="preserve">FOSFOR ANORGANICKÝ       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</si>
  <si>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</si>
  <si>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</si>
  <si>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</si>
  <si>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</si>
  <si>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81747</t>
  </si>
  <si>
    <t xml:space="preserve">VYŠETŘENÍ TANDEMOVOU HMOTNOSTNÍ SPEKTROMETRIÍ PRO </t>
  </si>
  <si>
    <t>93141</t>
  </si>
  <si>
    <t xml:space="preserve">KALCITONIN                                        </t>
  </si>
  <si>
    <t>93171</t>
  </si>
  <si>
    <t xml:space="preserve">PARATHORMON                                       </t>
  </si>
  <si>
    <t>PARATHORMON</t>
  </si>
  <si>
    <t>93217</t>
  </si>
  <si>
    <t xml:space="preserve">AUTOPROTILÁTKY PROTI MIKROSOMÁLNÍMU ANTIGENU      </t>
  </si>
  <si>
    <t>AUTOPROTILÁTKY PROTI MIKROSOMÁLNÍMU ANTIGENU</t>
  </si>
  <si>
    <t>93231</t>
  </si>
  <si>
    <t xml:space="preserve">TYREOGLOBULIN AUTOPROTILÁTKY              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</si>
  <si>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</si>
  <si>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</si>
  <si>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</si>
  <si>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</si>
  <si>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93189</t>
  </si>
  <si>
    <t xml:space="preserve">TYROXIN VOLNÝ (FT4)                               </t>
  </si>
  <si>
    <t>TYROXIN VOLNÝ (FT4)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</si>
  <si>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</si>
  <si>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</si>
  <si>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</si>
  <si>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</si>
  <si>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</si>
  <si>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</si>
  <si>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</si>
  <si>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</si>
  <si>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81169</t>
  </si>
  <si>
    <t xml:space="preserve">KREATININ STATIM                                  </t>
  </si>
  <si>
    <t>81495</t>
  </si>
  <si>
    <t xml:space="preserve">KREATINKINÁZA (CK)                                </t>
  </si>
  <si>
    <t>81449</t>
  </si>
  <si>
    <t xml:space="preserve">GLYKOVANÝ HEMOGLOBIN                              </t>
  </si>
  <si>
    <t>93195</t>
  </si>
  <si>
    <t xml:space="preserve">TYREOTROPIN (TSH)                                 </t>
  </si>
  <si>
    <t>81155</t>
  </si>
  <si>
    <t>GLUKÓZA KVANTITATIVNÍ STANOVENÍ STATIM</t>
  </si>
  <si>
    <t xml:space="preserve">GLUKÓZA KVANTITATIVNÍ STANOVENÍ STATIM            </t>
  </si>
  <si>
    <t>93235</t>
  </si>
  <si>
    <t xml:space="preserve">AUTOPROTILÁTKY PROTI RECEPTORŮM (hTSH)            </t>
  </si>
  <si>
    <t>AUTOPROTILÁTKY PROTI RECEPTORŮM (hTSH)</t>
  </si>
  <si>
    <t>81139</t>
  </si>
  <si>
    <t xml:space="preserve">VÁPNÍK CELKOVÝ STATIM                             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</si>
  <si>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</si>
  <si>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</si>
  <si>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</si>
  <si>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</si>
  <si>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</si>
  <si>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</si>
  <si>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93159</t>
  </si>
  <si>
    <t xml:space="preserve">CHORIOGONADOTROPIN (HCG)                          </t>
  </si>
  <si>
    <t>93199</t>
  </si>
  <si>
    <t xml:space="preserve">TYREOGLOBULIN (TG)                                </t>
  </si>
  <si>
    <t>81355</t>
  </si>
  <si>
    <t xml:space="preserve">APOLIPOPROTEINY AI NEBO B                         </t>
  </si>
  <si>
    <t>81123</t>
  </si>
  <si>
    <t xml:space="preserve">BILIRUBIN KONJUGOVANÝ STATIM                      </t>
  </si>
  <si>
    <t>93135</t>
  </si>
  <si>
    <t xml:space="preserve">MYOGLOBIN V SÉRII                                 </t>
  </si>
  <si>
    <t>81775</t>
  </si>
  <si>
    <t xml:space="preserve">KVANTITATIVNÍ ANALÝZA MOCE                        </t>
  </si>
  <si>
    <t>81753</t>
  </si>
  <si>
    <t>VYŠETŘENÍ AKTIVITY BIOTINIDÁZY V RÁMCI NOVOROZENEC</t>
  </si>
  <si>
    <t>37</t>
  </si>
  <si>
    <t>807</t>
  </si>
  <si>
    <t>87231</t>
  </si>
  <si>
    <t xml:space="preserve">IMUNOHISTOCHEMIE (ZA KAŽDÝ MARKER Z 1 BLOKU)      </t>
  </si>
  <si>
    <t>87427</t>
  </si>
  <si>
    <t>CYTOLOGICKÉ NÁTĚRY  NECENTRIFUGOVANÉ TEKUTINY - 4-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</si>
  <si>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</si>
  <si>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</si>
  <si>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</si>
  <si>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</si>
  <si>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</si>
  <si>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</si>
  <si>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</si>
  <si>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</si>
  <si>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</si>
  <si>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</si>
  <si>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</si>
  <si>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</si>
  <si>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82065</t>
  </si>
  <si>
    <t xml:space="preserve">STANOVENÍ CITLIVOSTI NA ATB KVANTITATIVNÍ METODOU 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</si>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</sst>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5" fillId="12" borderId="134" xfId="0" quotePrefix="1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9" fillId="0" borderId="162" xfId="0" applyNumberFormat="1" applyFont="1" applyBorder="1"/>
    <xf numFmtId="166" fontId="69" fillId="0" borderId="162" xfId="0" applyNumberFormat="1" applyFont="1" applyBorder="1"/>
    <xf numFmtId="166" fontId="69" fillId="0" borderId="163" xfId="0" applyNumberFormat="1" applyFont="1" applyBorder="1"/>
    <xf numFmtId="166" fontId="69" fillId="0" borderId="19" xfId="0" applyNumberFormat="1" applyFont="1" applyBorder="1"/>
    <xf numFmtId="166" fontId="70" fillId="0" borderId="163" xfId="0" applyNumberFormat="1" applyFont="1" applyBorder="1" applyAlignment="1">
      <alignment horizontal="right"/>
    </xf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3" fontId="34" fillId="0" borderId="162" xfId="0" applyNumberFormat="1" applyFont="1" applyBorder="1" applyAlignment="1">
      <alignment horizontal="right"/>
    </xf>
    <xf numFmtId="0" fontId="5" fillId="0" borderId="162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0.83564298532202896</c:v>
                </c:pt>
                <c:pt idx="1">
                  <c:v>0.88176290716349037</c:v>
                </c:pt>
                <c:pt idx="2">
                  <c:v>0.89420298011617072</c:v>
                </c:pt>
                <c:pt idx="3">
                  <c:v>0.9064425250719591</c:v>
                </c:pt>
                <c:pt idx="4">
                  <c:v>0.92180622393452671</c:v>
                </c:pt>
                <c:pt idx="5">
                  <c:v>0.9189861009977528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4576"/>
        <c:axId val="1237124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0.98354546588171121</c:v>
                </c:pt>
                <c:pt idx="1">
                  <c:v>0.98354546588171121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03152"/>
        <c:axId val="123710224"/>
      </c:scatterChart>
      <c:catAx>
        <c:axId val="12371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1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12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714576"/>
        <c:crosses val="autoZero"/>
        <c:crossBetween val="between"/>
      </c:valAx>
      <c:valAx>
        <c:axId val="1237031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10224"/>
        <c:crosses val="max"/>
        <c:crossBetween val="midCat"/>
      </c:valAx>
      <c:valAx>
        <c:axId val="123710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031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1.1833333333333333</c:v>
                </c:pt>
                <c:pt idx="1">
                  <c:v>1.0619195046439629</c:v>
                </c:pt>
                <c:pt idx="2">
                  <c:v>1.0425138632162663</c:v>
                </c:pt>
                <c:pt idx="3">
                  <c:v>1.0190597204574332</c:v>
                </c:pt>
                <c:pt idx="4">
                  <c:v>0.99502487562189057</c:v>
                </c:pt>
                <c:pt idx="5">
                  <c:v>0.99517684887459812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128768"/>
        <c:axId val="88411680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121152"/>
        <c:axId val="884119520"/>
      </c:scatterChart>
      <c:catAx>
        <c:axId val="8841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11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1168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84128768"/>
        <c:crosses val="autoZero"/>
        <c:crossBetween val="between"/>
      </c:valAx>
      <c:valAx>
        <c:axId val="8841211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4119520"/>
        <c:crosses val="max"/>
        <c:crossBetween val="midCat"/>
      </c:valAx>
      <c:valAx>
        <c:axId val="88411952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841211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9" totalsRowShown="0">
  <autoFilter ref="C3:S9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9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876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1272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9" t="s">
        <v>1273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1310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1519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1543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1552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1747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1748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1829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1849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1961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876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136</v>
      </c>
      <c r="J3" s="47">
        <f>SUBTOTAL(9,J6:J1048576)</f>
        <v>401019.74069822783</v>
      </c>
      <c r="K3" s="48">
        <f>IF(M3=0,0,J3/M3)</f>
        <v>1</v>
      </c>
      <c r="L3" s="47">
        <f>SUBTOTAL(9,L6:L1048576)</f>
        <v>136</v>
      </c>
      <c r="M3" s="49">
        <f>SUBTOTAL(9,M6:M1048576)</f>
        <v>401019.74069822783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2" t="s">
        <v>161</v>
      </c>
      <c r="B5" s="780" t="s">
        <v>162</v>
      </c>
      <c r="C5" s="780" t="s">
        <v>89</v>
      </c>
      <c r="D5" s="780" t="s">
        <v>163</v>
      </c>
      <c r="E5" s="780" t="s">
        <v>164</v>
      </c>
      <c r="F5" s="781" t="s">
        <v>28</v>
      </c>
      <c r="G5" s="781" t="s">
        <v>14</v>
      </c>
      <c r="H5" s="764" t="s">
        <v>165</v>
      </c>
      <c r="I5" s="763" t="s">
        <v>28</v>
      </c>
      <c r="J5" s="781" t="s">
        <v>14</v>
      </c>
      <c r="K5" s="764" t="s">
        <v>165</v>
      </c>
      <c r="L5" s="763" t="s">
        <v>28</v>
      </c>
      <c r="M5" s="782" t="s">
        <v>14</v>
      </c>
    </row>
    <row r="6" spans="1:13" ht="14.4" customHeight="1" x14ac:dyDescent="0.3">
      <c r="A6" s="741" t="s">
        <v>555</v>
      </c>
      <c r="B6" s="742" t="s">
        <v>837</v>
      </c>
      <c r="C6" s="742" t="s">
        <v>838</v>
      </c>
      <c r="D6" s="742" t="s">
        <v>591</v>
      </c>
      <c r="E6" s="742" t="s">
        <v>839</v>
      </c>
      <c r="F6" s="746"/>
      <c r="G6" s="746"/>
      <c r="H6" s="766">
        <v>0</v>
      </c>
      <c r="I6" s="746">
        <v>1</v>
      </c>
      <c r="J6" s="746">
        <v>66.340000000000018</v>
      </c>
      <c r="K6" s="766">
        <v>1</v>
      </c>
      <c r="L6" s="746">
        <v>1</v>
      </c>
      <c r="M6" s="747">
        <v>66.340000000000018</v>
      </c>
    </row>
    <row r="7" spans="1:13" ht="14.4" customHeight="1" x14ac:dyDescent="0.3">
      <c r="A7" s="748" t="s">
        <v>555</v>
      </c>
      <c r="B7" s="749" t="s">
        <v>840</v>
      </c>
      <c r="C7" s="749" t="s">
        <v>841</v>
      </c>
      <c r="D7" s="749" t="s">
        <v>842</v>
      </c>
      <c r="E7" s="749" t="s">
        <v>843</v>
      </c>
      <c r="F7" s="753"/>
      <c r="G7" s="753"/>
      <c r="H7" s="767">
        <v>0</v>
      </c>
      <c r="I7" s="753">
        <v>2</v>
      </c>
      <c r="J7" s="753">
        <v>198.74000000000004</v>
      </c>
      <c r="K7" s="767">
        <v>1</v>
      </c>
      <c r="L7" s="753">
        <v>2</v>
      </c>
      <c r="M7" s="754">
        <v>198.74000000000004</v>
      </c>
    </row>
    <row r="8" spans="1:13" ht="14.4" customHeight="1" x14ac:dyDescent="0.3">
      <c r="A8" s="748" t="s">
        <v>555</v>
      </c>
      <c r="B8" s="749" t="s">
        <v>840</v>
      </c>
      <c r="C8" s="749" t="s">
        <v>844</v>
      </c>
      <c r="D8" s="749" t="s">
        <v>845</v>
      </c>
      <c r="E8" s="749" t="s">
        <v>846</v>
      </c>
      <c r="F8" s="753"/>
      <c r="G8" s="753"/>
      <c r="H8" s="767">
        <v>0</v>
      </c>
      <c r="I8" s="753">
        <v>3</v>
      </c>
      <c r="J8" s="753">
        <v>148.13999999999999</v>
      </c>
      <c r="K8" s="767">
        <v>1</v>
      </c>
      <c r="L8" s="753">
        <v>3</v>
      </c>
      <c r="M8" s="754">
        <v>148.13999999999999</v>
      </c>
    </row>
    <row r="9" spans="1:13" ht="14.4" customHeight="1" x14ac:dyDescent="0.3">
      <c r="A9" s="748" t="s">
        <v>555</v>
      </c>
      <c r="B9" s="749" t="s">
        <v>840</v>
      </c>
      <c r="C9" s="749" t="s">
        <v>847</v>
      </c>
      <c r="D9" s="749" t="s">
        <v>845</v>
      </c>
      <c r="E9" s="749" t="s">
        <v>848</v>
      </c>
      <c r="F9" s="753"/>
      <c r="G9" s="753"/>
      <c r="H9" s="767">
        <v>0</v>
      </c>
      <c r="I9" s="753">
        <v>2</v>
      </c>
      <c r="J9" s="753">
        <v>124.73999999999998</v>
      </c>
      <c r="K9" s="767">
        <v>1</v>
      </c>
      <c r="L9" s="753">
        <v>2</v>
      </c>
      <c r="M9" s="754">
        <v>124.73999999999998</v>
      </c>
    </row>
    <row r="10" spans="1:13" ht="14.4" customHeight="1" x14ac:dyDescent="0.3">
      <c r="A10" s="748" t="s">
        <v>555</v>
      </c>
      <c r="B10" s="749" t="s">
        <v>840</v>
      </c>
      <c r="C10" s="749" t="s">
        <v>849</v>
      </c>
      <c r="D10" s="749" t="s">
        <v>842</v>
      </c>
      <c r="E10" s="749" t="s">
        <v>850</v>
      </c>
      <c r="F10" s="753"/>
      <c r="G10" s="753"/>
      <c r="H10" s="767">
        <v>0</v>
      </c>
      <c r="I10" s="753">
        <v>2</v>
      </c>
      <c r="J10" s="753">
        <v>122.22</v>
      </c>
      <c r="K10" s="767">
        <v>1</v>
      </c>
      <c r="L10" s="753">
        <v>2</v>
      </c>
      <c r="M10" s="754">
        <v>122.22</v>
      </c>
    </row>
    <row r="11" spans="1:13" ht="14.4" customHeight="1" x14ac:dyDescent="0.3">
      <c r="A11" s="748" t="s">
        <v>555</v>
      </c>
      <c r="B11" s="749" t="s">
        <v>851</v>
      </c>
      <c r="C11" s="749" t="s">
        <v>852</v>
      </c>
      <c r="D11" s="749" t="s">
        <v>584</v>
      </c>
      <c r="E11" s="749" t="s">
        <v>853</v>
      </c>
      <c r="F11" s="753"/>
      <c r="G11" s="753"/>
      <c r="H11" s="767">
        <v>0</v>
      </c>
      <c r="I11" s="753">
        <v>2</v>
      </c>
      <c r="J11" s="753">
        <v>116.66000000000003</v>
      </c>
      <c r="K11" s="767">
        <v>1</v>
      </c>
      <c r="L11" s="753">
        <v>2</v>
      </c>
      <c r="M11" s="754">
        <v>116.66000000000003</v>
      </c>
    </row>
    <row r="12" spans="1:13" ht="14.4" customHeight="1" x14ac:dyDescent="0.3">
      <c r="A12" s="748" t="s">
        <v>555</v>
      </c>
      <c r="B12" s="749" t="s">
        <v>854</v>
      </c>
      <c r="C12" s="749" t="s">
        <v>855</v>
      </c>
      <c r="D12" s="749" t="s">
        <v>647</v>
      </c>
      <c r="E12" s="749" t="s">
        <v>856</v>
      </c>
      <c r="F12" s="753"/>
      <c r="G12" s="753"/>
      <c r="H12" s="767">
        <v>0</v>
      </c>
      <c r="I12" s="753">
        <v>7</v>
      </c>
      <c r="J12" s="753">
        <v>153.72</v>
      </c>
      <c r="K12" s="767">
        <v>1</v>
      </c>
      <c r="L12" s="753">
        <v>7</v>
      </c>
      <c r="M12" s="754">
        <v>153.72</v>
      </c>
    </row>
    <row r="13" spans="1:13" ht="14.4" customHeight="1" x14ac:dyDescent="0.3">
      <c r="A13" s="748" t="s">
        <v>560</v>
      </c>
      <c r="B13" s="749" t="s">
        <v>857</v>
      </c>
      <c r="C13" s="749" t="s">
        <v>858</v>
      </c>
      <c r="D13" s="749" t="s">
        <v>682</v>
      </c>
      <c r="E13" s="749" t="s">
        <v>859</v>
      </c>
      <c r="F13" s="753"/>
      <c r="G13" s="753"/>
      <c r="H13" s="767">
        <v>0</v>
      </c>
      <c r="I13" s="753">
        <v>1</v>
      </c>
      <c r="J13" s="753">
        <v>88.449999999999989</v>
      </c>
      <c r="K13" s="767">
        <v>1</v>
      </c>
      <c r="L13" s="753">
        <v>1</v>
      </c>
      <c r="M13" s="754">
        <v>88.449999999999989</v>
      </c>
    </row>
    <row r="14" spans="1:13" ht="14.4" customHeight="1" x14ac:dyDescent="0.3">
      <c r="A14" s="748" t="s">
        <v>560</v>
      </c>
      <c r="B14" s="749" t="s">
        <v>860</v>
      </c>
      <c r="C14" s="749" t="s">
        <v>861</v>
      </c>
      <c r="D14" s="749" t="s">
        <v>862</v>
      </c>
      <c r="E14" s="749" t="s">
        <v>863</v>
      </c>
      <c r="F14" s="753"/>
      <c r="G14" s="753"/>
      <c r="H14" s="767">
        <v>0</v>
      </c>
      <c r="I14" s="753">
        <v>1</v>
      </c>
      <c r="J14" s="753">
        <v>50.64</v>
      </c>
      <c r="K14" s="767">
        <v>1</v>
      </c>
      <c r="L14" s="753">
        <v>1</v>
      </c>
      <c r="M14" s="754">
        <v>50.64</v>
      </c>
    </row>
    <row r="15" spans="1:13" ht="14.4" customHeight="1" x14ac:dyDescent="0.3">
      <c r="A15" s="748" t="s">
        <v>560</v>
      </c>
      <c r="B15" s="749" t="s">
        <v>864</v>
      </c>
      <c r="C15" s="749" t="s">
        <v>865</v>
      </c>
      <c r="D15" s="749" t="s">
        <v>707</v>
      </c>
      <c r="E15" s="749" t="s">
        <v>866</v>
      </c>
      <c r="F15" s="753"/>
      <c r="G15" s="753"/>
      <c r="H15" s="767">
        <v>0</v>
      </c>
      <c r="I15" s="753">
        <v>1</v>
      </c>
      <c r="J15" s="753">
        <v>49.820000000000036</v>
      </c>
      <c r="K15" s="767">
        <v>1</v>
      </c>
      <c r="L15" s="753">
        <v>1</v>
      </c>
      <c r="M15" s="754">
        <v>49.820000000000036</v>
      </c>
    </row>
    <row r="16" spans="1:13" ht="14.4" customHeight="1" x14ac:dyDescent="0.3">
      <c r="A16" s="748" t="s">
        <v>566</v>
      </c>
      <c r="B16" s="749" t="s">
        <v>867</v>
      </c>
      <c r="C16" s="749" t="s">
        <v>868</v>
      </c>
      <c r="D16" s="749" t="s">
        <v>814</v>
      </c>
      <c r="E16" s="749" t="s">
        <v>869</v>
      </c>
      <c r="F16" s="753"/>
      <c r="G16" s="753"/>
      <c r="H16" s="767">
        <v>0</v>
      </c>
      <c r="I16" s="753">
        <v>24</v>
      </c>
      <c r="J16" s="753">
        <v>314678.76136757439</v>
      </c>
      <c r="K16" s="767">
        <v>1</v>
      </c>
      <c r="L16" s="753">
        <v>24</v>
      </c>
      <c r="M16" s="754">
        <v>314678.76136757439</v>
      </c>
    </row>
    <row r="17" spans="1:13" ht="14.4" customHeight="1" x14ac:dyDescent="0.3">
      <c r="A17" s="748" t="s">
        <v>566</v>
      </c>
      <c r="B17" s="749" t="s">
        <v>867</v>
      </c>
      <c r="C17" s="749" t="s">
        <v>870</v>
      </c>
      <c r="D17" s="749" t="s">
        <v>814</v>
      </c>
      <c r="E17" s="749" t="s">
        <v>871</v>
      </c>
      <c r="F17" s="753"/>
      <c r="G17" s="753"/>
      <c r="H17" s="767">
        <v>0</v>
      </c>
      <c r="I17" s="753">
        <v>16</v>
      </c>
      <c r="J17" s="753">
        <v>26231.214264239807</v>
      </c>
      <c r="K17" s="767">
        <v>1</v>
      </c>
      <c r="L17" s="753">
        <v>16</v>
      </c>
      <c r="M17" s="754">
        <v>26231.214264239807</v>
      </c>
    </row>
    <row r="18" spans="1:13" ht="14.4" customHeight="1" x14ac:dyDescent="0.3">
      <c r="A18" s="748" t="s">
        <v>566</v>
      </c>
      <c r="B18" s="749" t="s">
        <v>867</v>
      </c>
      <c r="C18" s="749" t="s">
        <v>872</v>
      </c>
      <c r="D18" s="749" t="s">
        <v>814</v>
      </c>
      <c r="E18" s="749" t="s">
        <v>873</v>
      </c>
      <c r="F18" s="753"/>
      <c r="G18" s="753"/>
      <c r="H18" s="767">
        <v>0</v>
      </c>
      <c r="I18" s="753">
        <v>4</v>
      </c>
      <c r="J18" s="753">
        <v>13103.684999999999</v>
      </c>
      <c r="K18" s="767">
        <v>1</v>
      </c>
      <c r="L18" s="753">
        <v>4</v>
      </c>
      <c r="M18" s="754">
        <v>13103.684999999999</v>
      </c>
    </row>
    <row r="19" spans="1:13" ht="14.4" customHeight="1" thickBot="1" x14ac:dyDescent="0.35">
      <c r="A19" s="755" t="s">
        <v>566</v>
      </c>
      <c r="B19" s="756" t="s">
        <v>867</v>
      </c>
      <c r="C19" s="756" t="s">
        <v>874</v>
      </c>
      <c r="D19" s="756" t="s">
        <v>814</v>
      </c>
      <c r="E19" s="756" t="s">
        <v>875</v>
      </c>
      <c r="F19" s="760"/>
      <c r="G19" s="760"/>
      <c r="H19" s="768">
        <v>0</v>
      </c>
      <c r="I19" s="760">
        <v>70</v>
      </c>
      <c r="J19" s="760">
        <v>45886.610066413632</v>
      </c>
      <c r="K19" s="768">
        <v>1</v>
      </c>
      <c r="L19" s="760">
        <v>70</v>
      </c>
      <c r="M19" s="761">
        <v>45886.610066413632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191</v>
      </c>
      <c r="C3" s="396">
        <f>SUM(C6:C1048576)</f>
        <v>1</v>
      </c>
      <c r="D3" s="396">
        <f>SUM(D6:D1048576)</f>
        <v>0</v>
      </c>
      <c r="E3" s="397">
        <f>SUM(E6:E1048576)</f>
        <v>4</v>
      </c>
      <c r="F3" s="394">
        <f>IF(SUM($B3:$E3)=0,"",B3/SUM($B3:$E3))</f>
        <v>0.97448979591836737</v>
      </c>
      <c r="G3" s="392">
        <f t="shared" ref="G3:I3" si="0">IF(SUM($B3:$E3)=0,"",C3/SUM($B3:$E3))</f>
        <v>5.1020408163265302E-3</v>
      </c>
      <c r="H3" s="392">
        <f t="shared" si="0"/>
        <v>0</v>
      </c>
      <c r="I3" s="393">
        <f t="shared" si="0"/>
        <v>2.0408163265306121E-2</v>
      </c>
      <c r="J3" s="396">
        <f>SUM(J6:J1048576)</f>
        <v>83</v>
      </c>
      <c r="K3" s="396">
        <f>SUM(K6:K1048576)</f>
        <v>1</v>
      </c>
      <c r="L3" s="396">
        <f>SUM(L6:L1048576)</f>
        <v>0</v>
      </c>
      <c r="M3" s="397">
        <f>SUM(M6:M1048576)</f>
        <v>4</v>
      </c>
      <c r="N3" s="394">
        <f>IF(SUM($J3:$M3)=0,"",J3/SUM($J3:$M3))</f>
        <v>0.94318181818181823</v>
      </c>
      <c r="O3" s="392">
        <f t="shared" ref="O3:Q3" si="1">IF(SUM($J3:$M3)=0,"",K3/SUM($J3:$M3))</f>
        <v>1.1363636363636364E-2</v>
      </c>
      <c r="P3" s="392">
        <f t="shared" si="1"/>
        <v>0</v>
      </c>
      <c r="Q3" s="393">
        <f t="shared" si="1"/>
        <v>4.5454545454545456E-2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3" t="s">
        <v>242</v>
      </c>
      <c r="B5" s="784" t="s">
        <v>244</v>
      </c>
      <c r="C5" s="784" t="s">
        <v>245</v>
      </c>
      <c r="D5" s="784" t="s">
        <v>246</v>
      </c>
      <c r="E5" s="785" t="s">
        <v>247</v>
      </c>
      <c r="F5" s="786" t="s">
        <v>244</v>
      </c>
      <c r="G5" s="787" t="s">
        <v>245</v>
      </c>
      <c r="H5" s="787" t="s">
        <v>246</v>
      </c>
      <c r="I5" s="788" t="s">
        <v>247</v>
      </c>
      <c r="J5" s="784" t="s">
        <v>244</v>
      </c>
      <c r="K5" s="784" t="s">
        <v>245</v>
      </c>
      <c r="L5" s="784" t="s">
        <v>246</v>
      </c>
      <c r="M5" s="785" t="s">
        <v>247</v>
      </c>
      <c r="N5" s="786" t="s">
        <v>244</v>
      </c>
      <c r="O5" s="787" t="s">
        <v>245</v>
      </c>
      <c r="P5" s="787" t="s">
        <v>246</v>
      </c>
      <c r="Q5" s="788" t="s">
        <v>247</v>
      </c>
    </row>
    <row r="6" spans="1:17" ht="14.4" customHeight="1" x14ac:dyDescent="0.3">
      <c r="A6" s="792" t="s">
        <v>877</v>
      </c>
      <c r="B6" s="798"/>
      <c r="C6" s="746"/>
      <c r="D6" s="746"/>
      <c r="E6" s="747"/>
      <c r="F6" s="795"/>
      <c r="G6" s="766"/>
      <c r="H6" s="766"/>
      <c r="I6" s="801"/>
      <c r="J6" s="798"/>
      <c r="K6" s="746"/>
      <c r="L6" s="746"/>
      <c r="M6" s="747"/>
      <c r="N6" s="795"/>
      <c r="O6" s="766"/>
      <c r="P6" s="766"/>
      <c r="Q6" s="789"/>
    </row>
    <row r="7" spans="1:17" ht="14.4" customHeight="1" x14ac:dyDescent="0.3">
      <c r="A7" s="793" t="s">
        <v>878</v>
      </c>
      <c r="B7" s="799">
        <v>71</v>
      </c>
      <c r="C7" s="753"/>
      <c r="D7" s="753"/>
      <c r="E7" s="754"/>
      <c r="F7" s="796">
        <v>1</v>
      </c>
      <c r="G7" s="767">
        <v>0</v>
      </c>
      <c r="H7" s="767">
        <v>0</v>
      </c>
      <c r="I7" s="802">
        <v>0</v>
      </c>
      <c r="J7" s="799">
        <v>12</v>
      </c>
      <c r="K7" s="753"/>
      <c r="L7" s="753"/>
      <c r="M7" s="754"/>
      <c r="N7" s="796">
        <v>1</v>
      </c>
      <c r="O7" s="767">
        <v>0</v>
      </c>
      <c r="P7" s="767">
        <v>0</v>
      </c>
      <c r="Q7" s="790">
        <v>0</v>
      </c>
    </row>
    <row r="8" spans="1:17" ht="14.4" customHeight="1" x14ac:dyDescent="0.3">
      <c r="A8" s="793" t="s">
        <v>879</v>
      </c>
      <c r="B8" s="799">
        <v>47</v>
      </c>
      <c r="C8" s="753"/>
      <c r="D8" s="753"/>
      <c r="E8" s="754"/>
      <c r="F8" s="796">
        <v>1</v>
      </c>
      <c r="G8" s="767">
        <v>0</v>
      </c>
      <c r="H8" s="767">
        <v>0</v>
      </c>
      <c r="I8" s="802">
        <v>0</v>
      </c>
      <c r="J8" s="799">
        <v>31</v>
      </c>
      <c r="K8" s="753"/>
      <c r="L8" s="753"/>
      <c r="M8" s="754"/>
      <c r="N8" s="796">
        <v>1</v>
      </c>
      <c r="O8" s="767">
        <v>0</v>
      </c>
      <c r="P8" s="767">
        <v>0</v>
      </c>
      <c r="Q8" s="790">
        <v>0</v>
      </c>
    </row>
    <row r="9" spans="1:17" ht="14.4" customHeight="1" x14ac:dyDescent="0.3">
      <c r="A9" s="793" t="s">
        <v>880</v>
      </c>
      <c r="B9" s="799">
        <v>73</v>
      </c>
      <c r="C9" s="753">
        <v>1</v>
      </c>
      <c r="D9" s="753"/>
      <c r="E9" s="754"/>
      <c r="F9" s="796">
        <v>0.98648648648648651</v>
      </c>
      <c r="G9" s="767">
        <v>1.3513513513513514E-2</v>
      </c>
      <c r="H9" s="767">
        <v>0</v>
      </c>
      <c r="I9" s="802">
        <v>0</v>
      </c>
      <c r="J9" s="799">
        <v>40</v>
      </c>
      <c r="K9" s="753">
        <v>1</v>
      </c>
      <c r="L9" s="753"/>
      <c r="M9" s="754"/>
      <c r="N9" s="796">
        <v>0.97560975609756095</v>
      </c>
      <c r="O9" s="767">
        <v>2.4390243902439025E-2</v>
      </c>
      <c r="P9" s="767">
        <v>0</v>
      </c>
      <c r="Q9" s="790">
        <v>0</v>
      </c>
    </row>
    <row r="10" spans="1:17" ht="14.4" customHeight="1" thickBot="1" x14ac:dyDescent="0.35">
      <c r="A10" s="794" t="s">
        <v>881</v>
      </c>
      <c r="B10" s="800"/>
      <c r="C10" s="760"/>
      <c r="D10" s="760"/>
      <c r="E10" s="761">
        <v>4</v>
      </c>
      <c r="F10" s="797">
        <v>0</v>
      </c>
      <c r="G10" s="768">
        <v>0</v>
      </c>
      <c r="H10" s="768">
        <v>0</v>
      </c>
      <c r="I10" s="803">
        <v>1</v>
      </c>
      <c r="J10" s="800"/>
      <c r="K10" s="760"/>
      <c r="L10" s="760"/>
      <c r="M10" s="761">
        <v>4</v>
      </c>
      <c r="N10" s="797">
        <v>0</v>
      </c>
      <c r="O10" s="768">
        <v>0</v>
      </c>
      <c r="P10" s="768">
        <v>0</v>
      </c>
      <c r="Q10" s="79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30">
        <v>22</v>
      </c>
      <c r="B5" s="731" t="s">
        <v>882</v>
      </c>
      <c r="C5" s="734">
        <v>161854.07999999996</v>
      </c>
      <c r="D5" s="734">
        <v>1416</v>
      </c>
      <c r="E5" s="734">
        <v>82350.969999999943</v>
      </c>
      <c r="F5" s="804">
        <v>0.50879761572893289</v>
      </c>
      <c r="G5" s="734">
        <v>728</v>
      </c>
      <c r="H5" s="804">
        <v>0.51412429378531077</v>
      </c>
      <c r="I5" s="734">
        <v>79503.11000000003</v>
      </c>
      <c r="J5" s="804">
        <v>0.49120238427106716</v>
      </c>
      <c r="K5" s="734">
        <v>688</v>
      </c>
      <c r="L5" s="804">
        <v>0.48587570621468928</v>
      </c>
      <c r="M5" s="734" t="s">
        <v>73</v>
      </c>
      <c r="N5" s="270"/>
    </row>
    <row r="6" spans="1:14" ht="14.4" customHeight="1" x14ac:dyDescent="0.3">
      <c r="A6" s="730">
        <v>22</v>
      </c>
      <c r="B6" s="731" t="s">
        <v>883</v>
      </c>
      <c r="C6" s="734">
        <v>161854.07999999996</v>
      </c>
      <c r="D6" s="734">
        <v>1416</v>
      </c>
      <c r="E6" s="734">
        <v>82350.969999999943</v>
      </c>
      <c r="F6" s="804">
        <v>0.50879761572893289</v>
      </c>
      <c r="G6" s="734">
        <v>728</v>
      </c>
      <c r="H6" s="804">
        <v>0.51412429378531077</v>
      </c>
      <c r="I6" s="734">
        <v>79503.11000000003</v>
      </c>
      <c r="J6" s="804">
        <v>0.49120238427106716</v>
      </c>
      <c r="K6" s="734">
        <v>688</v>
      </c>
      <c r="L6" s="804">
        <v>0.48587570621468928</v>
      </c>
      <c r="M6" s="734" t="s">
        <v>1</v>
      </c>
      <c r="N6" s="270"/>
    </row>
    <row r="7" spans="1:14" ht="14.4" customHeight="1" x14ac:dyDescent="0.3">
      <c r="A7" s="730" t="s">
        <v>544</v>
      </c>
      <c r="B7" s="731" t="s">
        <v>3</v>
      </c>
      <c r="C7" s="734">
        <v>161854.07999999996</v>
      </c>
      <c r="D7" s="734">
        <v>1416</v>
      </c>
      <c r="E7" s="734">
        <v>82350.969999999943</v>
      </c>
      <c r="F7" s="804">
        <v>0.50879761572893289</v>
      </c>
      <c r="G7" s="734">
        <v>728</v>
      </c>
      <c r="H7" s="804">
        <v>0.51412429378531077</v>
      </c>
      <c r="I7" s="734">
        <v>79503.11000000003</v>
      </c>
      <c r="J7" s="804">
        <v>0.49120238427106716</v>
      </c>
      <c r="K7" s="734">
        <v>688</v>
      </c>
      <c r="L7" s="804">
        <v>0.48587570621468928</v>
      </c>
      <c r="M7" s="734" t="s">
        <v>554</v>
      </c>
      <c r="N7" s="270"/>
    </row>
    <row r="9" spans="1:14" ht="14.4" customHeight="1" x14ac:dyDescent="0.3">
      <c r="A9" s="730">
        <v>22</v>
      </c>
      <c r="B9" s="731" t="s">
        <v>882</v>
      </c>
      <c r="C9" s="734" t="s">
        <v>546</v>
      </c>
      <c r="D9" s="734" t="s">
        <v>546</v>
      </c>
      <c r="E9" s="734" t="s">
        <v>546</v>
      </c>
      <c r="F9" s="804" t="s">
        <v>546</v>
      </c>
      <c r="G9" s="734" t="s">
        <v>546</v>
      </c>
      <c r="H9" s="804" t="s">
        <v>546</v>
      </c>
      <c r="I9" s="734" t="s">
        <v>546</v>
      </c>
      <c r="J9" s="804" t="s">
        <v>546</v>
      </c>
      <c r="K9" s="734" t="s">
        <v>546</v>
      </c>
      <c r="L9" s="804" t="s">
        <v>546</v>
      </c>
      <c r="M9" s="734" t="s">
        <v>73</v>
      </c>
      <c r="N9" s="270"/>
    </row>
    <row r="10" spans="1:14" ht="14.4" customHeight="1" x14ac:dyDescent="0.3">
      <c r="A10" s="730" t="s">
        <v>884</v>
      </c>
      <c r="B10" s="731" t="s">
        <v>883</v>
      </c>
      <c r="C10" s="734">
        <v>1977.93</v>
      </c>
      <c r="D10" s="734">
        <v>16</v>
      </c>
      <c r="E10" s="734">
        <v>780.04</v>
      </c>
      <c r="F10" s="804">
        <v>0.39437189384861948</v>
      </c>
      <c r="G10" s="734">
        <v>6</v>
      </c>
      <c r="H10" s="804">
        <v>0.375</v>
      </c>
      <c r="I10" s="734">
        <v>1197.8900000000001</v>
      </c>
      <c r="J10" s="804">
        <v>0.60562810615138052</v>
      </c>
      <c r="K10" s="734">
        <v>10</v>
      </c>
      <c r="L10" s="804">
        <v>0.625</v>
      </c>
      <c r="M10" s="734" t="s">
        <v>1</v>
      </c>
      <c r="N10" s="270"/>
    </row>
    <row r="11" spans="1:14" ht="14.4" customHeight="1" x14ac:dyDescent="0.3">
      <c r="A11" s="730" t="s">
        <v>884</v>
      </c>
      <c r="B11" s="731" t="s">
        <v>885</v>
      </c>
      <c r="C11" s="734">
        <v>1977.93</v>
      </c>
      <c r="D11" s="734">
        <v>16</v>
      </c>
      <c r="E11" s="734">
        <v>780.04</v>
      </c>
      <c r="F11" s="804">
        <v>0.39437189384861948</v>
      </c>
      <c r="G11" s="734">
        <v>6</v>
      </c>
      <c r="H11" s="804">
        <v>0.375</v>
      </c>
      <c r="I11" s="734">
        <v>1197.8900000000001</v>
      </c>
      <c r="J11" s="804">
        <v>0.60562810615138052</v>
      </c>
      <c r="K11" s="734">
        <v>10</v>
      </c>
      <c r="L11" s="804">
        <v>0.625</v>
      </c>
      <c r="M11" s="734" t="s">
        <v>558</v>
      </c>
      <c r="N11" s="270"/>
    </row>
    <row r="12" spans="1:14" ht="14.4" customHeight="1" x14ac:dyDescent="0.3">
      <c r="A12" s="730" t="s">
        <v>546</v>
      </c>
      <c r="B12" s="731" t="s">
        <v>546</v>
      </c>
      <c r="C12" s="734" t="s">
        <v>546</v>
      </c>
      <c r="D12" s="734" t="s">
        <v>546</v>
      </c>
      <c r="E12" s="734" t="s">
        <v>546</v>
      </c>
      <c r="F12" s="804" t="s">
        <v>546</v>
      </c>
      <c r="G12" s="734" t="s">
        <v>546</v>
      </c>
      <c r="H12" s="804" t="s">
        <v>546</v>
      </c>
      <c r="I12" s="734" t="s">
        <v>546</v>
      </c>
      <c r="J12" s="804" t="s">
        <v>546</v>
      </c>
      <c r="K12" s="734" t="s">
        <v>546</v>
      </c>
      <c r="L12" s="804" t="s">
        <v>546</v>
      </c>
      <c r="M12" s="734" t="s">
        <v>559</v>
      </c>
      <c r="N12" s="270"/>
    </row>
    <row r="13" spans="1:14" ht="14.4" customHeight="1" x14ac:dyDescent="0.3">
      <c r="A13" s="730" t="s">
        <v>886</v>
      </c>
      <c r="B13" s="731" t="s">
        <v>883</v>
      </c>
      <c r="C13" s="734">
        <v>159876.15</v>
      </c>
      <c r="D13" s="734">
        <v>1400</v>
      </c>
      <c r="E13" s="734">
        <v>81570.929999999964</v>
      </c>
      <c r="F13" s="804">
        <v>0.51021324944339708</v>
      </c>
      <c r="G13" s="734">
        <v>722</v>
      </c>
      <c r="H13" s="804">
        <v>0.51571428571428568</v>
      </c>
      <c r="I13" s="734">
        <v>78305.22000000003</v>
      </c>
      <c r="J13" s="804">
        <v>0.48978675055660292</v>
      </c>
      <c r="K13" s="734">
        <v>678</v>
      </c>
      <c r="L13" s="804">
        <v>0.48428571428571426</v>
      </c>
      <c r="M13" s="734" t="s">
        <v>1</v>
      </c>
      <c r="N13" s="270"/>
    </row>
    <row r="14" spans="1:14" ht="14.4" customHeight="1" x14ac:dyDescent="0.3">
      <c r="A14" s="730" t="s">
        <v>886</v>
      </c>
      <c r="B14" s="731" t="s">
        <v>887</v>
      </c>
      <c r="C14" s="734">
        <v>159876.15</v>
      </c>
      <c r="D14" s="734">
        <v>1400</v>
      </c>
      <c r="E14" s="734">
        <v>81570.929999999964</v>
      </c>
      <c r="F14" s="804">
        <v>0.51021324944339708</v>
      </c>
      <c r="G14" s="734">
        <v>722</v>
      </c>
      <c r="H14" s="804">
        <v>0.51571428571428568</v>
      </c>
      <c r="I14" s="734">
        <v>78305.22000000003</v>
      </c>
      <c r="J14" s="804">
        <v>0.48978675055660292</v>
      </c>
      <c r="K14" s="734">
        <v>678</v>
      </c>
      <c r="L14" s="804">
        <v>0.48428571428571426</v>
      </c>
      <c r="M14" s="734" t="s">
        <v>558</v>
      </c>
      <c r="N14" s="270"/>
    </row>
    <row r="15" spans="1:14" ht="14.4" customHeight="1" x14ac:dyDescent="0.3">
      <c r="A15" s="730" t="s">
        <v>546</v>
      </c>
      <c r="B15" s="731" t="s">
        <v>546</v>
      </c>
      <c r="C15" s="734" t="s">
        <v>546</v>
      </c>
      <c r="D15" s="734" t="s">
        <v>546</v>
      </c>
      <c r="E15" s="734" t="s">
        <v>546</v>
      </c>
      <c r="F15" s="804" t="s">
        <v>546</v>
      </c>
      <c r="G15" s="734" t="s">
        <v>546</v>
      </c>
      <c r="H15" s="804" t="s">
        <v>546</v>
      </c>
      <c r="I15" s="734" t="s">
        <v>546</v>
      </c>
      <c r="J15" s="804" t="s">
        <v>546</v>
      </c>
      <c r="K15" s="734" t="s">
        <v>546</v>
      </c>
      <c r="L15" s="804" t="s">
        <v>546</v>
      </c>
      <c r="M15" s="734" t="s">
        <v>559</v>
      </c>
      <c r="N15" s="270"/>
    </row>
    <row r="16" spans="1:14" ht="14.4" customHeight="1" x14ac:dyDescent="0.3">
      <c r="A16" s="730" t="s">
        <v>544</v>
      </c>
      <c r="B16" s="731" t="s">
        <v>888</v>
      </c>
      <c r="C16" s="734">
        <v>161854.07999999999</v>
      </c>
      <c r="D16" s="734">
        <v>1416</v>
      </c>
      <c r="E16" s="734">
        <v>82350.969999999958</v>
      </c>
      <c r="F16" s="804">
        <v>0.50879761572893289</v>
      </c>
      <c r="G16" s="734">
        <v>728</v>
      </c>
      <c r="H16" s="804">
        <v>0.51412429378531077</v>
      </c>
      <c r="I16" s="734">
        <v>79503.11000000003</v>
      </c>
      <c r="J16" s="804">
        <v>0.49120238427106711</v>
      </c>
      <c r="K16" s="734">
        <v>688</v>
      </c>
      <c r="L16" s="804">
        <v>0.48587570621468928</v>
      </c>
      <c r="M16" s="734" t="s">
        <v>554</v>
      </c>
      <c r="N16" s="270"/>
    </row>
    <row r="17" spans="1:1" ht="14.4" customHeight="1" x14ac:dyDescent="0.3">
      <c r="A17" s="805" t="s">
        <v>301</v>
      </c>
    </row>
    <row r="18" spans="1:1" ht="14.4" customHeight="1" x14ac:dyDescent="0.3">
      <c r="A18" s="806" t="s">
        <v>889</v>
      </c>
    </row>
    <row r="19" spans="1:1" ht="14.4" customHeight="1" x14ac:dyDescent="0.3">
      <c r="A19" s="805" t="s">
        <v>890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3" t="s">
        <v>166</v>
      </c>
      <c r="B4" s="784" t="s">
        <v>19</v>
      </c>
      <c r="C4" s="810"/>
      <c r="D4" s="784" t="s">
        <v>20</v>
      </c>
      <c r="E4" s="810"/>
      <c r="F4" s="784" t="s">
        <v>19</v>
      </c>
      <c r="G4" s="787" t="s">
        <v>2</v>
      </c>
      <c r="H4" s="784" t="s">
        <v>20</v>
      </c>
      <c r="I4" s="787" t="s">
        <v>2</v>
      </c>
      <c r="J4" s="784" t="s">
        <v>19</v>
      </c>
      <c r="K4" s="787" t="s">
        <v>2</v>
      </c>
      <c r="L4" s="784" t="s">
        <v>20</v>
      </c>
      <c r="M4" s="788" t="s">
        <v>2</v>
      </c>
    </row>
    <row r="5" spans="1:13" ht="14.4" customHeight="1" x14ac:dyDescent="0.3">
      <c r="A5" s="807" t="s">
        <v>891</v>
      </c>
      <c r="B5" s="798">
        <v>20535.11</v>
      </c>
      <c r="C5" s="742">
        <v>1</v>
      </c>
      <c r="D5" s="811">
        <v>185</v>
      </c>
      <c r="E5" s="814" t="s">
        <v>891</v>
      </c>
      <c r="F5" s="798">
        <v>9769.7099999999973</v>
      </c>
      <c r="G5" s="766">
        <v>0.47575639964918603</v>
      </c>
      <c r="H5" s="746">
        <v>91</v>
      </c>
      <c r="I5" s="789">
        <v>0.49189189189189192</v>
      </c>
      <c r="J5" s="817">
        <v>10765.400000000001</v>
      </c>
      <c r="K5" s="766">
        <v>0.52424360035081385</v>
      </c>
      <c r="L5" s="746">
        <v>94</v>
      </c>
      <c r="M5" s="789">
        <v>0.50810810810810814</v>
      </c>
    </row>
    <row r="6" spans="1:13" ht="14.4" customHeight="1" x14ac:dyDescent="0.3">
      <c r="A6" s="808" t="s">
        <v>892</v>
      </c>
      <c r="B6" s="799">
        <v>15629.840000000002</v>
      </c>
      <c r="C6" s="749">
        <v>1</v>
      </c>
      <c r="D6" s="812">
        <v>145</v>
      </c>
      <c r="E6" s="815" t="s">
        <v>892</v>
      </c>
      <c r="F6" s="799">
        <v>7468.79</v>
      </c>
      <c r="G6" s="767">
        <v>0.47785453977775838</v>
      </c>
      <c r="H6" s="753">
        <v>68</v>
      </c>
      <c r="I6" s="790">
        <v>0.4689655172413793</v>
      </c>
      <c r="J6" s="818">
        <v>8161.050000000002</v>
      </c>
      <c r="K6" s="767">
        <v>0.52214546022224162</v>
      </c>
      <c r="L6" s="753">
        <v>77</v>
      </c>
      <c r="M6" s="790">
        <v>0.53103448275862064</v>
      </c>
    </row>
    <row r="7" spans="1:13" ht="14.4" customHeight="1" x14ac:dyDescent="0.3">
      <c r="A7" s="808" t="s">
        <v>893</v>
      </c>
      <c r="B7" s="799">
        <v>1384.5399999999997</v>
      </c>
      <c r="C7" s="749">
        <v>1</v>
      </c>
      <c r="D7" s="812">
        <v>17</v>
      </c>
      <c r="E7" s="815" t="s">
        <v>893</v>
      </c>
      <c r="F7" s="799">
        <v>1384.5399999999997</v>
      </c>
      <c r="G7" s="767">
        <v>1</v>
      </c>
      <c r="H7" s="753">
        <v>17</v>
      </c>
      <c r="I7" s="790">
        <v>1</v>
      </c>
      <c r="J7" s="818"/>
      <c r="K7" s="767">
        <v>0</v>
      </c>
      <c r="L7" s="753"/>
      <c r="M7" s="790">
        <v>0</v>
      </c>
    </row>
    <row r="8" spans="1:13" ht="14.4" customHeight="1" x14ac:dyDescent="0.3">
      <c r="A8" s="808" t="s">
        <v>894</v>
      </c>
      <c r="B8" s="799">
        <v>29242.590000000004</v>
      </c>
      <c r="C8" s="749">
        <v>1</v>
      </c>
      <c r="D8" s="812">
        <v>258</v>
      </c>
      <c r="E8" s="815" t="s">
        <v>894</v>
      </c>
      <c r="F8" s="799">
        <v>13287.899999999998</v>
      </c>
      <c r="G8" s="767">
        <v>0.45440229473517896</v>
      </c>
      <c r="H8" s="753">
        <v>124</v>
      </c>
      <c r="I8" s="790">
        <v>0.48062015503875971</v>
      </c>
      <c r="J8" s="818">
        <v>15954.690000000004</v>
      </c>
      <c r="K8" s="767">
        <v>0.54559770526482099</v>
      </c>
      <c r="L8" s="753">
        <v>134</v>
      </c>
      <c r="M8" s="790">
        <v>0.51937984496124034</v>
      </c>
    </row>
    <row r="9" spans="1:13" ht="14.4" customHeight="1" x14ac:dyDescent="0.3">
      <c r="A9" s="808" t="s">
        <v>895</v>
      </c>
      <c r="B9" s="799">
        <v>285.73</v>
      </c>
      <c r="C9" s="749">
        <v>1</v>
      </c>
      <c r="D9" s="812">
        <v>3</v>
      </c>
      <c r="E9" s="815" t="s">
        <v>895</v>
      </c>
      <c r="F9" s="799">
        <v>285.73</v>
      </c>
      <c r="G9" s="767">
        <v>1</v>
      </c>
      <c r="H9" s="753">
        <v>3</v>
      </c>
      <c r="I9" s="790">
        <v>1</v>
      </c>
      <c r="J9" s="818"/>
      <c r="K9" s="767">
        <v>0</v>
      </c>
      <c r="L9" s="753"/>
      <c r="M9" s="790">
        <v>0</v>
      </c>
    </row>
    <row r="10" spans="1:13" ht="14.4" customHeight="1" x14ac:dyDescent="0.3">
      <c r="A10" s="808" t="s">
        <v>896</v>
      </c>
      <c r="B10" s="799">
        <v>591.20000000000005</v>
      </c>
      <c r="C10" s="749">
        <v>1</v>
      </c>
      <c r="D10" s="812">
        <v>3</v>
      </c>
      <c r="E10" s="815" t="s">
        <v>896</v>
      </c>
      <c r="F10" s="799">
        <v>591.20000000000005</v>
      </c>
      <c r="G10" s="767">
        <v>1</v>
      </c>
      <c r="H10" s="753">
        <v>3</v>
      </c>
      <c r="I10" s="790">
        <v>1</v>
      </c>
      <c r="J10" s="818"/>
      <c r="K10" s="767">
        <v>0</v>
      </c>
      <c r="L10" s="753"/>
      <c r="M10" s="790">
        <v>0</v>
      </c>
    </row>
    <row r="11" spans="1:13" ht="14.4" customHeight="1" x14ac:dyDescent="0.3">
      <c r="A11" s="808" t="s">
        <v>897</v>
      </c>
      <c r="B11" s="799">
        <v>697.53</v>
      </c>
      <c r="C11" s="749">
        <v>1</v>
      </c>
      <c r="D11" s="812">
        <v>8</v>
      </c>
      <c r="E11" s="815" t="s">
        <v>897</v>
      </c>
      <c r="F11" s="799">
        <v>409.96000000000004</v>
      </c>
      <c r="G11" s="767">
        <v>0.58773099364901871</v>
      </c>
      <c r="H11" s="753">
        <v>4</v>
      </c>
      <c r="I11" s="790">
        <v>0.5</v>
      </c>
      <c r="J11" s="818">
        <v>287.57</v>
      </c>
      <c r="K11" s="767">
        <v>0.41226900635098135</v>
      </c>
      <c r="L11" s="753">
        <v>4</v>
      </c>
      <c r="M11" s="790">
        <v>0.5</v>
      </c>
    </row>
    <row r="12" spans="1:13" ht="14.4" customHeight="1" x14ac:dyDescent="0.3">
      <c r="A12" s="808" t="s">
        <v>898</v>
      </c>
      <c r="B12" s="799">
        <v>18650.270000000004</v>
      </c>
      <c r="C12" s="749">
        <v>1</v>
      </c>
      <c r="D12" s="812">
        <v>129</v>
      </c>
      <c r="E12" s="815" t="s">
        <v>898</v>
      </c>
      <c r="F12" s="799">
        <v>12867.650000000003</v>
      </c>
      <c r="G12" s="767">
        <v>0.68994443512077841</v>
      </c>
      <c r="H12" s="753">
        <v>83</v>
      </c>
      <c r="I12" s="790">
        <v>0.64341085271317833</v>
      </c>
      <c r="J12" s="818">
        <v>5782.6200000000008</v>
      </c>
      <c r="K12" s="767">
        <v>0.31005556487922159</v>
      </c>
      <c r="L12" s="753">
        <v>46</v>
      </c>
      <c r="M12" s="790">
        <v>0.35658914728682173</v>
      </c>
    </row>
    <row r="13" spans="1:13" ht="14.4" customHeight="1" x14ac:dyDescent="0.3">
      <c r="A13" s="808" t="s">
        <v>899</v>
      </c>
      <c r="B13" s="799">
        <v>511.91</v>
      </c>
      <c r="C13" s="749">
        <v>1</v>
      </c>
      <c r="D13" s="812">
        <v>3</v>
      </c>
      <c r="E13" s="815" t="s">
        <v>899</v>
      </c>
      <c r="F13" s="799">
        <v>511.91</v>
      </c>
      <c r="G13" s="767">
        <v>1</v>
      </c>
      <c r="H13" s="753">
        <v>3</v>
      </c>
      <c r="I13" s="790">
        <v>1</v>
      </c>
      <c r="J13" s="818"/>
      <c r="K13" s="767">
        <v>0</v>
      </c>
      <c r="L13" s="753"/>
      <c r="M13" s="790">
        <v>0</v>
      </c>
    </row>
    <row r="14" spans="1:13" ht="14.4" customHeight="1" x14ac:dyDescent="0.3">
      <c r="A14" s="808" t="s">
        <v>900</v>
      </c>
      <c r="B14" s="799">
        <v>38391.960000000006</v>
      </c>
      <c r="C14" s="749">
        <v>1</v>
      </c>
      <c r="D14" s="812">
        <v>337</v>
      </c>
      <c r="E14" s="815" t="s">
        <v>900</v>
      </c>
      <c r="F14" s="799">
        <v>17950.670000000002</v>
      </c>
      <c r="G14" s="767">
        <v>0.46756326064103004</v>
      </c>
      <c r="H14" s="753">
        <v>165</v>
      </c>
      <c r="I14" s="790">
        <v>0.48961424332344211</v>
      </c>
      <c r="J14" s="818">
        <v>20441.290000000008</v>
      </c>
      <c r="K14" s="767">
        <v>0.53243673935897007</v>
      </c>
      <c r="L14" s="753">
        <v>172</v>
      </c>
      <c r="M14" s="790">
        <v>0.51038575667655783</v>
      </c>
    </row>
    <row r="15" spans="1:13" ht="14.4" customHeight="1" thickBot="1" x14ac:dyDescent="0.35">
      <c r="A15" s="809" t="s">
        <v>901</v>
      </c>
      <c r="B15" s="800">
        <v>35933.4</v>
      </c>
      <c r="C15" s="756">
        <v>1</v>
      </c>
      <c r="D15" s="813">
        <v>328</v>
      </c>
      <c r="E15" s="816" t="s">
        <v>901</v>
      </c>
      <c r="F15" s="800">
        <v>17822.91</v>
      </c>
      <c r="G15" s="768">
        <v>0.4959984304296281</v>
      </c>
      <c r="H15" s="760">
        <v>167</v>
      </c>
      <c r="I15" s="791">
        <v>0.50914634146341464</v>
      </c>
      <c r="J15" s="819">
        <v>18110.490000000002</v>
      </c>
      <c r="K15" s="768">
        <v>0.5040015695703719</v>
      </c>
      <c r="L15" s="760">
        <v>161</v>
      </c>
      <c r="M15" s="791">
        <v>0.49085365853658536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4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1272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161854.08000000007</v>
      </c>
      <c r="N3" s="70">
        <f>SUBTOTAL(9,N7:N1048576)</f>
        <v>1713</v>
      </c>
      <c r="O3" s="70">
        <f>SUBTOTAL(9,O7:O1048576)</f>
        <v>1416</v>
      </c>
      <c r="P3" s="70">
        <f>SUBTOTAL(9,P7:P1048576)</f>
        <v>82350.970000000016</v>
      </c>
      <c r="Q3" s="71">
        <f>IF(M3=0,0,P3/M3)</f>
        <v>0.50879761572893301</v>
      </c>
      <c r="R3" s="70">
        <f>SUBTOTAL(9,R7:R1048576)</f>
        <v>893</v>
      </c>
      <c r="S3" s="71">
        <f>IF(N3=0,0,R3/N3)</f>
        <v>0.52130764740221835</v>
      </c>
      <c r="T3" s="70">
        <f>SUBTOTAL(9,T7:T1048576)</f>
        <v>728</v>
      </c>
      <c r="U3" s="72">
        <f>IF(O3=0,0,T3/O3)</f>
        <v>0.51412429378531077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20" t="s">
        <v>23</v>
      </c>
      <c r="B6" s="821" t="s">
        <v>5</v>
      </c>
      <c r="C6" s="820" t="s">
        <v>24</v>
      </c>
      <c r="D6" s="821" t="s">
        <v>6</v>
      </c>
      <c r="E6" s="821" t="s">
        <v>192</v>
      </c>
      <c r="F6" s="821" t="s">
        <v>25</v>
      </c>
      <c r="G6" s="821" t="s">
        <v>26</v>
      </c>
      <c r="H6" s="821" t="s">
        <v>8</v>
      </c>
      <c r="I6" s="821" t="s">
        <v>10</v>
      </c>
      <c r="J6" s="821" t="s">
        <v>11</v>
      </c>
      <c r="K6" s="821" t="s">
        <v>12</v>
      </c>
      <c r="L6" s="821" t="s">
        <v>27</v>
      </c>
      <c r="M6" s="822" t="s">
        <v>14</v>
      </c>
      <c r="N6" s="823" t="s">
        <v>28</v>
      </c>
      <c r="O6" s="823" t="s">
        <v>28</v>
      </c>
      <c r="P6" s="823" t="s">
        <v>14</v>
      </c>
      <c r="Q6" s="823" t="s">
        <v>2</v>
      </c>
      <c r="R6" s="823" t="s">
        <v>28</v>
      </c>
      <c r="S6" s="823" t="s">
        <v>2</v>
      </c>
      <c r="T6" s="823" t="s">
        <v>28</v>
      </c>
      <c r="U6" s="824" t="s">
        <v>2</v>
      </c>
    </row>
    <row r="7" spans="1:21" ht="14.4" customHeight="1" x14ac:dyDescent="0.3">
      <c r="A7" s="825">
        <v>22</v>
      </c>
      <c r="B7" s="826" t="s">
        <v>882</v>
      </c>
      <c r="C7" s="826" t="s">
        <v>884</v>
      </c>
      <c r="D7" s="827" t="s">
        <v>1270</v>
      </c>
      <c r="E7" s="828" t="s">
        <v>891</v>
      </c>
      <c r="F7" s="826" t="s">
        <v>883</v>
      </c>
      <c r="G7" s="826" t="s">
        <v>902</v>
      </c>
      <c r="H7" s="826" t="s">
        <v>546</v>
      </c>
      <c r="I7" s="826" t="s">
        <v>903</v>
      </c>
      <c r="J7" s="826" t="s">
        <v>602</v>
      </c>
      <c r="K7" s="826" t="s">
        <v>904</v>
      </c>
      <c r="L7" s="829">
        <v>32.25</v>
      </c>
      <c r="M7" s="829">
        <v>64.5</v>
      </c>
      <c r="N7" s="826">
        <v>2</v>
      </c>
      <c r="O7" s="830">
        <v>1</v>
      </c>
      <c r="P7" s="829">
        <v>64.5</v>
      </c>
      <c r="Q7" s="831">
        <v>1</v>
      </c>
      <c r="R7" s="826">
        <v>2</v>
      </c>
      <c r="S7" s="831">
        <v>1</v>
      </c>
      <c r="T7" s="830">
        <v>1</v>
      </c>
      <c r="U7" s="231">
        <v>1</v>
      </c>
    </row>
    <row r="8" spans="1:21" ht="14.4" customHeight="1" x14ac:dyDescent="0.3">
      <c r="A8" s="832">
        <v>22</v>
      </c>
      <c r="B8" s="833" t="s">
        <v>882</v>
      </c>
      <c r="C8" s="833" t="s">
        <v>884</v>
      </c>
      <c r="D8" s="834" t="s">
        <v>1270</v>
      </c>
      <c r="E8" s="835" t="s">
        <v>891</v>
      </c>
      <c r="F8" s="833" t="s">
        <v>883</v>
      </c>
      <c r="G8" s="833" t="s">
        <v>905</v>
      </c>
      <c r="H8" s="833" t="s">
        <v>546</v>
      </c>
      <c r="I8" s="833" t="s">
        <v>906</v>
      </c>
      <c r="J8" s="833" t="s">
        <v>842</v>
      </c>
      <c r="K8" s="833" t="s">
        <v>907</v>
      </c>
      <c r="L8" s="836">
        <v>105.23</v>
      </c>
      <c r="M8" s="836">
        <v>105.23</v>
      </c>
      <c r="N8" s="833">
        <v>1</v>
      </c>
      <c r="O8" s="837">
        <v>1</v>
      </c>
      <c r="P8" s="836"/>
      <c r="Q8" s="838">
        <v>0</v>
      </c>
      <c r="R8" s="833"/>
      <c r="S8" s="838">
        <v>0</v>
      </c>
      <c r="T8" s="837"/>
      <c r="U8" s="839">
        <v>0</v>
      </c>
    </row>
    <row r="9" spans="1:21" ht="14.4" customHeight="1" x14ac:dyDescent="0.3">
      <c r="A9" s="832">
        <v>22</v>
      </c>
      <c r="B9" s="833" t="s">
        <v>882</v>
      </c>
      <c r="C9" s="833" t="s">
        <v>884</v>
      </c>
      <c r="D9" s="834" t="s">
        <v>1270</v>
      </c>
      <c r="E9" s="835" t="s">
        <v>901</v>
      </c>
      <c r="F9" s="833" t="s">
        <v>883</v>
      </c>
      <c r="G9" s="833" t="s">
        <v>905</v>
      </c>
      <c r="H9" s="833" t="s">
        <v>583</v>
      </c>
      <c r="I9" s="833" t="s">
        <v>841</v>
      </c>
      <c r="J9" s="833" t="s">
        <v>842</v>
      </c>
      <c r="K9" s="833" t="s">
        <v>843</v>
      </c>
      <c r="L9" s="836">
        <v>94.28</v>
      </c>
      <c r="M9" s="836">
        <v>282.84000000000003</v>
      </c>
      <c r="N9" s="833">
        <v>3</v>
      </c>
      <c r="O9" s="837">
        <v>2.5</v>
      </c>
      <c r="P9" s="836"/>
      <c r="Q9" s="838">
        <v>0</v>
      </c>
      <c r="R9" s="833"/>
      <c r="S9" s="838">
        <v>0</v>
      </c>
      <c r="T9" s="837"/>
      <c r="U9" s="839">
        <v>0</v>
      </c>
    </row>
    <row r="10" spans="1:21" ht="14.4" customHeight="1" x14ac:dyDescent="0.3">
      <c r="A10" s="832">
        <v>22</v>
      </c>
      <c r="B10" s="833" t="s">
        <v>882</v>
      </c>
      <c r="C10" s="833" t="s">
        <v>884</v>
      </c>
      <c r="D10" s="834" t="s">
        <v>1270</v>
      </c>
      <c r="E10" s="835" t="s">
        <v>901</v>
      </c>
      <c r="F10" s="833" t="s">
        <v>883</v>
      </c>
      <c r="G10" s="833" t="s">
        <v>905</v>
      </c>
      <c r="H10" s="833" t="s">
        <v>583</v>
      </c>
      <c r="I10" s="833" t="s">
        <v>908</v>
      </c>
      <c r="J10" s="833" t="s">
        <v>842</v>
      </c>
      <c r="K10" s="833" t="s">
        <v>909</v>
      </c>
      <c r="L10" s="836">
        <v>115.33</v>
      </c>
      <c r="M10" s="836">
        <v>115.33</v>
      </c>
      <c r="N10" s="833">
        <v>1</v>
      </c>
      <c r="O10" s="837">
        <v>1</v>
      </c>
      <c r="P10" s="836"/>
      <c r="Q10" s="838">
        <v>0</v>
      </c>
      <c r="R10" s="833"/>
      <c r="S10" s="838">
        <v>0</v>
      </c>
      <c r="T10" s="837"/>
      <c r="U10" s="839">
        <v>0</v>
      </c>
    </row>
    <row r="11" spans="1:21" ht="14.4" customHeight="1" x14ac:dyDescent="0.3">
      <c r="A11" s="832">
        <v>22</v>
      </c>
      <c r="B11" s="833" t="s">
        <v>882</v>
      </c>
      <c r="C11" s="833" t="s">
        <v>884</v>
      </c>
      <c r="D11" s="834" t="s">
        <v>1270</v>
      </c>
      <c r="E11" s="835" t="s">
        <v>901</v>
      </c>
      <c r="F11" s="833" t="s">
        <v>883</v>
      </c>
      <c r="G11" s="833" t="s">
        <v>905</v>
      </c>
      <c r="H11" s="833" t="s">
        <v>583</v>
      </c>
      <c r="I11" s="833" t="s">
        <v>910</v>
      </c>
      <c r="J11" s="833" t="s">
        <v>845</v>
      </c>
      <c r="K11" s="833" t="s">
        <v>911</v>
      </c>
      <c r="L11" s="836">
        <v>105.23</v>
      </c>
      <c r="M11" s="836">
        <v>315.69</v>
      </c>
      <c r="N11" s="833">
        <v>3</v>
      </c>
      <c r="O11" s="837">
        <v>3</v>
      </c>
      <c r="P11" s="836">
        <v>210.46</v>
      </c>
      <c r="Q11" s="838">
        <v>0.66666666666666674</v>
      </c>
      <c r="R11" s="833">
        <v>2</v>
      </c>
      <c r="S11" s="838">
        <v>0.66666666666666663</v>
      </c>
      <c r="T11" s="837">
        <v>2</v>
      </c>
      <c r="U11" s="839">
        <v>0.66666666666666663</v>
      </c>
    </row>
    <row r="12" spans="1:21" ht="14.4" customHeight="1" x14ac:dyDescent="0.3">
      <c r="A12" s="832">
        <v>22</v>
      </c>
      <c r="B12" s="833" t="s">
        <v>882</v>
      </c>
      <c r="C12" s="833" t="s">
        <v>884</v>
      </c>
      <c r="D12" s="834" t="s">
        <v>1270</v>
      </c>
      <c r="E12" s="835" t="s">
        <v>901</v>
      </c>
      <c r="F12" s="833" t="s">
        <v>883</v>
      </c>
      <c r="G12" s="833" t="s">
        <v>905</v>
      </c>
      <c r="H12" s="833" t="s">
        <v>583</v>
      </c>
      <c r="I12" s="833" t="s">
        <v>912</v>
      </c>
      <c r="J12" s="833" t="s">
        <v>845</v>
      </c>
      <c r="K12" s="833" t="s">
        <v>913</v>
      </c>
      <c r="L12" s="836">
        <v>126.27</v>
      </c>
      <c r="M12" s="836">
        <v>505.08</v>
      </c>
      <c r="N12" s="833">
        <v>4</v>
      </c>
      <c r="O12" s="837">
        <v>3.5</v>
      </c>
      <c r="P12" s="836">
        <v>252.54</v>
      </c>
      <c r="Q12" s="838">
        <v>0.5</v>
      </c>
      <c r="R12" s="833">
        <v>2</v>
      </c>
      <c r="S12" s="838">
        <v>0.5</v>
      </c>
      <c r="T12" s="837">
        <v>1.5</v>
      </c>
      <c r="U12" s="839">
        <v>0.42857142857142855</v>
      </c>
    </row>
    <row r="13" spans="1:21" ht="14.4" customHeight="1" x14ac:dyDescent="0.3">
      <c r="A13" s="832">
        <v>22</v>
      </c>
      <c r="B13" s="833" t="s">
        <v>882</v>
      </c>
      <c r="C13" s="833" t="s">
        <v>884</v>
      </c>
      <c r="D13" s="834" t="s">
        <v>1270</v>
      </c>
      <c r="E13" s="835" t="s">
        <v>901</v>
      </c>
      <c r="F13" s="833" t="s">
        <v>883</v>
      </c>
      <c r="G13" s="833" t="s">
        <v>905</v>
      </c>
      <c r="H13" s="833" t="s">
        <v>583</v>
      </c>
      <c r="I13" s="833" t="s">
        <v>847</v>
      </c>
      <c r="J13" s="833" t="s">
        <v>845</v>
      </c>
      <c r="K13" s="833" t="s">
        <v>848</v>
      </c>
      <c r="L13" s="836">
        <v>84.18</v>
      </c>
      <c r="M13" s="836">
        <v>505.08000000000004</v>
      </c>
      <c r="N13" s="833">
        <v>6</v>
      </c>
      <c r="O13" s="837">
        <v>3.5</v>
      </c>
      <c r="P13" s="836">
        <v>252.54000000000002</v>
      </c>
      <c r="Q13" s="838">
        <v>0.5</v>
      </c>
      <c r="R13" s="833">
        <v>3</v>
      </c>
      <c r="S13" s="838">
        <v>0.5</v>
      </c>
      <c r="T13" s="837">
        <v>1.5</v>
      </c>
      <c r="U13" s="839">
        <v>0.42857142857142855</v>
      </c>
    </row>
    <row r="14" spans="1:21" ht="14.4" customHeight="1" x14ac:dyDescent="0.3">
      <c r="A14" s="832">
        <v>22</v>
      </c>
      <c r="B14" s="833" t="s">
        <v>882</v>
      </c>
      <c r="C14" s="833" t="s">
        <v>884</v>
      </c>
      <c r="D14" s="834" t="s">
        <v>1270</v>
      </c>
      <c r="E14" s="835" t="s">
        <v>901</v>
      </c>
      <c r="F14" s="833" t="s">
        <v>883</v>
      </c>
      <c r="G14" s="833" t="s">
        <v>905</v>
      </c>
      <c r="H14" s="833" t="s">
        <v>546</v>
      </c>
      <c r="I14" s="833" t="s">
        <v>914</v>
      </c>
      <c r="J14" s="833" t="s">
        <v>842</v>
      </c>
      <c r="K14" s="833" t="s">
        <v>915</v>
      </c>
      <c r="L14" s="836">
        <v>84.18</v>
      </c>
      <c r="M14" s="836">
        <v>84.18</v>
      </c>
      <c r="N14" s="833">
        <v>1</v>
      </c>
      <c r="O14" s="837">
        <v>0.5</v>
      </c>
      <c r="P14" s="836"/>
      <c r="Q14" s="838">
        <v>0</v>
      </c>
      <c r="R14" s="833"/>
      <c r="S14" s="838">
        <v>0</v>
      </c>
      <c r="T14" s="837"/>
      <c r="U14" s="839">
        <v>0</v>
      </c>
    </row>
    <row r="15" spans="1:21" ht="14.4" customHeight="1" x14ac:dyDescent="0.3">
      <c r="A15" s="832">
        <v>22</v>
      </c>
      <c r="B15" s="833" t="s">
        <v>882</v>
      </c>
      <c r="C15" s="833" t="s">
        <v>886</v>
      </c>
      <c r="D15" s="834" t="s">
        <v>1271</v>
      </c>
      <c r="E15" s="835" t="s">
        <v>891</v>
      </c>
      <c r="F15" s="833" t="s">
        <v>883</v>
      </c>
      <c r="G15" s="833" t="s">
        <v>916</v>
      </c>
      <c r="H15" s="833" t="s">
        <v>583</v>
      </c>
      <c r="I15" s="833" t="s">
        <v>917</v>
      </c>
      <c r="J15" s="833" t="s">
        <v>918</v>
      </c>
      <c r="K15" s="833" t="s">
        <v>919</v>
      </c>
      <c r="L15" s="836">
        <v>9.4</v>
      </c>
      <c r="M15" s="836">
        <v>9.4</v>
      </c>
      <c r="N15" s="833">
        <v>1</v>
      </c>
      <c r="O15" s="837">
        <v>1</v>
      </c>
      <c r="P15" s="836"/>
      <c r="Q15" s="838">
        <v>0</v>
      </c>
      <c r="R15" s="833"/>
      <c r="S15" s="838">
        <v>0</v>
      </c>
      <c r="T15" s="837"/>
      <c r="U15" s="839">
        <v>0</v>
      </c>
    </row>
    <row r="16" spans="1:21" ht="14.4" customHeight="1" x14ac:dyDescent="0.3">
      <c r="A16" s="832">
        <v>22</v>
      </c>
      <c r="B16" s="833" t="s">
        <v>882</v>
      </c>
      <c r="C16" s="833" t="s">
        <v>886</v>
      </c>
      <c r="D16" s="834" t="s">
        <v>1271</v>
      </c>
      <c r="E16" s="835" t="s">
        <v>891</v>
      </c>
      <c r="F16" s="833" t="s">
        <v>883</v>
      </c>
      <c r="G16" s="833" t="s">
        <v>920</v>
      </c>
      <c r="H16" s="833" t="s">
        <v>546</v>
      </c>
      <c r="I16" s="833" t="s">
        <v>921</v>
      </c>
      <c r="J16" s="833" t="s">
        <v>922</v>
      </c>
      <c r="K16" s="833" t="s">
        <v>923</v>
      </c>
      <c r="L16" s="836">
        <v>86.02</v>
      </c>
      <c r="M16" s="836">
        <v>86.02</v>
      </c>
      <c r="N16" s="833">
        <v>1</v>
      </c>
      <c r="O16" s="837">
        <v>1</v>
      </c>
      <c r="P16" s="836"/>
      <c r="Q16" s="838">
        <v>0</v>
      </c>
      <c r="R16" s="833"/>
      <c r="S16" s="838">
        <v>0</v>
      </c>
      <c r="T16" s="837"/>
      <c r="U16" s="839">
        <v>0</v>
      </c>
    </row>
    <row r="17" spans="1:21" ht="14.4" customHeight="1" x14ac:dyDescent="0.3">
      <c r="A17" s="832">
        <v>22</v>
      </c>
      <c r="B17" s="833" t="s">
        <v>882</v>
      </c>
      <c r="C17" s="833" t="s">
        <v>886</v>
      </c>
      <c r="D17" s="834" t="s">
        <v>1271</v>
      </c>
      <c r="E17" s="835" t="s">
        <v>891</v>
      </c>
      <c r="F17" s="833" t="s">
        <v>883</v>
      </c>
      <c r="G17" s="833" t="s">
        <v>924</v>
      </c>
      <c r="H17" s="833" t="s">
        <v>583</v>
      </c>
      <c r="I17" s="833" t="s">
        <v>925</v>
      </c>
      <c r="J17" s="833" t="s">
        <v>926</v>
      </c>
      <c r="K17" s="833" t="s">
        <v>927</v>
      </c>
      <c r="L17" s="836">
        <v>117.03</v>
      </c>
      <c r="M17" s="836">
        <v>117.03</v>
      </c>
      <c r="N17" s="833">
        <v>1</v>
      </c>
      <c r="O17" s="837">
        <v>0.5</v>
      </c>
      <c r="P17" s="836"/>
      <c r="Q17" s="838">
        <v>0</v>
      </c>
      <c r="R17" s="833"/>
      <c r="S17" s="838">
        <v>0</v>
      </c>
      <c r="T17" s="837"/>
      <c r="U17" s="839">
        <v>0</v>
      </c>
    </row>
    <row r="18" spans="1:21" ht="14.4" customHeight="1" x14ac:dyDescent="0.3">
      <c r="A18" s="832">
        <v>22</v>
      </c>
      <c r="B18" s="833" t="s">
        <v>882</v>
      </c>
      <c r="C18" s="833" t="s">
        <v>886</v>
      </c>
      <c r="D18" s="834" t="s">
        <v>1271</v>
      </c>
      <c r="E18" s="835" t="s">
        <v>891</v>
      </c>
      <c r="F18" s="833" t="s">
        <v>883</v>
      </c>
      <c r="G18" s="833" t="s">
        <v>928</v>
      </c>
      <c r="H18" s="833" t="s">
        <v>546</v>
      </c>
      <c r="I18" s="833" t="s">
        <v>929</v>
      </c>
      <c r="J18" s="833" t="s">
        <v>930</v>
      </c>
      <c r="K18" s="833" t="s">
        <v>931</v>
      </c>
      <c r="L18" s="836">
        <v>176.32</v>
      </c>
      <c r="M18" s="836">
        <v>352.64</v>
      </c>
      <c r="N18" s="833">
        <v>2</v>
      </c>
      <c r="O18" s="837">
        <v>1</v>
      </c>
      <c r="P18" s="836">
        <v>176.32</v>
      </c>
      <c r="Q18" s="838">
        <v>0.5</v>
      </c>
      <c r="R18" s="833">
        <v>1</v>
      </c>
      <c r="S18" s="838">
        <v>0.5</v>
      </c>
      <c r="T18" s="837">
        <v>0.5</v>
      </c>
      <c r="U18" s="839">
        <v>0.5</v>
      </c>
    </row>
    <row r="19" spans="1:21" ht="14.4" customHeight="1" x14ac:dyDescent="0.3">
      <c r="A19" s="832">
        <v>22</v>
      </c>
      <c r="B19" s="833" t="s">
        <v>882</v>
      </c>
      <c r="C19" s="833" t="s">
        <v>886</v>
      </c>
      <c r="D19" s="834" t="s">
        <v>1271</v>
      </c>
      <c r="E19" s="835" t="s">
        <v>891</v>
      </c>
      <c r="F19" s="833" t="s">
        <v>883</v>
      </c>
      <c r="G19" s="833" t="s">
        <v>932</v>
      </c>
      <c r="H19" s="833" t="s">
        <v>546</v>
      </c>
      <c r="I19" s="833" t="s">
        <v>933</v>
      </c>
      <c r="J19" s="833" t="s">
        <v>934</v>
      </c>
      <c r="K19" s="833" t="s">
        <v>935</v>
      </c>
      <c r="L19" s="836">
        <v>182.22</v>
      </c>
      <c r="M19" s="836">
        <v>182.22</v>
      </c>
      <c r="N19" s="833">
        <v>1</v>
      </c>
      <c r="O19" s="837">
        <v>0.5</v>
      </c>
      <c r="P19" s="836">
        <v>182.22</v>
      </c>
      <c r="Q19" s="838">
        <v>1</v>
      </c>
      <c r="R19" s="833">
        <v>1</v>
      </c>
      <c r="S19" s="838">
        <v>1</v>
      </c>
      <c r="T19" s="837">
        <v>0.5</v>
      </c>
      <c r="U19" s="839">
        <v>1</v>
      </c>
    </row>
    <row r="20" spans="1:21" ht="14.4" customHeight="1" x14ac:dyDescent="0.3">
      <c r="A20" s="832">
        <v>22</v>
      </c>
      <c r="B20" s="833" t="s">
        <v>882</v>
      </c>
      <c r="C20" s="833" t="s">
        <v>886</v>
      </c>
      <c r="D20" s="834" t="s">
        <v>1271</v>
      </c>
      <c r="E20" s="835" t="s">
        <v>891</v>
      </c>
      <c r="F20" s="833" t="s">
        <v>883</v>
      </c>
      <c r="G20" s="833" t="s">
        <v>932</v>
      </c>
      <c r="H20" s="833" t="s">
        <v>546</v>
      </c>
      <c r="I20" s="833" t="s">
        <v>936</v>
      </c>
      <c r="J20" s="833" t="s">
        <v>934</v>
      </c>
      <c r="K20" s="833" t="s">
        <v>935</v>
      </c>
      <c r="L20" s="836">
        <v>182.22</v>
      </c>
      <c r="M20" s="836">
        <v>364.44</v>
      </c>
      <c r="N20" s="833">
        <v>2</v>
      </c>
      <c r="O20" s="837">
        <v>1.5</v>
      </c>
      <c r="P20" s="836">
        <v>182.22</v>
      </c>
      <c r="Q20" s="838">
        <v>0.5</v>
      </c>
      <c r="R20" s="833">
        <v>1</v>
      </c>
      <c r="S20" s="838">
        <v>0.5</v>
      </c>
      <c r="T20" s="837">
        <v>0.5</v>
      </c>
      <c r="U20" s="839">
        <v>0.33333333333333331</v>
      </c>
    </row>
    <row r="21" spans="1:21" ht="14.4" customHeight="1" x14ac:dyDescent="0.3">
      <c r="A21" s="832">
        <v>22</v>
      </c>
      <c r="B21" s="833" t="s">
        <v>882</v>
      </c>
      <c r="C21" s="833" t="s">
        <v>886</v>
      </c>
      <c r="D21" s="834" t="s">
        <v>1271</v>
      </c>
      <c r="E21" s="835" t="s">
        <v>891</v>
      </c>
      <c r="F21" s="833" t="s">
        <v>883</v>
      </c>
      <c r="G21" s="833" t="s">
        <v>937</v>
      </c>
      <c r="H21" s="833" t="s">
        <v>546</v>
      </c>
      <c r="I21" s="833" t="s">
        <v>938</v>
      </c>
      <c r="J21" s="833" t="s">
        <v>939</v>
      </c>
      <c r="K21" s="833" t="s">
        <v>940</v>
      </c>
      <c r="L21" s="836">
        <v>30.46</v>
      </c>
      <c r="M21" s="836">
        <v>30.46</v>
      </c>
      <c r="N21" s="833">
        <v>1</v>
      </c>
      <c r="O21" s="837">
        <v>1</v>
      </c>
      <c r="P21" s="836"/>
      <c r="Q21" s="838">
        <v>0</v>
      </c>
      <c r="R21" s="833"/>
      <c r="S21" s="838">
        <v>0</v>
      </c>
      <c r="T21" s="837"/>
      <c r="U21" s="839">
        <v>0</v>
      </c>
    </row>
    <row r="22" spans="1:21" ht="14.4" customHeight="1" x14ac:dyDescent="0.3">
      <c r="A22" s="832">
        <v>22</v>
      </c>
      <c r="B22" s="833" t="s">
        <v>882</v>
      </c>
      <c r="C22" s="833" t="s">
        <v>886</v>
      </c>
      <c r="D22" s="834" t="s">
        <v>1271</v>
      </c>
      <c r="E22" s="835" t="s">
        <v>891</v>
      </c>
      <c r="F22" s="833" t="s">
        <v>883</v>
      </c>
      <c r="G22" s="833" t="s">
        <v>941</v>
      </c>
      <c r="H22" s="833" t="s">
        <v>546</v>
      </c>
      <c r="I22" s="833" t="s">
        <v>942</v>
      </c>
      <c r="J22" s="833" t="s">
        <v>943</v>
      </c>
      <c r="K22" s="833" t="s">
        <v>944</v>
      </c>
      <c r="L22" s="836">
        <v>0</v>
      </c>
      <c r="M22" s="836">
        <v>0</v>
      </c>
      <c r="N22" s="833">
        <v>1</v>
      </c>
      <c r="O22" s="837">
        <v>1</v>
      </c>
      <c r="P22" s="836">
        <v>0</v>
      </c>
      <c r="Q22" s="838"/>
      <c r="R22" s="833">
        <v>1</v>
      </c>
      <c r="S22" s="838">
        <v>1</v>
      </c>
      <c r="T22" s="837">
        <v>1</v>
      </c>
      <c r="U22" s="839">
        <v>1</v>
      </c>
    </row>
    <row r="23" spans="1:21" ht="14.4" customHeight="1" x14ac:dyDescent="0.3">
      <c r="A23" s="832">
        <v>22</v>
      </c>
      <c r="B23" s="833" t="s">
        <v>882</v>
      </c>
      <c r="C23" s="833" t="s">
        <v>886</v>
      </c>
      <c r="D23" s="834" t="s">
        <v>1271</v>
      </c>
      <c r="E23" s="835" t="s">
        <v>891</v>
      </c>
      <c r="F23" s="833" t="s">
        <v>883</v>
      </c>
      <c r="G23" s="833" t="s">
        <v>941</v>
      </c>
      <c r="H23" s="833" t="s">
        <v>546</v>
      </c>
      <c r="I23" s="833" t="s">
        <v>945</v>
      </c>
      <c r="J23" s="833" t="s">
        <v>943</v>
      </c>
      <c r="K23" s="833" t="s">
        <v>946</v>
      </c>
      <c r="L23" s="836">
        <v>0</v>
      </c>
      <c r="M23" s="836">
        <v>0</v>
      </c>
      <c r="N23" s="833">
        <v>1</v>
      </c>
      <c r="O23" s="837">
        <v>0.5</v>
      </c>
      <c r="P23" s="836">
        <v>0</v>
      </c>
      <c r="Q23" s="838"/>
      <c r="R23" s="833">
        <v>1</v>
      </c>
      <c r="S23" s="838">
        <v>1</v>
      </c>
      <c r="T23" s="837">
        <v>0.5</v>
      </c>
      <c r="U23" s="839">
        <v>1</v>
      </c>
    </row>
    <row r="24" spans="1:21" ht="14.4" customHeight="1" x14ac:dyDescent="0.3">
      <c r="A24" s="832">
        <v>22</v>
      </c>
      <c r="B24" s="833" t="s">
        <v>882</v>
      </c>
      <c r="C24" s="833" t="s">
        <v>886</v>
      </c>
      <c r="D24" s="834" t="s">
        <v>1271</v>
      </c>
      <c r="E24" s="835" t="s">
        <v>891</v>
      </c>
      <c r="F24" s="833" t="s">
        <v>883</v>
      </c>
      <c r="G24" s="833" t="s">
        <v>941</v>
      </c>
      <c r="H24" s="833" t="s">
        <v>546</v>
      </c>
      <c r="I24" s="833" t="s">
        <v>947</v>
      </c>
      <c r="J24" s="833" t="s">
        <v>948</v>
      </c>
      <c r="K24" s="833" t="s">
        <v>949</v>
      </c>
      <c r="L24" s="836">
        <v>0</v>
      </c>
      <c r="M24" s="836">
        <v>0</v>
      </c>
      <c r="N24" s="833">
        <v>4</v>
      </c>
      <c r="O24" s="837">
        <v>1.5</v>
      </c>
      <c r="P24" s="836">
        <v>0</v>
      </c>
      <c r="Q24" s="838"/>
      <c r="R24" s="833">
        <v>4</v>
      </c>
      <c r="S24" s="838">
        <v>1</v>
      </c>
      <c r="T24" s="837">
        <v>1.5</v>
      </c>
      <c r="U24" s="839">
        <v>1</v>
      </c>
    </row>
    <row r="25" spans="1:21" ht="14.4" customHeight="1" x14ac:dyDescent="0.3">
      <c r="A25" s="832">
        <v>22</v>
      </c>
      <c r="B25" s="833" t="s">
        <v>882</v>
      </c>
      <c r="C25" s="833" t="s">
        <v>886</v>
      </c>
      <c r="D25" s="834" t="s">
        <v>1271</v>
      </c>
      <c r="E25" s="835" t="s">
        <v>891</v>
      </c>
      <c r="F25" s="833" t="s">
        <v>883</v>
      </c>
      <c r="G25" s="833" t="s">
        <v>950</v>
      </c>
      <c r="H25" s="833" t="s">
        <v>583</v>
      </c>
      <c r="I25" s="833" t="s">
        <v>951</v>
      </c>
      <c r="J25" s="833" t="s">
        <v>952</v>
      </c>
      <c r="K25" s="833" t="s">
        <v>953</v>
      </c>
      <c r="L25" s="836">
        <v>143.09</v>
      </c>
      <c r="M25" s="836">
        <v>286.18</v>
      </c>
      <c r="N25" s="833">
        <v>2</v>
      </c>
      <c r="O25" s="837">
        <v>1</v>
      </c>
      <c r="P25" s="836">
        <v>286.18</v>
      </c>
      <c r="Q25" s="838">
        <v>1</v>
      </c>
      <c r="R25" s="833">
        <v>2</v>
      </c>
      <c r="S25" s="838">
        <v>1</v>
      </c>
      <c r="T25" s="837">
        <v>1</v>
      </c>
      <c r="U25" s="839">
        <v>1</v>
      </c>
    </row>
    <row r="26" spans="1:21" ht="14.4" customHeight="1" x14ac:dyDescent="0.3">
      <c r="A26" s="832">
        <v>22</v>
      </c>
      <c r="B26" s="833" t="s">
        <v>882</v>
      </c>
      <c r="C26" s="833" t="s">
        <v>886</v>
      </c>
      <c r="D26" s="834" t="s">
        <v>1271</v>
      </c>
      <c r="E26" s="835" t="s">
        <v>891</v>
      </c>
      <c r="F26" s="833" t="s">
        <v>883</v>
      </c>
      <c r="G26" s="833" t="s">
        <v>954</v>
      </c>
      <c r="H26" s="833" t="s">
        <v>583</v>
      </c>
      <c r="I26" s="833" t="s">
        <v>955</v>
      </c>
      <c r="J26" s="833" t="s">
        <v>956</v>
      </c>
      <c r="K26" s="833" t="s">
        <v>957</v>
      </c>
      <c r="L26" s="836">
        <v>218.62</v>
      </c>
      <c r="M26" s="836">
        <v>437.24</v>
      </c>
      <c r="N26" s="833">
        <v>2</v>
      </c>
      <c r="O26" s="837">
        <v>1</v>
      </c>
      <c r="P26" s="836">
        <v>437.24</v>
      </c>
      <c r="Q26" s="838">
        <v>1</v>
      </c>
      <c r="R26" s="833">
        <v>2</v>
      </c>
      <c r="S26" s="838">
        <v>1</v>
      </c>
      <c r="T26" s="837">
        <v>1</v>
      </c>
      <c r="U26" s="839">
        <v>1</v>
      </c>
    </row>
    <row r="27" spans="1:21" ht="14.4" customHeight="1" x14ac:dyDescent="0.3">
      <c r="A27" s="832">
        <v>22</v>
      </c>
      <c r="B27" s="833" t="s">
        <v>882</v>
      </c>
      <c r="C27" s="833" t="s">
        <v>886</v>
      </c>
      <c r="D27" s="834" t="s">
        <v>1271</v>
      </c>
      <c r="E27" s="835" t="s">
        <v>891</v>
      </c>
      <c r="F27" s="833" t="s">
        <v>883</v>
      </c>
      <c r="G27" s="833" t="s">
        <v>958</v>
      </c>
      <c r="H27" s="833" t="s">
        <v>583</v>
      </c>
      <c r="I27" s="833" t="s">
        <v>959</v>
      </c>
      <c r="J27" s="833" t="s">
        <v>960</v>
      </c>
      <c r="K27" s="833" t="s">
        <v>961</v>
      </c>
      <c r="L27" s="836">
        <v>0</v>
      </c>
      <c r="M27" s="836">
        <v>0</v>
      </c>
      <c r="N27" s="833">
        <v>1</v>
      </c>
      <c r="O27" s="837">
        <v>0.5</v>
      </c>
      <c r="P27" s="836"/>
      <c r="Q27" s="838"/>
      <c r="R27" s="833"/>
      <c r="S27" s="838">
        <v>0</v>
      </c>
      <c r="T27" s="837"/>
      <c r="U27" s="839">
        <v>0</v>
      </c>
    </row>
    <row r="28" spans="1:21" ht="14.4" customHeight="1" x14ac:dyDescent="0.3">
      <c r="A28" s="832">
        <v>22</v>
      </c>
      <c r="B28" s="833" t="s">
        <v>882</v>
      </c>
      <c r="C28" s="833" t="s">
        <v>886</v>
      </c>
      <c r="D28" s="834" t="s">
        <v>1271</v>
      </c>
      <c r="E28" s="835" t="s">
        <v>891</v>
      </c>
      <c r="F28" s="833" t="s">
        <v>883</v>
      </c>
      <c r="G28" s="833" t="s">
        <v>962</v>
      </c>
      <c r="H28" s="833" t="s">
        <v>546</v>
      </c>
      <c r="I28" s="833" t="s">
        <v>963</v>
      </c>
      <c r="J28" s="833" t="s">
        <v>964</v>
      </c>
      <c r="K28" s="833" t="s">
        <v>965</v>
      </c>
      <c r="L28" s="836">
        <v>83.74</v>
      </c>
      <c r="M28" s="836">
        <v>418.7</v>
      </c>
      <c r="N28" s="833">
        <v>5</v>
      </c>
      <c r="O28" s="837">
        <v>0.5</v>
      </c>
      <c r="P28" s="836"/>
      <c r="Q28" s="838">
        <v>0</v>
      </c>
      <c r="R28" s="833"/>
      <c r="S28" s="838">
        <v>0</v>
      </c>
      <c r="T28" s="837"/>
      <c r="U28" s="839">
        <v>0</v>
      </c>
    </row>
    <row r="29" spans="1:21" ht="14.4" customHeight="1" x14ac:dyDescent="0.3">
      <c r="A29" s="832">
        <v>22</v>
      </c>
      <c r="B29" s="833" t="s">
        <v>882</v>
      </c>
      <c r="C29" s="833" t="s">
        <v>886</v>
      </c>
      <c r="D29" s="834" t="s">
        <v>1271</v>
      </c>
      <c r="E29" s="835" t="s">
        <v>891</v>
      </c>
      <c r="F29" s="833" t="s">
        <v>883</v>
      </c>
      <c r="G29" s="833" t="s">
        <v>966</v>
      </c>
      <c r="H29" s="833" t="s">
        <v>546</v>
      </c>
      <c r="I29" s="833" t="s">
        <v>967</v>
      </c>
      <c r="J29" s="833" t="s">
        <v>968</v>
      </c>
      <c r="K29" s="833" t="s">
        <v>969</v>
      </c>
      <c r="L29" s="836">
        <v>73.83</v>
      </c>
      <c r="M29" s="836">
        <v>73.83</v>
      </c>
      <c r="N29" s="833">
        <v>1</v>
      </c>
      <c r="O29" s="837">
        <v>1</v>
      </c>
      <c r="P29" s="836">
        <v>73.83</v>
      </c>
      <c r="Q29" s="838">
        <v>1</v>
      </c>
      <c r="R29" s="833">
        <v>1</v>
      </c>
      <c r="S29" s="838">
        <v>1</v>
      </c>
      <c r="T29" s="837">
        <v>1</v>
      </c>
      <c r="U29" s="839">
        <v>1</v>
      </c>
    </row>
    <row r="30" spans="1:21" ht="14.4" customHeight="1" x14ac:dyDescent="0.3">
      <c r="A30" s="832">
        <v>22</v>
      </c>
      <c r="B30" s="833" t="s">
        <v>882</v>
      </c>
      <c r="C30" s="833" t="s">
        <v>886</v>
      </c>
      <c r="D30" s="834" t="s">
        <v>1271</v>
      </c>
      <c r="E30" s="835" t="s">
        <v>891</v>
      </c>
      <c r="F30" s="833" t="s">
        <v>883</v>
      </c>
      <c r="G30" s="833" t="s">
        <v>970</v>
      </c>
      <c r="H30" s="833" t="s">
        <v>583</v>
      </c>
      <c r="I30" s="833" t="s">
        <v>971</v>
      </c>
      <c r="J30" s="833" t="s">
        <v>647</v>
      </c>
      <c r="K30" s="833" t="s">
        <v>972</v>
      </c>
      <c r="L30" s="836">
        <v>0</v>
      </c>
      <c r="M30" s="836">
        <v>0</v>
      </c>
      <c r="N30" s="833">
        <v>17</v>
      </c>
      <c r="O30" s="837">
        <v>15</v>
      </c>
      <c r="P30" s="836">
        <v>0</v>
      </c>
      <c r="Q30" s="838"/>
      <c r="R30" s="833">
        <v>7</v>
      </c>
      <c r="S30" s="838">
        <v>0.41176470588235292</v>
      </c>
      <c r="T30" s="837">
        <v>6</v>
      </c>
      <c r="U30" s="839">
        <v>0.4</v>
      </c>
    </row>
    <row r="31" spans="1:21" ht="14.4" customHeight="1" x14ac:dyDescent="0.3">
      <c r="A31" s="832">
        <v>22</v>
      </c>
      <c r="B31" s="833" t="s">
        <v>882</v>
      </c>
      <c r="C31" s="833" t="s">
        <v>886</v>
      </c>
      <c r="D31" s="834" t="s">
        <v>1271</v>
      </c>
      <c r="E31" s="835" t="s">
        <v>891</v>
      </c>
      <c r="F31" s="833" t="s">
        <v>883</v>
      </c>
      <c r="G31" s="833" t="s">
        <v>973</v>
      </c>
      <c r="H31" s="833" t="s">
        <v>546</v>
      </c>
      <c r="I31" s="833" t="s">
        <v>974</v>
      </c>
      <c r="J31" s="833" t="s">
        <v>975</v>
      </c>
      <c r="K31" s="833" t="s">
        <v>976</v>
      </c>
      <c r="L31" s="836">
        <v>248.55</v>
      </c>
      <c r="M31" s="836">
        <v>497.1</v>
      </c>
      <c r="N31" s="833">
        <v>2</v>
      </c>
      <c r="O31" s="837">
        <v>1.5</v>
      </c>
      <c r="P31" s="836">
        <v>248.55</v>
      </c>
      <c r="Q31" s="838">
        <v>0.5</v>
      </c>
      <c r="R31" s="833">
        <v>1</v>
      </c>
      <c r="S31" s="838">
        <v>0.5</v>
      </c>
      <c r="T31" s="837">
        <v>0.5</v>
      </c>
      <c r="U31" s="839">
        <v>0.33333333333333331</v>
      </c>
    </row>
    <row r="32" spans="1:21" ht="14.4" customHeight="1" x14ac:dyDescent="0.3">
      <c r="A32" s="832">
        <v>22</v>
      </c>
      <c r="B32" s="833" t="s">
        <v>882</v>
      </c>
      <c r="C32" s="833" t="s">
        <v>886</v>
      </c>
      <c r="D32" s="834" t="s">
        <v>1271</v>
      </c>
      <c r="E32" s="835" t="s">
        <v>891</v>
      </c>
      <c r="F32" s="833" t="s">
        <v>883</v>
      </c>
      <c r="G32" s="833" t="s">
        <v>905</v>
      </c>
      <c r="H32" s="833" t="s">
        <v>583</v>
      </c>
      <c r="I32" s="833" t="s">
        <v>977</v>
      </c>
      <c r="J32" s="833" t="s">
        <v>842</v>
      </c>
      <c r="K32" s="833" t="s">
        <v>978</v>
      </c>
      <c r="L32" s="836">
        <v>74.08</v>
      </c>
      <c r="M32" s="836">
        <v>222.24</v>
      </c>
      <c r="N32" s="833">
        <v>3</v>
      </c>
      <c r="O32" s="837">
        <v>3</v>
      </c>
      <c r="P32" s="836">
        <v>222.24</v>
      </c>
      <c r="Q32" s="838">
        <v>1</v>
      </c>
      <c r="R32" s="833">
        <v>3</v>
      </c>
      <c r="S32" s="838">
        <v>1</v>
      </c>
      <c r="T32" s="837">
        <v>3</v>
      </c>
      <c r="U32" s="839">
        <v>1</v>
      </c>
    </row>
    <row r="33" spans="1:21" ht="14.4" customHeight="1" x14ac:dyDescent="0.3">
      <c r="A33" s="832">
        <v>22</v>
      </c>
      <c r="B33" s="833" t="s">
        <v>882</v>
      </c>
      <c r="C33" s="833" t="s">
        <v>886</v>
      </c>
      <c r="D33" s="834" t="s">
        <v>1271</v>
      </c>
      <c r="E33" s="835" t="s">
        <v>891</v>
      </c>
      <c r="F33" s="833" t="s">
        <v>883</v>
      </c>
      <c r="G33" s="833" t="s">
        <v>905</v>
      </c>
      <c r="H33" s="833" t="s">
        <v>583</v>
      </c>
      <c r="I33" s="833" t="s">
        <v>841</v>
      </c>
      <c r="J33" s="833" t="s">
        <v>842</v>
      </c>
      <c r="K33" s="833" t="s">
        <v>843</v>
      </c>
      <c r="L33" s="836">
        <v>94.28</v>
      </c>
      <c r="M33" s="836">
        <v>659.96</v>
      </c>
      <c r="N33" s="833">
        <v>7</v>
      </c>
      <c r="O33" s="837">
        <v>7</v>
      </c>
      <c r="P33" s="836">
        <v>377.12</v>
      </c>
      <c r="Q33" s="838">
        <v>0.5714285714285714</v>
      </c>
      <c r="R33" s="833">
        <v>4</v>
      </c>
      <c r="S33" s="838">
        <v>0.5714285714285714</v>
      </c>
      <c r="T33" s="837">
        <v>4</v>
      </c>
      <c r="U33" s="839">
        <v>0.5714285714285714</v>
      </c>
    </row>
    <row r="34" spans="1:21" ht="14.4" customHeight="1" x14ac:dyDescent="0.3">
      <c r="A34" s="832">
        <v>22</v>
      </c>
      <c r="B34" s="833" t="s">
        <v>882</v>
      </c>
      <c r="C34" s="833" t="s">
        <v>886</v>
      </c>
      <c r="D34" s="834" t="s">
        <v>1271</v>
      </c>
      <c r="E34" s="835" t="s">
        <v>891</v>
      </c>
      <c r="F34" s="833" t="s">
        <v>883</v>
      </c>
      <c r="G34" s="833" t="s">
        <v>905</v>
      </c>
      <c r="H34" s="833" t="s">
        <v>546</v>
      </c>
      <c r="I34" s="833" t="s">
        <v>979</v>
      </c>
      <c r="J34" s="833" t="s">
        <v>842</v>
      </c>
      <c r="K34" s="833" t="s">
        <v>980</v>
      </c>
      <c r="L34" s="836">
        <v>168.36</v>
      </c>
      <c r="M34" s="836">
        <v>1010.1600000000001</v>
      </c>
      <c r="N34" s="833">
        <v>6</v>
      </c>
      <c r="O34" s="837">
        <v>6</v>
      </c>
      <c r="P34" s="836">
        <v>1010.1600000000001</v>
      </c>
      <c r="Q34" s="838">
        <v>1</v>
      </c>
      <c r="R34" s="833">
        <v>6</v>
      </c>
      <c r="S34" s="838">
        <v>1</v>
      </c>
      <c r="T34" s="837">
        <v>6</v>
      </c>
      <c r="U34" s="839">
        <v>1</v>
      </c>
    </row>
    <row r="35" spans="1:21" ht="14.4" customHeight="1" x14ac:dyDescent="0.3">
      <c r="A35" s="832">
        <v>22</v>
      </c>
      <c r="B35" s="833" t="s">
        <v>882</v>
      </c>
      <c r="C35" s="833" t="s">
        <v>886</v>
      </c>
      <c r="D35" s="834" t="s">
        <v>1271</v>
      </c>
      <c r="E35" s="835" t="s">
        <v>891</v>
      </c>
      <c r="F35" s="833" t="s">
        <v>883</v>
      </c>
      <c r="G35" s="833" t="s">
        <v>905</v>
      </c>
      <c r="H35" s="833" t="s">
        <v>583</v>
      </c>
      <c r="I35" s="833" t="s">
        <v>908</v>
      </c>
      <c r="J35" s="833" t="s">
        <v>842</v>
      </c>
      <c r="K35" s="833" t="s">
        <v>909</v>
      </c>
      <c r="L35" s="836">
        <v>115.33</v>
      </c>
      <c r="M35" s="836">
        <v>345.99</v>
      </c>
      <c r="N35" s="833">
        <v>3</v>
      </c>
      <c r="O35" s="837">
        <v>3</v>
      </c>
      <c r="P35" s="836">
        <v>230.66</v>
      </c>
      <c r="Q35" s="838">
        <v>0.66666666666666663</v>
      </c>
      <c r="R35" s="833">
        <v>2</v>
      </c>
      <c r="S35" s="838">
        <v>0.66666666666666663</v>
      </c>
      <c r="T35" s="837">
        <v>2</v>
      </c>
      <c r="U35" s="839">
        <v>0.66666666666666663</v>
      </c>
    </row>
    <row r="36" spans="1:21" ht="14.4" customHeight="1" x14ac:dyDescent="0.3">
      <c r="A36" s="832">
        <v>22</v>
      </c>
      <c r="B36" s="833" t="s">
        <v>882</v>
      </c>
      <c r="C36" s="833" t="s">
        <v>886</v>
      </c>
      <c r="D36" s="834" t="s">
        <v>1271</v>
      </c>
      <c r="E36" s="835" t="s">
        <v>891</v>
      </c>
      <c r="F36" s="833" t="s">
        <v>883</v>
      </c>
      <c r="G36" s="833" t="s">
        <v>905</v>
      </c>
      <c r="H36" s="833" t="s">
        <v>583</v>
      </c>
      <c r="I36" s="833" t="s">
        <v>910</v>
      </c>
      <c r="J36" s="833" t="s">
        <v>845</v>
      </c>
      <c r="K36" s="833" t="s">
        <v>911</v>
      </c>
      <c r="L36" s="836">
        <v>105.23</v>
      </c>
      <c r="M36" s="836">
        <v>2420.29</v>
      </c>
      <c r="N36" s="833">
        <v>23</v>
      </c>
      <c r="O36" s="837">
        <v>22</v>
      </c>
      <c r="P36" s="836">
        <v>1157.53</v>
      </c>
      <c r="Q36" s="838">
        <v>0.47826086956521741</v>
      </c>
      <c r="R36" s="833">
        <v>11</v>
      </c>
      <c r="S36" s="838">
        <v>0.47826086956521741</v>
      </c>
      <c r="T36" s="837">
        <v>10.5</v>
      </c>
      <c r="U36" s="839">
        <v>0.47727272727272729</v>
      </c>
    </row>
    <row r="37" spans="1:21" ht="14.4" customHeight="1" x14ac:dyDescent="0.3">
      <c r="A37" s="832">
        <v>22</v>
      </c>
      <c r="B37" s="833" t="s">
        <v>882</v>
      </c>
      <c r="C37" s="833" t="s">
        <v>886</v>
      </c>
      <c r="D37" s="834" t="s">
        <v>1271</v>
      </c>
      <c r="E37" s="835" t="s">
        <v>891</v>
      </c>
      <c r="F37" s="833" t="s">
        <v>883</v>
      </c>
      <c r="G37" s="833" t="s">
        <v>905</v>
      </c>
      <c r="H37" s="833" t="s">
        <v>583</v>
      </c>
      <c r="I37" s="833" t="s">
        <v>912</v>
      </c>
      <c r="J37" s="833" t="s">
        <v>845</v>
      </c>
      <c r="K37" s="833" t="s">
        <v>913</v>
      </c>
      <c r="L37" s="836">
        <v>126.27</v>
      </c>
      <c r="M37" s="836">
        <v>5429.61</v>
      </c>
      <c r="N37" s="833">
        <v>43</v>
      </c>
      <c r="O37" s="837">
        <v>36</v>
      </c>
      <c r="P37" s="836">
        <v>1767.78</v>
      </c>
      <c r="Q37" s="838">
        <v>0.32558139534883723</v>
      </c>
      <c r="R37" s="833">
        <v>14</v>
      </c>
      <c r="S37" s="838">
        <v>0.32558139534883723</v>
      </c>
      <c r="T37" s="837">
        <v>12</v>
      </c>
      <c r="U37" s="839">
        <v>0.33333333333333331</v>
      </c>
    </row>
    <row r="38" spans="1:21" ht="14.4" customHeight="1" x14ac:dyDescent="0.3">
      <c r="A38" s="832">
        <v>22</v>
      </c>
      <c r="B38" s="833" t="s">
        <v>882</v>
      </c>
      <c r="C38" s="833" t="s">
        <v>886</v>
      </c>
      <c r="D38" s="834" t="s">
        <v>1271</v>
      </c>
      <c r="E38" s="835" t="s">
        <v>891</v>
      </c>
      <c r="F38" s="833" t="s">
        <v>883</v>
      </c>
      <c r="G38" s="833" t="s">
        <v>905</v>
      </c>
      <c r="H38" s="833" t="s">
        <v>583</v>
      </c>
      <c r="I38" s="833" t="s">
        <v>981</v>
      </c>
      <c r="J38" s="833" t="s">
        <v>845</v>
      </c>
      <c r="K38" s="833" t="s">
        <v>982</v>
      </c>
      <c r="L38" s="836">
        <v>63.14</v>
      </c>
      <c r="M38" s="836">
        <v>252.56</v>
      </c>
      <c r="N38" s="833">
        <v>4</v>
      </c>
      <c r="O38" s="837">
        <v>3</v>
      </c>
      <c r="P38" s="836">
        <v>126.28</v>
      </c>
      <c r="Q38" s="838">
        <v>0.5</v>
      </c>
      <c r="R38" s="833">
        <v>2</v>
      </c>
      <c r="S38" s="838">
        <v>0.5</v>
      </c>
      <c r="T38" s="837">
        <v>2</v>
      </c>
      <c r="U38" s="839">
        <v>0.66666666666666663</v>
      </c>
    </row>
    <row r="39" spans="1:21" ht="14.4" customHeight="1" x14ac:dyDescent="0.3">
      <c r="A39" s="832">
        <v>22</v>
      </c>
      <c r="B39" s="833" t="s">
        <v>882</v>
      </c>
      <c r="C39" s="833" t="s">
        <v>886</v>
      </c>
      <c r="D39" s="834" t="s">
        <v>1271</v>
      </c>
      <c r="E39" s="835" t="s">
        <v>891</v>
      </c>
      <c r="F39" s="833" t="s">
        <v>883</v>
      </c>
      <c r="G39" s="833" t="s">
        <v>905</v>
      </c>
      <c r="H39" s="833" t="s">
        <v>583</v>
      </c>
      <c r="I39" s="833" t="s">
        <v>847</v>
      </c>
      <c r="J39" s="833" t="s">
        <v>845</v>
      </c>
      <c r="K39" s="833" t="s">
        <v>848</v>
      </c>
      <c r="L39" s="836">
        <v>84.18</v>
      </c>
      <c r="M39" s="836">
        <v>4798.26</v>
      </c>
      <c r="N39" s="833">
        <v>57</v>
      </c>
      <c r="O39" s="837">
        <v>42</v>
      </c>
      <c r="P39" s="836">
        <v>2272.8600000000006</v>
      </c>
      <c r="Q39" s="838">
        <v>0.47368421052631587</v>
      </c>
      <c r="R39" s="833">
        <v>27</v>
      </c>
      <c r="S39" s="838">
        <v>0.47368421052631576</v>
      </c>
      <c r="T39" s="837">
        <v>21.5</v>
      </c>
      <c r="U39" s="839">
        <v>0.51190476190476186</v>
      </c>
    </row>
    <row r="40" spans="1:21" ht="14.4" customHeight="1" x14ac:dyDescent="0.3">
      <c r="A40" s="832">
        <v>22</v>
      </c>
      <c r="B40" s="833" t="s">
        <v>882</v>
      </c>
      <c r="C40" s="833" t="s">
        <v>886</v>
      </c>
      <c r="D40" s="834" t="s">
        <v>1271</v>
      </c>
      <c r="E40" s="835" t="s">
        <v>891</v>
      </c>
      <c r="F40" s="833" t="s">
        <v>883</v>
      </c>
      <c r="G40" s="833" t="s">
        <v>905</v>
      </c>
      <c r="H40" s="833" t="s">
        <v>583</v>
      </c>
      <c r="I40" s="833" t="s">
        <v>983</v>
      </c>
      <c r="J40" s="833" t="s">
        <v>842</v>
      </c>
      <c r="K40" s="833" t="s">
        <v>984</v>
      </c>
      <c r="L40" s="836">
        <v>63.14</v>
      </c>
      <c r="M40" s="836">
        <v>126.28</v>
      </c>
      <c r="N40" s="833">
        <v>2</v>
      </c>
      <c r="O40" s="837">
        <v>2</v>
      </c>
      <c r="P40" s="836"/>
      <c r="Q40" s="838">
        <v>0</v>
      </c>
      <c r="R40" s="833"/>
      <c r="S40" s="838">
        <v>0</v>
      </c>
      <c r="T40" s="837"/>
      <c r="U40" s="839">
        <v>0</v>
      </c>
    </row>
    <row r="41" spans="1:21" ht="14.4" customHeight="1" x14ac:dyDescent="0.3">
      <c r="A41" s="832">
        <v>22</v>
      </c>
      <c r="B41" s="833" t="s">
        <v>882</v>
      </c>
      <c r="C41" s="833" t="s">
        <v>886</v>
      </c>
      <c r="D41" s="834" t="s">
        <v>1271</v>
      </c>
      <c r="E41" s="835" t="s">
        <v>891</v>
      </c>
      <c r="F41" s="833" t="s">
        <v>883</v>
      </c>
      <c r="G41" s="833" t="s">
        <v>905</v>
      </c>
      <c r="H41" s="833" t="s">
        <v>546</v>
      </c>
      <c r="I41" s="833" t="s">
        <v>906</v>
      </c>
      <c r="J41" s="833" t="s">
        <v>842</v>
      </c>
      <c r="K41" s="833" t="s">
        <v>907</v>
      </c>
      <c r="L41" s="836">
        <v>105.23</v>
      </c>
      <c r="M41" s="836">
        <v>420.92</v>
      </c>
      <c r="N41" s="833">
        <v>4</v>
      </c>
      <c r="O41" s="837">
        <v>4</v>
      </c>
      <c r="P41" s="836">
        <v>105.23</v>
      </c>
      <c r="Q41" s="838">
        <v>0.25</v>
      </c>
      <c r="R41" s="833">
        <v>1</v>
      </c>
      <c r="S41" s="838">
        <v>0.25</v>
      </c>
      <c r="T41" s="837">
        <v>1</v>
      </c>
      <c r="U41" s="839">
        <v>0.25</v>
      </c>
    </row>
    <row r="42" spans="1:21" ht="14.4" customHeight="1" x14ac:dyDescent="0.3">
      <c r="A42" s="832">
        <v>22</v>
      </c>
      <c r="B42" s="833" t="s">
        <v>882</v>
      </c>
      <c r="C42" s="833" t="s">
        <v>886</v>
      </c>
      <c r="D42" s="834" t="s">
        <v>1271</v>
      </c>
      <c r="E42" s="835" t="s">
        <v>891</v>
      </c>
      <c r="F42" s="833" t="s">
        <v>883</v>
      </c>
      <c r="G42" s="833" t="s">
        <v>905</v>
      </c>
      <c r="H42" s="833" t="s">
        <v>583</v>
      </c>
      <c r="I42" s="833" t="s">
        <v>985</v>
      </c>
      <c r="J42" s="833" t="s">
        <v>842</v>
      </c>
      <c r="K42" s="833" t="s">
        <v>986</v>
      </c>
      <c r="L42" s="836">
        <v>126.27</v>
      </c>
      <c r="M42" s="836">
        <v>631.35</v>
      </c>
      <c r="N42" s="833">
        <v>5</v>
      </c>
      <c r="O42" s="837">
        <v>4.5</v>
      </c>
      <c r="P42" s="836">
        <v>378.81</v>
      </c>
      <c r="Q42" s="838">
        <v>0.6</v>
      </c>
      <c r="R42" s="833">
        <v>3</v>
      </c>
      <c r="S42" s="838">
        <v>0.6</v>
      </c>
      <c r="T42" s="837">
        <v>2.5</v>
      </c>
      <c r="U42" s="839">
        <v>0.55555555555555558</v>
      </c>
    </row>
    <row r="43" spans="1:21" ht="14.4" customHeight="1" x14ac:dyDescent="0.3">
      <c r="A43" s="832">
        <v>22</v>
      </c>
      <c r="B43" s="833" t="s">
        <v>882</v>
      </c>
      <c r="C43" s="833" t="s">
        <v>886</v>
      </c>
      <c r="D43" s="834" t="s">
        <v>1271</v>
      </c>
      <c r="E43" s="835" t="s">
        <v>891</v>
      </c>
      <c r="F43" s="833" t="s">
        <v>883</v>
      </c>
      <c r="G43" s="833" t="s">
        <v>905</v>
      </c>
      <c r="H43" s="833" t="s">
        <v>546</v>
      </c>
      <c r="I43" s="833" t="s">
        <v>914</v>
      </c>
      <c r="J43" s="833" t="s">
        <v>842</v>
      </c>
      <c r="K43" s="833" t="s">
        <v>915</v>
      </c>
      <c r="L43" s="836">
        <v>84.18</v>
      </c>
      <c r="M43" s="836">
        <v>1010.1600000000001</v>
      </c>
      <c r="N43" s="833">
        <v>12</v>
      </c>
      <c r="O43" s="837">
        <v>12</v>
      </c>
      <c r="P43" s="836">
        <v>420.90000000000003</v>
      </c>
      <c r="Q43" s="838">
        <v>0.41666666666666669</v>
      </c>
      <c r="R43" s="833">
        <v>5</v>
      </c>
      <c r="S43" s="838">
        <v>0.41666666666666669</v>
      </c>
      <c r="T43" s="837">
        <v>5</v>
      </c>
      <c r="U43" s="839">
        <v>0.41666666666666669</v>
      </c>
    </row>
    <row r="44" spans="1:21" ht="14.4" customHeight="1" x14ac:dyDescent="0.3">
      <c r="A44" s="832">
        <v>22</v>
      </c>
      <c r="B44" s="833" t="s">
        <v>882</v>
      </c>
      <c r="C44" s="833" t="s">
        <v>886</v>
      </c>
      <c r="D44" s="834" t="s">
        <v>1271</v>
      </c>
      <c r="E44" s="835" t="s">
        <v>891</v>
      </c>
      <c r="F44" s="833" t="s">
        <v>883</v>
      </c>
      <c r="G44" s="833" t="s">
        <v>905</v>
      </c>
      <c r="H44" s="833" t="s">
        <v>583</v>
      </c>
      <c r="I44" s="833" t="s">
        <v>844</v>
      </c>
      <c r="J44" s="833" t="s">
        <v>845</v>
      </c>
      <c r="K44" s="833" t="s">
        <v>846</v>
      </c>
      <c r="L44" s="836">
        <v>49.08</v>
      </c>
      <c r="M44" s="836">
        <v>98.16</v>
      </c>
      <c r="N44" s="833">
        <v>2</v>
      </c>
      <c r="O44" s="837">
        <v>1.5</v>
      </c>
      <c r="P44" s="836">
        <v>49.08</v>
      </c>
      <c r="Q44" s="838">
        <v>0.5</v>
      </c>
      <c r="R44" s="833">
        <v>1</v>
      </c>
      <c r="S44" s="838">
        <v>0.5</v>
      </c>
      <c r="T44" s="837">
        <v>0.5</v>
      </c>
      <c r="U44" s="839">
        <v>0.33333333333333331</v>
      </c>
    </row>
    <row r="45" spans="1:21" ht="14.4" customHeight="1" x14ac:dyDescent="0.3">
      <c r="A45" s="832">
        <v>22</v>
      </c>
      <c r="B45" s="833" t="s">
        <v>882</v>
      </c>
      <c r="C45" s="833" t="s">
        <v>886</v>
      </c>
      <c r="D45" s="834" t="s">
        <v>1271</v>
      </c>
      <c r="E45" s="835" t="s">
        <v>891</v>
      </c>
      <c r="F45" s="833" t="s">
        <v>883</v>
      </c>
      <c r="G45" s="833" t="s">
        <v>905</v>
      </c>
      <c r="H45" s="833" t="s">
        <v>546</v>
      </c>
      <c r="I45" s="833" t="s">
        <v>987</v>
      </c>
      <c r="J45" s="833" t="s">
        <v>988</v>
      </c>
      <c r="K45" s="833" t="s">
        <v>848</v>
      </c>
      <c r="L45" s="836">
        <v>84.18</v>
      </c>
      <c r="M45" s="836">
        <v>84.18</v>
      </c>
      <c r="N45" s="833">
        <v>1</v>
      </c>
      <c r="O45" s="837">
        <v>1</v>
      </c>
      <c r="P45" s="836"/>
      <c r="Q45" s="838">
        <v>0</v>
      </c>
      <c r="R45" s="833"/>
      <c r="S45" s="838">
        <v>0</v>
      </c>
      <c r="T45" s="837"/>
      <c r="U45" s="839">
        <v>0</v>
      </c>
    </row>
    <row r="46" spans="1:21" ht="14.4" customHeight="1" x14ac:dyDescent="0.3">
      <c r="A46" s="832">
        <v>22</v>
      </c>
      <c r="B46" s="833" t="s">
        <v>882</v>
      </c>
      <c r="C46" s="833" t="s">
        <v>886</v>
      </c>
      <c r="D46" s="834" t="s">
        <v>1271</v>
      </c>
      <c r="E46" s="835" t="s">
        <v>891</v>
      </c>
      <c r="F46" s="833" t="s">
        <v>883</v>
      </c>
      <c r="G46" s="833" t="s">
        <v>989</v>
      </c>
      <c r="H46" s="833" t="s">
        <v>546</v>
      </c>
      <c r="I46" s="833" t="s">
        <v>990</v>
      </c>
      <c r="J46" s="833" t="s">
        <v>991</v>
      </c>
      <c r="K46" s="833" t="s">
        <v>992</v>
      </c>
      <c r="L46" s="836">
        <v>0</v>
      </c>
      <c r="M46" s="836">
        <v>0</v>
      </c>
      <c r="N46" s="833">
        <v>7</v>
      </c>
      <c r="O46" s="837">
        <v>6</v>
      </c>
      <c r="P46" s="836">
        <v>0</v>
      </c>
      <c r="Q46" s="838"/>
      <c r="R46" s="833">
        <v>7</v>
      </c>
      <c r="S46" s="838">
        <v>1</v>
      </c>
      <c r="T46" s="837">
        <v>6</v>
      </c>
      <c r="U46" s="839">
        <v>1</v>
      </c>
    </row>
    <row r="47" spans="1:21" ht="14.4" customHeight="1" x14ac:dyDescent="0.3">
      <c r="A47" s="832">
        <v>22</v>
      </c>
      <c r="B47" s="833" t="s">
        <v>882</v>
      </c>
      <c r="C47" s="833" t="s">
        <v>886</v>
      </c>
      <c r="D47" s="834" t="s">
        <v>1271</v>
      </c>
      <c r="E47" s="835" t="s">
        <v>893</v>
      </c>
      <c r="F47" s="833" t="s">
        <v>883</v>
      </c>
      <c r="G47" s="833" t="s">
        <v>993</v>
      </c>
      <c r="H47" s="833" t="s">
        <v>546</v>
      </c>
      <c r="I47" s="833" t="s">
        <v>994</v>
      </c>
      <c r="J47" s="833" t="s">
        <v>611</v>
      </c>
      <c r="K47" s="833" t="s">
        <v>995</v>
      </c>
      <c r="L47" s="836">
        <v>0</v>
      </c>
      <c r="M47" s="836">
        <v>0</v>
      </c>
      <c r="N47" s="833">
        <v>1</v>
      </c>
      <c r="O47" s="837">
        <v>1</v>
      </c>
      <c r="P47" s="836">
        <v>0</v>
      </c>
      <c r="Q47" s="838"/>
      <c r="R47" s="833">
        <v>1</v>
      </c>
      <c r="S47" s="838">
        <v>1</v>
      </c>
      <c r="T47" s="837">
        <v>1</v>
      </c>
      <c r="U47" s="839">
        <v>1</v>
      </c>
    </row>
    <row r="48" spans="1:21" ht="14.4" customHeight="1" x14ac:dyDescent="0.3">
      <c r="A48" s="832">
        <v>22</v>
      </c>
      <c r="B48" s="833" t="s">
        <v>882</v>
      </c>
      <c r="C48" s="833" t="s">
        <v>886</v>
      </c>
      <c r="D48" s="834" t="s">
        <v>1271</v>
      </c>
      <c r="E48" s="835" t="s">
        <v>893</v>
      </c>
      <c r="F48" s="833" t="s">
        <v>883</v>
      </c>
      <c r="G48" s="833" t="s">
        <v>996</v>
      </c>
      <c r="H48" s="833" t="s">
        <v>583</v>
      </c>
      <c r="I48" s="833" t="s">
        <v>997</v>
      </c>
      <c r="J48" s="833" t="s">
        <v>998</v>
      </c>
      <c r="K48" s="833" t="s">
        <v>999</v>
      </c>
      <c r="L48" s="836">
        <v>117.55</v>
      </c>
      <c r="M48" s="836">
        <v>117.55</v>
      </c>
      <c r="N48" s="833">
        <v>1</v>
      </c>
      <c r="O48" s="837">
        <v>1</v>
      </c>
      <c r="P48" s="836">
        <v>117.55</v>
      </c>
      <c r="Q48" s="838">
        <v>1</v>
      </c>
      <c r="R48" s="833">
        <v>1</v>
      </c>
      <c r="S48" s="838">
        <v>1</v>
      </c>
      <c r="T48" s="837">
        <v>1</v>
      </c>
      <c r="U48" s="839">
        <v>1</v>
      </c>
    </row>
    <row r="49" spans="1:21" ht="14.4" customHeight="1" x14ac:dyDescent="0.3">
      <c r="A49" s="832">
        <v>22</v>
      </c>
      <c r="B49" s="833" t="s">
        <v>882</v>
      </c>
      <c r="C49" s="833" t="s">
        <v>886</v>
      </c>
      <c r="D49" s="834" t="s">
        <v>1271</v>
      </c>
      <c r="E49" s="835" t="s">
        <v>893</v>
      </c>
      <c r="F49" s="833" t="s">
        <v>883</v>
      </c>
      <c r="G49" s="833" t="s">
        <v>928</v>
      </c>
      <c r="H49" s="833" t="s">
        <v>546</v>
      </c>
      <c r="I49" s="833" t="s">
        <v>1000</v>
      </c>
      <c r="J49" s="833" t="s">
        <v>930</v>
      </c>
      <c r="K49" s="833" t="s">
        <v>1001</v>
      </c>
      <c r="L49" s="836">
        <v>23.51</v>
      </c>
      <c r="M49" s="836">
        <v>235.10000000000002</v>
      </c>
      <c r="N49" s="833">
        <v>10</v>
      </c>
      <c r="O49" s="837">
        <v>5</v>
      </c>
      <c r="P49" s="836">
        <v>235.10000000000002</v>
      </c>
      <c r="Q49" s="838">
        <v>1</v>
      </c>
      <c r="R49" s="833">
        <v>10</v>
      </c>
      <c r="S49" s="838">
        <v>1</v>
      </c>
      <c r="T49" s="837">
        <v>5</v>
      </c>
      <c r="U49" s="839">
        <v>1</v>
      </c>
    </row>
    <row r="50" spans="1:21" ht="14.4" customHeight="1" x14ac:dyDescent="0.3">
      <c r="A50" s="832">
        <v>22</v>
      </c>
      <c r="B50" s="833" t="s">
        <v>882</v>
      </c>
      <c r="C50" s="833" t="s">
        <v>886</v>
      </c>
      <c r="D50" s="834" t="s">
        <v>1271</v>
      </c>
      <c r="E50" s="835" t="s">
        <v>893</v>
      </c>
      <c r="F50" s="833" t="s">
        <v>883</v>
      </c>
      <c r="G50" s="833" t="s">
        <v>1002</v>
      </c>
      <c r="H50" s="833" t="s">
        <v>546</v>
      </c>
      <c r="I50" s="833" t="s">
        <v>1003</v>
      </c>
      <c r="J50" s="833" t="s">
        <v>1004</v>
      </c>
      <c r="K50" s="833" t="s">
        <v>1005</v>
      </c>
      <c r="L50" s="836">
        <v>42.05</v>
      </c>
      <c r="M50" s="836">
        <v>42.05</v>
      </c>
      <c r="N50" s="833">
        <v>1</v>
      </c>
      <c r="O50" s="837">
        <v>1</v>
      </c>
      <c r="P50" s="836">
        <v>42.05</v>
      </c>
      <c r="Q50" s="838">
        <v>1</v>
      </c>
      <c r="R50" s="833">
        <v>1</v>
      </c>
      <c r="S50" s="838">
        <v>1</v>
      </c>
      <c r="T50" s="837">
        <v>1</v>
      </c>
      <c r="U50" s="839">
        <v>1</v>
      </c>
    </row>
    <row r="51" spans="1:21" ht="14.4" customHeight="1" x14ac:dyDescent="0.3">
      <c r="A51" s="832">
        <v>22</v>
      </c>
      <c r="B51" s="833" t="s">
        <v>882</v>
      </c>
      <c r="C51" s="833" t="s">
        <v>886</v>
      </c>
      <c r="D51" s="834" t="s">
        <v>1271</v>
      </c>
      <c r="E51" s="835" t="s">
        <v>893</v>
      </c>
      <c r="F51" s="833" t="s">
        <v>883</v>
      </c>
      <c r="G51" s="833" t="s">
        <v>1006</v>
      </c>
      <c r="H51" s="833" t="s">
        <v>546</v>
      </c>
      <c r="I51" s="833" t="s">
        <v>1007</v>
      </c>
      <c r="J51" s="833" t="s">
        <v>1008</v>
      </c>
      <c r="K51" s="833" t="s">
        <v>1009</v>
      </c>
      <c r="L51" s="836">
        <v>92.85</v>
      </c>
      <c r="M51" s="836">
        <v>278.54999999999995</v>
      </c>
      <c r="N51" s="833">
        <v>3</v>
      </c>
      <c r="O51" s="837">
        <v>2.5</v>
      </c>
      <c r="P51" s="836">
        <v>278.54999999999995</v>
      </c>
      <c r="Q51" s="838">
        <v>1</v>
      </c>
      <c r="R51" s="833">
        <v>3</v>
      </c>
      <c r="S51" s="838">
        <v>1</v>
      </c>
      <c r="T51" s="837">
        <v>2.5</v>
      </c>
      <c r="U51" s="839">
        <v>1</v>
      </c>
    </row>
    <row r="52" spans="1:21" ht="14.4" customHeight="1" x14ac:dyDescent="0.3">
      <c r="A52" s="832">
        <v>22</v>
      </c>
      <c r="B52" s="833" t="s">
        <v>882</v>
      </c>
      <c r="C52" s="833" t="s">
        <v>886</v>
      </c>
      <c r="D52" s="834" t="s">
        <v>1271</v>
      </c>
      <c r="E52" s="835" t="s">
        <v>893</v>
      </c>
      <c r="F52" s="833" t="s">
        <v>883</v>
      </c>
      <c r="G52" s="833" t="s">
        <v>1006</v>
      </c>
      <c r="H52" s="833" t="s">
        <v>546</v>
      </c>
      <c r="I52" s="833" t="s">
        <v>1010</v>
      </c>
      <c r="J52" s="833" t="s">
        <v>1008</v>
      </c>
      <c r="K52" s="833" t="s">
        <v>1011</v>
      </c>
      <c r="L52" s="836">
        <v>477.5</v>
      </c>
      <c r="M52" s="836">
        <v>477.5</v>
      </c>
      <c r="N52" s="833">
        <v>1</v>
      </c>
      <c r="O52" s="837">
        <v>1</v>
      </c>
      <c r="P52" s="836">
        <v>477.5</v>
      </c>
      <c r="Q52" s="838">
        <v>1</v>
      </c>
      <c r="R52" s="833">
        <v>1</v>
      </c>
      <c r="S52" s="838">
        <v>1</v>
      </c>
      <c r="T52" s="837">
        <v>1</v>
      </c>
      <c r="U52" s="839">
        <v>1</v>
      </c>
    </row>
    <row r="53" spans="1:21" ht="14.4" customHeight="1" x14ac:dyDescent="0.3">
      <c r="A53" s="832">
        <v>22</v>
      </c>
      <c r="B53" s="833" t="s">
        <v>882</v>
      </c>
      <c r="C53" s="833" t="s">
        <v>886</v>
      </c>
      <c r="D53" s="834" t="s">
        <v>1271</v>
      </c>
      <c r="E53" s="835" t="s">
        <v>893</v>
      </c>
      <c r="F53" s="833" t="s">
        <v>883</v>
      </c>
      <c r="G53" s="833" t="s">
        <v>1012</v>
      </c>
      <c r="H53" s="833" t="s">
        <v>546</v>
      </c>
      <c r="I53" s="833" t="s">
        <v>1013</v>
      </c>
      <c r="J53" s="833" t="s">
        <v>1014</v>
      </c>
      <c r="K53" s="833" t="s">
        <v>1015</v>
      </c>
      <c r="L53" s="836">
        <v>0</v>
      </c>
      <c r="M53" s="836">
        <v>0</v>
      </c>
      <c r="N53" s="833">
        <v>1</v>
      </c>
      <c r="O53" s="837">
        <v>1</v>
      </c>
      <c r="P53" s="836">
        <v>0</v>
      </c>
      <c r="Q53" s="838"/>
      <c r="R53" s="833">
        <v>1</v>
      </c>
      <c r="S53" s="838">
        <v>1</v>
      </c>
      <c r="T53" s="837">
        <v>1</v>
      </c>
      <c r="U53" s="839">
        <v>1</v>
      </c>
    </row>
    <row r="54" spans="1:21" ht="14.4" customHeight="1" x14ac:dyDescent="0.3">
      <c r="A54" s="832">
        <v>22</v>
      </c>
      <c r="B54" s="833" t="s">
        <v>882</v>
      </c>
      <c r="C54" s="833" t="s">
        <v>886</v>
      </c>
      <c r="D54" s="834" t="s">
        <v>1271</v>
      </c>
      <c r="E54" s="835" t="s">
        <v>893</v>
      </c>
      <c r="F54" s="833" t="s">
        <v>883</v>
      </c>
      <c r="G54" s="833" t="s">
        <v>1012</v>
      </c>
      <c r="H54" s="833" t="s">
        <v>546</v>
      </c>
      <c r="I54" s="833" t="s">
        <v>1016</v>
      </c>
      <c r="J54" s="833" t="s">
        <v>1014</v>
      </c>
      <c r="K54" s="833" t="s">
        <v>1017</v>
      </c>
      <c r="L54" s="836">
        <v>0</v>
      </c>
      <c r="M54" s="836">
        <v>0</v>
      </c>
      <c r="N54" s="833">
        <v>1</v>
      </c>
      <c r="O54" s="837">
        <v>0.5</v>
      </c>
      <c r="P54" s="836">
        <v>0</v>
      </c>
      <c r="Q54" s="838"/>
      <c r="R54" s="833">
        <v>1</v>
      </c>
      <c r="S54" s="838">
        <v>1</v>
      </c>
      <c r="T54" s="837">
        <v>0.5</v>
      </c>
      <c r="U54" s="839">
        <v>1</v>
      </c>
    </row>
    <row r="55" spans="1:21" ht="14.4" customHeight="1" x14ac:dyDescent="0.3">
      <c r="A55" s="832">
        <v>22</v>
      </c>
      <c r="B55" s="833" t="s">
        <v>882</v>
      </c>
      <c r="C55" s="833" t="s">
        <v>886</v>
      </c>
      <c r="D55" s="834" t="s">
        <v>1271</v>
      </c>
      <c r="E55" s="835" t="s">
        <v>893</v>
      </c>
      <c r="F55" s="833" t="s">
        <v>883</v>
      </c>
      <c r="G55" s="833" t="s">
        <v>1018</v>
      </c>
      <c r="H55" s="833" t="s">
        <v>546</v>
      </c>
      <c r="I55" s="833" t="s">
        <v>1019</v>
      </c>
      <c r="J55" s="833" t="s">
        <v>1020</v>
      </c>
      <c r="K55" s="833" t="s">
        <v>1021</v>
      </c>
      <c r="L55" s="836">
        <v>89.91</v>
      </c>
      <c r="M55" s="836">
        <v>89.91</v>
      </c>
      <c r="N55" s="833">
        <v>1</v>
      </c>
      <c r="O55" s="837">
        <v>0.5</v>
      </c>
      <c r="P55" s="836">
        <v>89.91</v>
      </c>
      <c r="Q55" s="838">
        <v>1</v>
      </c>
      <c r="R55" s="833">
        <v>1</v>
      </c>
      <c r="S55" s="838">
        <v>1</v>
      </c>
      <c r="T55" s="837">
        <v>0.5</v>
      </c>
      <c r="U55" s="839">
        <v>1</v>
      </c>
    </row>
    <row r="56" spans="1:21" ht="14.4" customHeight="1" x14ac:dyDescent="0.3">
      <c r="A56" s="832">
        <v>22</v>
      </c>
      <c r="B56" s="833" t="s">
        <v>882</v>
      </c>
      <c r="C56" s="833" t="s">
        <v>886</v>
      </c>
      <c r="D56" s="834" t="s">
        <v>1271</v>
      </c>
      <c r="E56" s="835" t="s">
        <v>893</v>
      </c>
      <c r="F56" s="833" t="s">
        <v>883</v>
      </c>
      <c r="G56" s="833" t="s">
        <v>1022</v>
      </c>
      <c r="H56" s="833" t="s">
        <v>546</v>
      </c>
      <c r="I56" s="833" t="s">
        <v>1023</v>
      </c>
      <c r="J56" s="833" t="s">
        <v>1024</v>
      </c>
      <c r="K56" s="833" t="s">
        <v>1025</v>
      </c>
      <c r="L56" s="836">
        <v>43.04</v>
      </c>
      <c r="M56" s="836">
        <v>43.04</v>
      </c>
      <c r="N56" s="833">
        <v>1</v>
      </c>
      <c r="O56" s="837">
        <v>0.5</v>
      </c>
      <c r="P56" s="836">
        <v>43.04</v>
      </c>
      <c r="Q56" s="838">
        <v>1</v>
      </c>
      <c r="R56" s="833">
        <v>1</v>
      </c>
      <c r="S56" s="838">
        <v>1</v>
      </c>
      <c r="T56" s="837">
        <v>0.5</v>
      </c>
      <c r="U56" s="839">
        <v>1</v>
      </c>
    </row>
    <row r="57" spans="1:21" ht="14.4" customHeight="1" x14ac:dyDescent="0.3">
      <c r="A57" s="832">
        <v>22</v>
      </c>
      <c r="B57" s="833" t="s">
        <v>882</v>
      </c>
      <c r="C57" s="833" t="s">
        <v>886</v>
      </c>
      <c r="D57" s="834" t="s">
        <v>1271</v>
      </c>
      <c r="E57" s="835" t="s">
        <v>893</v>
      </c>
      <c r="F57" s="833" t="s">
        <v>883</v>
      </c>
      <c r="G57" s="833" t="s">
        <v>1026</v>
      </c>
      <c r="H57" s="833" t="s">
        <v>546</v>
      </c>
      <c r="I57" s="833" t="s">
        <v>1027</v>
      </c>
      <c r="J57" s="833" t="s">
        <v>1028</v>
      </c>
      <c r="K57" s="833" t="s">
        <v>1029</v>
      </c>
      <c r="L57" s="836">
        <v>32.25</v>
      </c>
      <c r="M57" s="836">
        <v>32.25</v>
      </c>
      <c r="N57" s="833">
        <v>1</v>
      </c>
      <c r="O57" s="837">
        <v>0.5</v>
      </c>
      <c r="P57" s="836">
        <v>32.25</v>
      </c>
      <c r="Q57" s="838">
        <v>1</v>
      </c>
      <c r="R57" s="833">
        <v>1</v>
      </c>
      <c r="S57" s="838">
        <v>1</v>
      </c>
      <c r="T57" s="837">
        <v>0.5</v>
      </c>
      <c r="U57" s="839">
        <v>1</v>
      </c>
    </row>
    <row r="58" spans="1:21" ht="14.4" customHeight="1" x14ac:dyDescent="0.3">
      <c r="A58" s="832">
        <v>22</v>
      </c>
      <c r="B58" s="833" t="s">
        <v>882</v>
      </c>
      <c r="C58" s="833" t="s">
        <v>886</v>
      </c>
      <c r="D58" s="834" t="s">
        <v>1271</v>
      </c>
      <c r="E58" s="835" t="s">
        <v>893</v>
      </c>
      <c r="F58" s="833" t="s">
        <v>883</v>
      </c>
      <c r="G58" s="833" t="s">
        <v>1026</v>
      </c>
      <c r="H58" s="833" t="s">
        <v>583</v>
      </c>
      <c r="I58" s="833" t="s">
        <v>1030</v>
      </c>
      <c r="J58" s="833" t="s">
        <v>1031</v>
      </c>
      <c r="K58" s="833" t="s">
        <v>1032</v>
      </c>
      <c r="L58" s="836">
        <v>16.12</v>
      </c>
      <c r="M58" s="836">
        <v>16.12</v>
      </c>
      <c r="N58" s="833">
        <v>1</v>
      </c>
      <c r="O58" s="837">
        <v>0.5</v>
      </c>
      <c r="P58" s="836">
        <v>16.12</v>
      </c>
      <c r="Q58" s="838">
        <v>1</v>
      </c>
      <c r="R58" s="833">
        <v>1</v>
      </c>
      <c r="S58" s="838">
        <v>1</v>
      </c>
      <c r="T58" s="837">
        <v>0.5</v>
      </c>
      <c r="U58" s="839">
        <v>1</v>
      </c>
    </row>
    <row r="59" spans="1:21" ht="14.4" customHeight="1" x14ac:dyDescent="0.3">
      <c r="A59" s="832">
        <v>22</v>
      </c>
      <c r="B59" s="833" t="s">
        <v>882</v>
      </c>
      <c r="C59" s="833" t="s">
        <v>886</v>
      </c>
      <c r="D59" s="834" t="s">
        <v>1271</v>
      </c>
      <c r="E59" s="835" t="s">
        <v>893</v>
      </c>
      <c r="F59" s="833" t="s">
        <v>883</v>
      </c>
      <c r="G59" s="833" t="s">
        <v>1033</v>
      </c>
      <c r="H59" s="833" t="s">
        <v>546</v>
      </c>
      <c r="I59" s="833" t="s">
        <v>1034</v>
      </c>
      <c r="J59" s="833" t="s">
        <v>1035</v>
      </c>
      <c r="K59" s="833" t="s">
        <v>1036</v>
      </c>
      <c r="L59" s="836">
        <v>0</v>
      </c>
      <c r="M59" s="836">
        <v>0</v>
      </c>
      <c r="N59" s="833">
        <v>1</v>
      </c>
      <c r="O59" s="837">
        <v>1</v>
      </c>
      <c r="P59" s="836">
        <v>0</v>
      </c>
      <c r="Q59" s="838"/>
      <c r="R59" s="833">
        <v>1</v>
      </c>
      <c r="S59" s="838">
        <v>1</v>
      </c>
      <c r="T59" s="837">
        <v>1</v>
      </c>
      <c r="U59" s="839">
        <v>1</v>
      </c>
    </row>
    <row r="60" spans="1:21" ht="14.4" customHeight="1" x14ac:dyDescent="0.3">
      <c r="A60" s="832">
        <v>22</v>
      </c>
      <c r="B60" s="833" t="s">
        <v>882</v>
      </c>
      <c r="C60" s="833" t="s">
        <v>886</v>
      </c>
      <c r="D60" s="834" t="s">
        <v>1271</v>
      </c>
      <c r="E60" s="835" t="s">
        <v>893</v>
      </c>
      <c r="F60" s="833" t="s">
        <v>883</v>
      </c>
      <c r="G60" s="833" t="s">
        <v>1037</v>
      </c>
      <c r="H60" s="833" t="s">
        <v>546</v>
      </c>
      <c r="I60" s="833" t="s">
        <v>1038</v>
      </c>
      <c r="J60" s="833" t="s">
        <v>1039</v>
      </c>
      <c r="K60" s="833" t="s">
        <v>1040</v>
      </c>
      <c r="L60" s="836">
        <v>52.47</v>
      </c>
      <c r="M60" s="836">
        <v>52.47</v>
      </c>
      <c r="N60" s="833">
        <v>1</v>
      </c>
      <c r="O60" s="837">
        <v>1</v>
      </c>
      <c r="P60" s="836">
        <v>52.47</v>
      </c>
      <c r="Q60" s="838">
        <v>1</v>
      </c>
      <c r="R60" s="833">
        <v>1</v>
      </c>
      <c r="S60" s="838">
        <v>1</v>
      </c>
      <c r="T60" s="837">
        <v>1</v>
      </c>
      <c r="U60" s="839">
        <v>1</v>
      </c>
    </row>
    <row r="61" spans="1:21" ht="14.4" customHeight="1" x14ac:dyDescent="0.3">
      <c r="A61" s="832">
        <v>22</v>
      </c>
      <c r="B61" s="833" t="s">
        <v>882</v>
      </c>
      <c r="C61" s="833" t="s">
        <v>886</v>
      </c>
      <c r="D61" s="834" t="s">
        <v>1271</v>
      </c>
      <c r="E61" s="835" t="s">
        <v>894</v>
      </c>
      <c r="F61" s="833" t="s">
        <v>883</v>
      </c>
      <c r="G61" s="833" t="s">
        <v>1041</v>
      </c>
      <c r="H61" s="833" t="s">
        <v>546</v>
      </c>
      <c r="I61" s="833" t="s">
        <v>1042</v>
      </c>
      <c r="J61" s="833" t="s">
        <v>1043</v>
      </c>
      <c r="K61" s="833" t="s">
        <v>1044</v>
      </c>
      <c r="L61" s="836">
        <v>35.11</v>
      </c>
      <c r="M61" s="836">
        <v>315.99</v>
      </c>
      <c r="N61" s="833">
        <v>9</v>
      </c>
      <c r="O61" s="837">
        <v>1.5</v>
      </c>
      <c r="P61" s="836">
        <v>105.33</v>
      </c>
      <c r="Q61" s="838">
        <v>0.33333333333333331</v>
      </c>
      <c r="R61" s="833">
        <v>3</v>
      </c>
      <c r="S61" s="838">
        <v>0.33333333333333331</v>
      </c>
      <c r="T61" s="837">
        <v>0.5</v>
      </c>
      <c r="U61" s="839">
        <v>0.33333333333333331</v>
      </c>
    </row>
    <row r="62" spans="1:21" ht="14.4" customHeight="1" x14ac:dyDescent="0.3">
      <c r="A62" s="832">
        <v>22</v>
      </c>
      <c r="B62" s="833" t="s">
        <v>882</v>
      </c>
      <c r="C62" s="833" t="s">
        <v>886</v>
      </c>
      <c r="D62" s="834" t="s">
        <v>1271</v>
      </c>
      <c r="E62" s="835" t="s">
        <v>894</v>
      </c>
      <c r="F62" s="833" t="s">
        <v>883</v>
      </c>
      <c r="G62" s="833" t="s">
        <v>1045</v>
      </c>
      <c r="H62" s="833" t="s">
        <v>546</v>
      </c>
      <c r="I62" s="833" t="s">
        <v>1046</v>
      </c>
      <c r="J62" s="833" t="s">
        <v>1047</v>
      </c>
      <c r="K62" s="833" t="s">
        <v>1048</v>
      </c>
      <c r="L62" s="836">
        <v>119.7</v>
      </c>
      <c r="M62" s="836">
        <v>239.4</v>
      </c>
      <c r="N62" s="833">
        <v>2</v>
      </c>
      <c r="O62" s="837">
        <v>1</v>
      </c>
      <c r="P62" s="836">
        <v>239.4</v>
      </c>
      <c r="Q62" s="838">
        <v>1</v>
      </c>
      <c r="R62" s="833">
        <v>2</v>
      </c>
      <c r="S62" s="838">
        <v>1</v>
      </c>
      <c r="T62" s="837">
        <v>1</v>
      </c>
      <c r="U62" s="839">
        <v>1</v>
      </c>
    </row>
    <row r="63" spans="1:21" ht="14.4" customHeight="1" x14ac:dyDescent="0.3">
      <c r="A63" s="832">
        <v>22</v>
      </c>
      <c r="B63" s="833" t="s">
        <v>882</v>
      </c>
      <c r="C63" s="833" t="s">
        <v>886</v>
      </c>
      <c r="D63" s="834" t="s">
        <v>1271</v>
      </c>
      <c r="E63" s="835" t="s">
        <v>894</v>
      </c>
      <c r="F63" s="833" t="s">
        <v>883</v>
      </c>
      <c r="G63" s="833" t="s">
        <v>924</v>
      </c>
      <c r="H63" s="833" t="s">
        <v>546</v>
      </c>
      <c r="I63" s="833" t="s">
        <v>1049</v>
      </c>
      <c r="J63" s="833" t="s">
        <v>1050</v>
      </c>
      <c r="K63" s="833" t="s">
        <v>931</v>
      </c>
      <c r="L63" s="836">
        <v>105.32</v>
      </c>
      <c r="M63" s="836">
        <v>105.32</v>
      </c>
      <c r="N63" s="833">
        <v>1</v>
      </c>
      <c r="O63" s="837">
        <v>0.5</v>
      </c>
      <c r="P63" s="836">
        <v>105.32</v>
      </c>
      <c r="Q63" s="838">
        <v>1</v>
      </c>
      <c r="R63" s="833">
        <v>1</v>
      </c>
      <c r="S63" s="838">
        <v>1</v>
      </c>
      <c r="T63" s="837">
        <v>0.5</v>
      </c>
      <c r="U63" s="839">
        <v>1</v>
      </c>
    </row>
    <row r="64" spans="1:21" ht="14.4" customHeight="1" x14ac:dyDescent="0.3">
      <c r="A64" s="832">
        <v>22</v>
      </c>
      <c r="B64" s="833" t="s">
        <v>882</v>
      </c>
      <c r="C64" s="833" t="s">
        <v>886</v>
      </c>
      <c r="D64" s="834" t="s">
        <v>1271</v>
      </c>
      <c r="E64" s="835" t="s">
        <v>894</v>
      </c>
      <c r="F64" s="833" t="s">
        <v>883</v>
      </c>
      <c r="G64" s="833" t="s">
        <v>924</v>
      </c>
      <c r="H64" s="833" t="s">
        <v>546</v>
      </c>
      <c r="I64" s="833" t="s">
        <v>1051</v>
      </c>
      <c r="J64" s="833" t="s">
        <v>1052</v>
      </c>
      <c r="K64" s="833" t="s">
        <v>927</v>
      </c>
      <c r="L64" s="836">
        <v>117.03</v>
      </c>
      <c r="M64" s="836">
        <v>117.03</v>
      </c>
      <c r="N64" s="833">
        <v>1</v>
      </c>
      <c r="O64" s="837">
        <v>0.5</v>
      </c>
      <c r="P64" s="836">
        <v>117.03</v>
      </c>
      <c r="Q64" s="838">
        <v>1</v>
      </c>
      <c r="R64" s="833">
        <v>1</v>
      </c>
      <c r="S64" s="838">
        <v>1</v>
      </c>
      <c r="T64" s="837">
        <v>0.5</v>
      </c>
      <c r="U64" s="839">
        <v>1</v>
      </c>
    </row>
    <row r="65" spans="1:21" ht="14.4" customHeight="1" x14ac:dyDescent="0.3">
      <c r="A65" s="832">
        <v>22</v>
      </c>
      <c r="B65" s="833" t="s">
        <v>882</v>
      </c>
      <c r="C65" s="833" t="s">
        <v>886</v>
      </c>
      <c r="D65" s="834" t="s">
        <v>1271</v>
      </c>
      <c r="E65" s="835" t="s">
        <v>894</v>
      </c>
      <c r="F65" s="833" t="s">
        <v>883</v>
      </c>
      <c r="G65" s="833" t="s">
        <v>1053</v>
      </c>
      <c r="H65" s="833" t="s">
        <v>546</v>
      </c>
      <c r="I65" s="833" t="s">
        <v>1054</v>
      </c>
      <c r="J65" s="833" t="s">
        <v>1055</v>
      </c>
      <c r="K65" s="833" t="s">
        <v>1056</v>
      </c>
      <c r="L65" s="836">
        <v>213.49</v>
      </c>
      <c r="M65" s="836">
        <v>213.49</v>
      </c>
      <c r="N65" s="833">
        <v>1</v>
      </c>
      <c r="O65" s="837">
        <v>1</v>
      </c>
      <c r="P65" s="836"/>
      <c r="Q65" s="838">
        <v>0</v>
      </c>
      <c r="R65" s="833"/>
      <c r="S65" s="838">
        <v>0</v>
      </c>
      <c r="T65" s="837"/>
      <c r="U65" s="839">
        <v>0</v>
      </c>
    </row>
    <row r="66" spans="1:21" ht="14.4" customHeight="1" x14ac:dyDescent="0.3">
      <c r="A66" s="832">
        <v>22</v>
      </c>
      <c r="B66" s="833" t="s">
        <v>882</v>
      </c>
      <c r="C66" s="833" t="s">
        <v>886</v>
      </c>
      <c r="D66" s="834" t="s">
        <v>1271</v>
      </c>
      <c r="E66" s="835" t="s">
        <v>894</v>
      </c>
      <c r="F66" s="833" t="s">
        <v>883</v>
      </c>
      <c r="G66" s="833" t="s">
        <v>1057</v>
      </c>
      <c r="H66" s="833" t="s">
        <v>546</v>
      </c>
      <c r="I66" s="833" t="s">
        <v>1058</v>
      </c>
      <c r="J66" s="833" t="s">
        <v>1059</v>
      </c>
      <c r="K66" s="833" t="s">
        <v>1060</v>
      </c>
      <c r="L66" s="836">
        <v>121.07</v>
      </c>
      <c r="M66" s="836">
        <v>121.07</v>
      </c>
      <c r="N66" s="833">
        <v>1</v>
      </c>
      <c r="O66" s="837">
        <v>1</v>
      </c>
      <c r="P66" s="836"/>
      <c r="Q66" s="838">
        <v>0</v>
      </c>
      <c r="R66" s="833"/>
      <c r="S66" s="838">
        <v>0</v>
      </c>
      <c r="T66" s="837"/>
      <c r="U66" s="839">
        <v>0</v>
      </c>
    </row>
    <row r="67" spans="1:21" ht="14.4" customHeight="1" x14ac:dyDescent="0.3">
      <c r="A67" s="832">
        <v>22</v>
      </c>
      <c r="B67" s="833" t="s">
        <v>882</v>
      </c>
      <c r="C67" s="833" t="s">
        <v>886</v>
      </c>
      <c r="D67" s="834" t="s">
        <v>1271</v>
      </c>
      <c r="E67" s="835" t="s">
        <v>894</v>
      </c>
      <c r="F67" s="833" t="s">
        <v>883</v>
      </c>
      <c r="G67" s="833" t="s">
        <v>1061</v>
      </c>
      <c r="H67" s="833" t="s">
        <v>546</v>
      </c>
      <c r="I67" s="833" t="s">
        <v>1062</v>
      </c>
      <c r="J67" s="833" t="s">
        <v>1063</v>
      </c>
      <c r="K67" s="833" t="s">
        <v>1064</v>
      </c>
      <c r="L67" s="836">
        <v>107.27</v>
      </c>
      <c r="M67" s="836">
        <v>107.27</v>
      </c>
      <c r="N67" s="833">
        <v>1</v>
      </c>
      <c r="O67" s="837">
        <v>1</v>
      </c>
      <c r="P67" s="836"/>
      <c r="Q67" s="838">
        <v>0</v>
      </c>
      <c r="R67" s="833"/>
      <c r="S67" s="838">
        <v>0</v>
      </c>
      <c r="T67" s="837"/>
      <c r="U67" s="839">
        <v>0</v>
      </c>
    </row>
    <row r="68" spans="1:21" ht="14.4" customHeight="1" x14ac:dyDescent="0.3">
      <c r="A68" s="832">
        <v>22</v>
      </c>
      <c r="B68" s="833" t="s">
        <v>882</v>
      </c>
      <c r="C68" s="833" t="s">
        <v>886</v>
      </c>
      <c r="D68" s="834" t="s">
        <v>1271</v>
      </c>
      <c r="E68" s="835" t="s">
        <v>894</v>
      </c>
      <c r="F68" s="833" t="s">
        <v>883</v>
      </c>
      <c r="G68" s="833" t="s">
        <v>1065</v>
      </c>
      <c r="H68" s="833" t="s">
        <v>546</v>
      </c>
      <c r="I68" s="833" t="s">
        <v>1066</v>
      </c>
      <c r="J68" s="833" t="s">
        <v>1067</v>
      </c>
      <c r="K68" s="833" t="s">
        <v>1068</v>
      </c>
      <c r="L68" s="836">
        <v>0</v>
      </c>
      <c r="M68" s="836">
        <v>0</v>
      </c>
      <c r="N68" s="833">
        <v>1</v>
      </c>
      <c r="O68" s="837">
        <v>1</v>
      </c>
      <c r="P68" s="836">
        <v>0</v>
      </c>
      <c r="Q68" s="838"/>
      <c r="R68" s="833">
        <v>1</v>
      </c>
      <c r="S68" s="838">
        <v>1</v>
      </c>
      <c r="T68" s="837">
        <v>1</v>
      </c>
      <c r="U68" s="839">
        <v>1</v>
      </c>
    </row>
    <row r="69" spans="1:21" ht="14.4" customHeight="1" x14ac:dyDescent="0.3">
      <c r="A69" s="832">
        <v>22</v>
      </c>
      <c r="B69" s="833" t="s">
        <v>882</v>
      </c>
      <c r="C69" s="833" t="s">
        <v>886</v>
      </c>
      <c r="D69" s="834" t="s">
        <v>1271</v>
      </c>
      <c r="E69" s="835" t="s">
        <v>894</v>
      </c>
      <c r="F69" s="833" t="s">
        <v>883</v>
      </c>
      <c r="G69" s="833" t="s">
        <v>1065</v>
      </c>
      <c r="H69" s="833" t="s">
        <v>546</v>
      </c>
      <c r="I69" s="833" t="s">
        <v>1069</v>
      </c>
      <c r="J69" s="833" t="s">
        <v>1067</v>
      </c>
      <c r="K69" s="833" t="s">
        <v>1070</v>
      </c>
      <c r="L69" s="836">
        <v>0</v>
      </c>
      <c r="M69" s="836">
        <v>0</v>
      </c>
      <c r="N69" s="833">
        <v>1</v>
      </c>
      <c r="O69" s="837">
        <v>1</v>
      </c>
      <c r="P69" s="836"/>
      <c r="Q69" s="838"/>
      <c r="R69" s="833"/>
      <c r="S69" s="838">
        <v>0</v>
      </c>
      <c r="T69" s="837"/>
      <c r="U69" s="839">
        <v>0</v>
      </c>
    </row>
    <row r="70" spans="1:21" ht="14.4" customHeight="1" x14ac:dyDescent="0.3">
      <c r="A70" s="832">
        <v>22</v>
      </c>
      <c r="B70" s="833" t="s">
        <v>882</v>
      </c>
      <c r="C70" s="833" t="s">
        <v>886</v>
      </c>
      <c r="D70" s="834" t="s">
        <v>1271</v>
      </c>
      <c r="E70" s="835" t="s">
        <v>894</v>
      </c>
      <c r="F70" s="833" t="s">
        <v>883</v>
      </c>
      <c r="G70" s="833" t="s">
        <v>1071</v>
      </c>
      <c r="H70" s="833" t="s">
        <v>546</v>
      </c>
      <c r="I70" s="833" t="s">
        <v>1072</v>
      </c>
      <c r="J70" s="833" t="s">
        <v>1073</v>
      </c>
      <c r="K70" s="833" t="s">
        <v>1074</v>
      </c>
      <c r="L70" s="836">
        <v>79.64</v>
      </c>
      <c r="M70" s="836">
        <v>79.64</v>
      </c>
      <c r="N70" s="833">
        <v>1</v>
      </c>
      <c r="O70" s="837">
        <v>1</v>
      </c>
      <c r="P70" s="836">
        <v>79.64</v>
      </c>
      <c r="Q70" s="838">
        <v>1</v>
      </c>
      <c r="R70" s="833">
        <v>1</v>
      </c>
      <c r="S70" s="838">
        <v>1</v>
      </c>
      <c r="T70" s="837">
        <v>1</v>
      </c>
      <c r="U70" s="839">
        <v>1</v>
      </c>
    </row>
    <row r="71" spans="1:21" ht="14.4" customHeight="1" x14ac:dyDescent="0.3">
      <c r="A71" s="832">
        <v>22</v>
      </c>
      <c r="B71" s="833" t="s">
        <v>882</v>
      </c>
      <c r="C71" s="833" t="s">
        <v>886</v>
      </c>
      <c r="D71" s="834" t="s">
        <v>1271</v>
      </c>
      <c r="E71" s="835" t="s">
        <v>894</v>
      </c>
      <c r="F71" s="833" t="s">
        <v>883</v>
      </c>
      <c r="G71" s="833" t="s">
        <v>1075</v>
      </c>
      <c r="H71" s="833" t="s">
        <v>546</v>
      </c>
      <c r="I71" s="833" t="s">
        <v>1076</v>
      </c>
      <c r="J71" s="833" t="s">
        <v>1077</v>
      </c>
      <c r="K71" s="833"/>
      <c r="L71" s="836">
        <v>49.08</v>
      </c>
      <c r="M71" s="836">
        <v>49.08</v>
      </c>
      <c r="N71" s="833">
        <v>1</v>
      </c>
      <c r="O71" s="837">
        <v>1</v>
      </c>
      <c r="P71" s="836"/>
      <c r="Q71" s="838">
        <v>0</v>
      </c>
      <c r="R71" s="833"/>
      <c r="S71" s="838">
        <v>0</v>
      </c>
      <c r="T71" s="837"/>
      <c r="U71" s="839">
        <v>0</v>
      </c>
    </row>
    <row r="72" spans="1:21" ht="14.4" customHeight="1" x14ac:dyDescent="0.3">
      <c r="A72" s="832">
        <v>22</v>
      </c>
      <c r="B72" s="833" t="s">
        <v>882</v>
      </c>
      <c r="C72" s="833" t="s">
        <v>886</v>
      </c>
      <c r="D72" s="834" t="s">
        <v>1271</v>
      </c>
      <c r="E72" s="835" t="s">
        <v>894</v>
      </c>
      <c r="F72" s="833" t="s">
        <v>883</v>
      </c>
      <c r="G72" s="833" t="s">
        <v>1018</v>
      </c>
      <c r="H72" s="833" t="s">
        <v>546</v>
      </c>
      <c r="I72" s="833" t="s">
        <v>1078</v>
      </c>
      <c r="J72" s="833" t="s">
        <v>1079</v>
      </c>
      <c r="K72" s="833" t="s">
        <v>1080</v>
      </c>
      <c r="L72" s="836">
        <v>48.09</v>
      </c>
      <c r="M72" s="836">
        <v>96.18</v>
      </c>
      <c r="N72" s="833">
        <v>2</v>
      </c>
      <c r="O72" s="837">
        <v>2</v>
      </c>
      <c r="P72" s="836">
        <v>96.18</v>
      </c>
      <c r="Q72" s="838">
        <v>1</v>
      </c>
      <c r="R72" s="833">
        <v>2</v>
      </c>
      <c r="S72" s="838">
        <v>1</v>
      </c>
      <c r="T72" s="837">
        <v>2</v>
      </c>
      <c r="U72" s="839">
        <v>1</v>
      </c>
    </row>
    <row r="73" spans="1:21" ht="14.4" customHeight="1" x14ac:dyDescent="0.3">
      <c r="A73" s="832">
        <v>22</v>
      </c>
      <c r="B73" s="833" t="s">
        <v>882</v>
      </c>
      <c r="C73" s="833" t="s">
        <v>886</v>
      </c>
      <c r="D73" s="834" t="s">
        <v>1271</v>
      </c>
      <c r="E73" s="835" t="s">
        <v>894</v>
      </c>
      <c r="F73" s="833" t="s">
        <v>883</v>
      </c>
      <c r="G73" s="833" t="s">
        <v>1022</v>
      </c>
      <c r="H73" s="833" t="s">
        <v>546</v>
      </c>
      <c r="I73" s="833" t="s">
        <v>1023</v>
      </c>
      <c r="J73" s="833" t="s">
        <v>1024</v>
      </c>
      <c r="K73" s="833" t="s">
        <v>1025</v>
      </c>
      <c r="L73" s="836">
        <v>43.04</v>
      </c>
      <c r="M73" s="836">
        <v>129.12</v>
      </c>
      <c r="N73" s="833">
        <v>3</v>
      </c>
      <c r="O73" s="837">
        <v>1.5</v>
      </c>
      <c r="P73" s="836"/>
      <c r="Q73" s="838">
        <v>0</v>
      </c>
      <c r="R73" s="833"/>
      <c r="S73" s="838">
        <v>0</v>
      </c>
      <c r="T73" s="837"/>
      <c r="U73" s="839">
        <v>0</v>
      </c>
    </row>
    <row r="74" spans="1:21" ht="14.4" customHeight="1" x14ac:dyDescent="0.3">
      <c r="A74" s="832">
        <v>22</v>
      </c>
      <c r="B74" s="833" t="s">
        <v>882</v>
      </c>
      <c r="C74" s="833" t="s">
        <v>886</v>
      </c>
      <c r="D74" s="834" t="s">
        <v>1271</v>
      </c>
      <c r="E74" s="835" t="s">
        <v>894</v>
      </c>
      <c r="F74" s="833" t="s">
        <v>883</v>
      </c>
      <c r="G74" s="833" t="s">
        <v>1081</v>
      </c>
      <c r="H74" s="833" t="s">
        <v>546</v>
      </c>
      <c r="I74" s="833" t="s">
        <v>1082</v>
      </c>
      <c r="J74" s="833" t="s">
        <v>1083</v>
      </c>
      <c r="K74" s="833" t="s">
        <v>1084</v>
      </c>
      <c r="L74" s="836">
        <v>195.77</v>
      </c>
      <c r="M74" s="836">
        <v>195.77</v>
      </c>
      <c r="N74" s="833">
        <v>1</v>
      </c>
      <c r="O74" s="837">
        <v>0.5</v>
      </c>
      <c r="P74" s="836">
        <v>195.77</v>
      </c>
      <c r="Q74" s="838">
        <v>1</v>
      </c>
      <c r="R74" s="833">
        <v>1</v>
      </c>
      <c r="S74" s="838">
        <v>1</v>
      </c>
      <c r="T74" s="837">
        <v>0.5</v>
      </c>
      <c r="U74" s="839">
        <v>1</v>
      </c>
    </row>
    <row r="75" spans="1:21" ht="14.4" customHeight="1" x14ac:dyDescent="0.3">
      <c r="A75" s="832">
        <v>22</v>
      </c>
      <c r="B75" s="833" t="s">
        <v>882</v>
      </c>
      <c r="C75" s="833" t="s">
        <v>886</v>
      </c>
      <c r="D75" s="834" t="s">
        <v>1271</v>
      </c>
      <c r="E75" s="835" t="s">
        <v>894</v>
      </c>
      <c r="F75" s="833" t="s">
        <v>883</v>
      </c>
      <c r="G75" s="833" t="s">
        <v>1085</v>
      </c>
      <c r="H75" s="833" t="s">
        <v>546</v>
      </c>
      <c r="I75" s="833" t="s">
        <v>1086</v>
      </c>
      <c r="J75" s="833" t="s">
        <v>1087</v>
      </c>
      <c r="K75" s="833" t="s">
        <v>1088</v>
      </c>
      <c r="L75" s="836">
        <v>38.56</v>
      </c>
      <c r="M75" s="836">
        <v>115.68</v>
      </c>
      <c r="N75" s="833">
        <v>3</v>
      </c>
      <c r="O75" s="837">
        <v>0.5</v>
      </c>
      <c r="P75" s="836">
        <v>115.68</v>
      </c>
      <c r="Q75" s="838">
        <v>1</v>
      </c>
      <c r="R75" s="833">
        <v>3</v>
      </c>
      <c r="S75" s="838">
        <v>1</v>
      </c>
      <c r="T75" s="837">
        <v>0.5</v>
      </c>
      <c r="U75" s="839">
        <v>1</v>
      </c>
    </row>
    <row r="76" spans="1:21" ht="14.4" customHeight="1" x14ac:dyDescent="0.3">
      <c r="A76" s="832">
        <v>22</v>
      </c>
      <c r="B76" s="833" t="s">
        <v>882</v>
      </c>
      <c r="C76" s="833" t="s">
        <v>886</v>
      </c>
      <c r="D76" s="834" t="s">
        <v>1271</v>
      </c>
      <c r="E76" s="835" t="s">
        <v>894</v>
      </c>
      <c r="F76" s="833" t="s">
        <v>883</v>
      </c>
      <c r="G76" s="833" t="s">
        <v>1089</v>
      </c>
      <c r="H76" s="833" t="s">
        <v>583</v>
      </c>
      <c r="I76" s="833" t="s">
        <v>1090</v>
      </c>
      <c r="J76" s="833" t="s">
        <v>584</v>
      </c>
      <c r="K76" s="833" t="s">
        <v>1091</v>
      </c>
      <c r="L76" s="836">
        <v>48.42</v>
      </c>
      <c r="M76" s="836">
        <v>48.42</v>
      </c>
      <c r="N76" s="833">
        <v>1</v>
      </c>
      <c r="O76" s="837">
        <v>1</v>
      </c>
      <c r="P76" s="836">
        <v>48.42</v>
      </c>
      <c r="Q76" s="838">
        <v>1</v>
      </c>
      <c r="R76" s="833">
        <v>1</v>
      </c>
      <c r="S76" s="838">
        <v>1</v>
      </c>
      <c r="T76" s="837">
        <v>1</v>
      </c>
      <c r="U76" s="839">
        <v>1</v>
      </c>
    </row>
    <row r="77" spans="1:21" ht="14.4" customHeight="1" x14ac:dyDescent="0.3">
      <c r="A77" s="832">
        <v>22</v>
      </c>
      <c r="B77" s="833" t="s">
        <v>882</v>
      </c>
      <c r="C77" s="833" t="s">
        <v>886</v>
      </c>
      <c r="D77" s="834" t="s">
        <v>1271</v>
      </c>
      <c r="E77" s="835" t="s">
        <v>894</v>
      </c>
      <c r="F77" s="833" t="s">
        <v>883</v>
      </c>
      <c r="G77" s="833" t="s">
        <v>902</v>
      </c>
      <c r="H77" s="833" t="s">
        <v>546</v>
      </c>
      <c r="I77" s="833" t="s">
        <v>1092</v>
      </c>
      <c r="J77" s="833" t="s">
        <v>602</v>
      </c>
      <c r="K77" s="833" t="s">
        <v>1093</v>
      </c>
      <c r="L77" s="836">
        <v>103.67</v>
      </c>
      <c r="M77" s="836">
        <v>103.67</v>
      </c>
      <c r="N77" s="833">
        <v>1</v>
      </c>
      <c r="O77" s="837">
        <v>0.5</v>
      </c>
      <c r="P77" s="836">
        <v>103.67</v>
      </c>
      <c r="Q77" s="838">
        <v>1</v>
      </c>
      <c r="R77" s="833">
        <v>1</v>
      </c>
      <c r="S77" s="838">
        <v>1</v>
      </c>
      <c r="T77" s="837">
        <v>0.5</v>
      </c>
      <c r="U77" s="839">
        <v>1</v>
      </c>
    </row>
    <row r="78" spans="1:21" ht="14.4" customHeight="1" x14ac:dyDescent="0.3">
      <c r="A78" s="832">
        <v>22</v>
      </c>
      <c r="B78" s="833" t="s">
        <v>882</v>
      </c>
      <c r="C78" s="833" t="s">
        <v>886</v>
      </c>
      <c r="D78" s="834" t="s">
        <v>1271</v>
      </c>
      <c r="E78" s="835" t="s">
        <v>894</v>
      </c>
      <c r="F78" s="833" t="s">
        <v>883</v>
      </c>
      <c r="G78" s="833" t="s">
        <v>902</v>
      </c>
      <c r="H78" s="833" t="s">
        <v>546</v>
      </c>
      <c r="I78" s="833" t="s">
        <v>1094</v>
      </c>
      <c r="J78" s="833" t="s">
        <v>602</v>
      </c>
      <c r="K78" s="833" t="s">
        <v>1093</v>
      </c>
      <c r="L78" s="836">
        <v>103.67</v>
      </c>
      <c r="M78" s="836">
        <v>311.01</v>
      </c>
      <c r="N78" s="833">
        <v>3</v>
      </c>
      <c r="O78" s="837">
        <v>1.5</v>
      </c>
      <c r="P78" s="836">
        <v>207.34</v>
      </c>
      <c r="Q78" s="838">
        <v>0.66666666666666674</v>
      </c>
      <c r="R78" s="833">
        <v>2</v>
      </c>
      <c r="S78" s="838">
        <v>0.66666666666666663</v>
      </c>
      <c r="T78" s="837">
        <v>1</v>
      </c>
      <c r="U78" s="839">
        <v>0.66666666666666663</v>
      </c>
    </row>
    <row r="79" spans="1:21" ht="14.4" customHeight="1" x14ac:dyDescent="0.3">
      <c r="A79" s="832">
        <v>22</v>
      </c>
      <c r="B79" s="833" t="s">
        <v>882</v>
      </c>
      <c r="C79" s="833" t="s">
        <v>886</v>
      </c>
      <c r="D79" s="834" t="s">
        <v>1271</v>
      </c>
      <c r="E79" s="835" t="s">
        <v>894</v>
      </c>
      <c r="F79" s="833" t="s">
        <v>883</v>
      </c>
      <c r="G79" s="833" t="s">
        <v>1026</v>
      </c>
      <c r="H79" s="833" t="s">
        <v>583</v>
      </c>
      <c r="I79" s="833" t="s">
        <v>1095</v>
      </c>
      <c r="J79" s="833" t="s">
        <v>1031</v>
      </c>
      <c r="K79" s="833" t="s">
        <v>1096</v>
      </c>
      <c r="L79" s="836">
        <v>57.6</v>
      </c>
      <c r="M79" s="836">
        <v>57.6</v>
      </c>
      <c r="N79" s="833">
        <v>1</v>
      </c>
      <c r="O79" s="837">
        <v>0.5</v>
      </c>
      <c r="P79" s="836"/>
      <c r="Q79" s="838">
        <v>0</v>
      </c>
      <c r="R79" s="833"/>
      <c r="S79" s="838">
        <v>0</v>
      </c>
      <c r="T79" s="837"/>
      <c r="U79" s="839">
        <v>0</v>
      </c>
    </row>
    <row r="80" spans="1:21" ht="14.4" customHeight="1" x14ac:dyDescent="0.3">
      <c r="A80" s="832">
        <v>22</v>
      </c>
      <c r="B80" s="833" t="s">
        <v>882</v>
      </c>
      <c r="C80" s="833" t="s">
        <v>886</v>
      </c>
      <c r="D80" s="834" t="s">
        <v>1271</v>
      </c>
      <c r="E80" s="835" t="s">
        <v>894</v>
      </c>
      <c r="F80" s="833" t="s">
        <v>883</v>
      </c>
      <c r="G80" s="833" t="s">
        <v>950</v>
      </c>
      <c r="H80" s="833" t="s">
        <v>583</v>
      </c>
      <c r="I80" s="833" t="s">
        <v>951</v>
      </c>
      <c r="J80" s="833" t="s">
        <v>952</v>
      </c>
      <c r="K80" s="833" t="s">
        <v>953</v>
      </c>
      <c r="L80" s="836">
        <v>143.09</v>
      </c>
      <c r="M80" s="836">
        <v>143.09</v>
      </c>
      <c r="N80" s="833">
        <v>1</v>
      </c>
      <c r="O80" s="837">
        <v>0.5</v>
      </c>
      <c r="P80" s="836">
        <v>143.09</v>
      </c>
      <c r="Q80" s="838">
        <v>1</v>
      </c>
      <c r="R80" s="833">
        <v>1</v>
      </c>
      <c r="S80" s="838">
        <v>1</v>
      </c>
      <c r="T80" s="837">
        <v>0.5</v>
      </c>
      <c r="U80" s="839">
        <v>1</v>
      </c>
    </row>
    <row r="81" spans="1:21" ht="14.4" customHeight="1" x14ac:dyDescent="0.3">
      <c r="A81" s="832">
        <v>22</v>
      </c>
      <c r="B81" s="833" t="s">
        <v>882</v>
      </c>
      <c r="C81" s="833" t="s">
        <v>886</v>
      </c>
      <c r="D81" s="834" t="s">
        <v>1271</v>
      </c>
      <c r="E81" s="835" t="s">
        <v>894</v>
      </c>
      <c r="F81" s="833" t="s">
        <v>883</v>
      </c>
      <c r="G81" s="833" t="s">
        <v>954</v>
      </c>
      <c r="H81" s="833" t="s">
        <v>583</v>
      </c>
      <c r="I81" s="833" t="s">
        <v>955</v>
      </c>
      <c r="J81" s="833" t="s">
        <v>956</v>
      </c>
      <c r="K81" s="833" t="s">
        <v>957</v>
      </c>
      <c r="L81" s="836">
        <v>218.62</v>
      </c>
      <c r="M81" s="836">
        <v>437.24</v>
      </c>
      <c r="N81" s="833">
        <v>2</v>
      </c>
      <c r="O81" s="837">
        <v>1</v>
      </c>
      <c r="P81" s="836">
        <v>218.62</v>
      </c>
      <c r="Q81" s="838">
        <v>0.5</v>
      </c>
      <c r="R81" s="833">
        <v>1</v>
      </c>
      <c r="S81" s="838">
        <v>0.5</v>
      </c>
      <c r="T81" s="837">
        <v>0.5</v>
      </c>
      <c r="U81" s="839">
        <v>0.5</v>
      </c>
    </row>
    <row r="82" spans="1:21" ht="14.4" customHeight="1" x14ac:dyDescent="0.3">
      <c r="A82" s="832">
        <v>22</v>
      </c>
      <c r="B82" s="833" t="s">
        <v>882</v>
      </c>
      <c r="C82" s="833" t="s">
        <v>886</v>
      </c>
      <c r="D82" s="834" t="s">
        <v>1271</v>
      </c>
      <c r="E82" s="835" t="s">
        <v>894</v>
      </c>
      <c r="F82" s="833" t="s">
        <v>883</v>
      </c>
      <c r="G82" s="833" t="s">
        <v>954</v>
      </c>
      <c r="H82" s="833" t="s">
        <v>583</v>
      </c>
      <c r="I82" s="833" t="s">
        <v>1097</v>
      </c>
      <c r="J82" s="833" t="s">
        <v>1098</v>
      </c>
      <c r="K82" s="833" t="s">
        <v>1099</v>
      </c>
      <c r="L82" s="836">
        <v>216.9</v>
      </c>
      <c r="M82" s="836">
        <v>216.9</v>
      </c>
      <c r="N82" s="833">
        <v>1</v>
      </c>
      <c r="O82" s="837">
        <v>1</v>
      </c>
      <c r="P82" s="836">
        <v>216.9</v>
      </c>
      <c r="Q82" s="838">
        <v>1</v>
      </c>
      <c r="R82" s="833">
        <v>1</v>
      </c>
      <c r="S82" s="838">
        <v>1</v>
      </c>
      <c r="T82" s="837">
        <v>1</v>
      </c>
      <c r="U82" s="839">
        <v>1</v>
      </c>
    </row>
    <row r="83" spans="1:21" ht="14.4" customHeight="1" x14ac:dyDescent="0.3">
      <c r="A83" s="832">
        <v>22</v>
      </c>
      <c r="B83" s="833" t="s">
        <v>882</v>
      </c>
      <c r="C83" s="833" t="s">
        <v>886</v>
      </c>
      <c r="D83" s="834" t="s">
        <v>1271</v>
      </c>
      <c r="E83" s="835" t="s">
        <v>894</v>
      </c>
      <c r="F83" s="833" t="s">
        <v>883</v>
      </c>
      <c r="G83" s="833" t="s">
        <v>954</v>
      </c>
      <c r="H83" s="833" t="s">
        <v>583</v>
      </c>
      <c r="I83" s="833" t="s">
        <v>1100</v>
      </c>
      <c r="J83" s="833" t="s">
        <v>956</v>
      </c>
      <c r="K83" s="833" t="s">
        <v>1101</v>
      </c>
      <c r="L83" s="836">
        <v>437.23</v>
      </c>
      <c r="M83" s="836">
        <v>437.23</v>
      </c>
      <c r="N83" s="833">
        <v>1</v>
      </c>
      <c r="O83" s="837">
        <v>0.5</v>
      </c>
      <c r="P83" s="836"/>
      <c r="Q83" s="838">
        <v>0</v>
      </c>
      <c r="R83" s="833"/>
      <c r="S83" s="838">
        <v>0</v>
      </c>
      <c r="T83" s="837"/>
      <c r="U83" s="839">
        <v>0</v>
      </c>
    </row>
    <row r="84" spans="1:21" ht="14.4" customHeight="1" x14ac:dyDescent="0.3">
      <c r="A84" s="832">
        <v>22</v>
      </c>
      <c r="B84" s="833" t="s">
        <v>882</v>
      </c>
      <c r="C84" s="833" t="s">
        <v>886</v>
      </c>
      <c r="D84" s="834" t="s">
        <v>1271</v>
      </c>
      <c r="E84" s="835" t="s">
        <v>894</v>
      </c>
      <c r="F84" s="833" t="s">
        <v>883</v>
      </c>
      <c r="G84" s="833" t="s">
        <v>1102</v>
      </c>
      <c r="H84" s="833" t="s">
        <v>546</v>
      </c>
      <c r="I84" s="833" t="s">
        <v>1103</v>
      </c>
      <c r="J84" s="833" t="s">
        <v>1104</v>
      </c>
      <c r="K84" s="833" t="s">
        <v>1105</v>
      </c>
      <c r="L84" s="836">
        <v>87.67</v>
      </c>
      <c r="M84" s="836">
        <v>526.02</v>
      </c>
      <c r="N84" s="833">
        <v>6</v>
      </c>
      <c r="O84" s="837">
        <v>2</v>
      </c>
      <c r="P84" s="836">
        <v>175.34</v>
      </c>
      <c r="Q84" s="838">
        <v>0.33333333333333337</v>
      </c>
      <c r="R84" s="833">
        <v>2</v>
      </c>
      <c r="S84" s="838">
        <v>0.33333333333333331</v>
      </c>
      <c r="T84" s="837">
        <v>0.5</v>
      </c>
      <c r="U84" s="839">
        <v>0.25</v>
      </c>
    </row>
    <row r="85" spans="1:21" ht="14.4" customHeight="1" x14ac:dyDescent="0.3">
      <c r="A85" s="832">
        <v>22</v>
      </c>
      <c r="B85" s="833" t="s">
        <v>882</v>
      </c>
      <c r="C85" s="833" t="s">
        <v>886</v>
      </c>
      <c r="D85" s="834" t="s">
        <v>1271</v>
      </c>
      <c r="E85" s="835" t="s">
        <v>894</v>
      </c>
      <c r="F85" s="833" t="s">
        <v>883</v>
      </c>
      <c r="G85" s="833" t="s">
        <v>958</v>
      </c>
      <c r="H85" s="833" t="s">
        <v>583</v>
      </c>
      <c r="I85" s="833" t="s">
        <v>959</v>
      </c>
      <c r="J85" s="833" t="s">
        <v>960</v>
      </c>
      <c r="K85" s="833" t="s">
        <v>961</v>
      </c>
      <c r="L85" s="836">
        <v>0</v>
      </c>
      <c r="M85" s="836">
        <v>0</v>
      </c>
      <c r="N85" s="833">
        <v>5</v>
      </c>
      <c r="O85" s="837">
        <v>2.5</v>
      </c>
      <c r="P85" s="836">
        <v>0</v>
      </c>
      <c r="Q85" s="838"/>
      <c r="R85" s="833">
        <v>2</v>
      </c>
      <c r="S85" s="838">
        <v>0.4</v>
      </c>
      <c r="T85" s="837">
        <v>2</v>
      </c>
      <c r="U85" s="839">
        <v>0.8</v>
      </c>
    </row>
    <row r="86" spans="1:21" ht="14.4" customHeight="1" x14ac:dyDescent="0.3">
      <c r="A86" s="832">
        <v>22</v>
      </c>
      <c r="B86" s="833" t="s">
        <v>882</v>
      </c>
      <c r="C86" s="833" t="s">
        <v>886</v>
      </c>
      <c r="D86" s="834" t="s">
        <v>1271</v>
      </c>
      <c r="E86" s="835" t="s">
        <v>894</v>
      </c>
      <c r="F86" s="833" t="s">
        <v>883</v>
      </c>
      <c r="G86" s="833" t="s">
        <v>966</v>
      </c>
      <c r="H86" s="833" t="s">
        <v>546</v>
      </c>
      <c r="I86" s="833" t="s">
        <v>1106</v>
      </c>
      <c r="J86" s="833" t="s">
        <v>1107</v>
      </c>
      <c r="K86" s="833" t="s">
        <v>1108</v>
      </c>
      <c r="L86" s="836">
        <v>237.31</v>
      </c>
      <c r="M86" s="836">
        <v>237.31</v>
      </c>
      <c r="N86" s="833">
        <v>1</v>
      </c>
      <c r="O86" s="837">
        <v>0.5</v>
      </c>
      <c r="P86" s="836"/>
      <c r="Q86" s="838">
        <v>0</v>
      </c>
      <c r="R86" s="833"/>
      <c r="S86" s="838">
        <v>0</v>
      </c>
      <c r="T86" s="837"/>
      <c r="U86" s="839">
        <v>0</v>
      </c>
    </row>
    <row r="87" spans="1:21" ht="14.4" customHeight="1" x14ac:dyDescent="0.3">
      <c r="A87" s="832">
        <v>22</v>
      </c>
      <c r="B87" s="833" t="s">
        <v>882</v>
      </c>
      <c r="C87" s="833" t="s">
        <v>886</v>
      </c>
      <c r="D87" s="834" t="s">
        <v>1271</v>
      </c>
      <c r="E87" s="835" t="s">
        <v>894</v>
      </c>
      <c r="F87" s="833" t="s">
        <v>883</v>
      </c>
      <c r="G87" s="833" t="s">
        <v>1109</v>
      </c>
      <c r="H87" s="833" t="s">
        <v>546</v>
      </c>
      <c r="I87" s="833" t="s">
        <v>1110</v>
      </c>
      <c r="J87" s="833" t="s">
        <v>1111</v>
      </c>
      <c r="K87" s="833" t="s">
        <v>1112</v>
      </c>
      <c r="L87" s="836">
        <v>0</v>
      </c>
      <c r="M87" s="836">
        <v>0</v>
      </c>
      <c r="N87" s="833">
        <v>1</v>
      </c>
      <c r="O87" s="837">
        <v>1</v>
      </c>
      <c r="P87" s="836">
        <v>0</v>
      </c>
      <c r="Q87" s="838"/>
      <c r="R87" s="833">
        <v>1</v>
      </c>
      <c r="S87" s="838">
        <v>1</v>
      </c>
      <c r="T87" s="837">
        <v>1</v>
      </c>
      <c r="U87" s="839">
        <v>1</v>
      </c>
    </row>
    <row r="88" spans="1:21" ht="14.4" customHeight="1" x14ac:dyDescent="0.3">
      <c r="A88" s="832">
        <v>22</v>
      </c>
      <c r="B88" s="833" t="s">
        <v>882</v>
      </c>
      <c r="C88" s="833" t="s">
        <v>886</v>
      </c>
      <c r="D88" s="834" t="s">
        <v>1271</v>
      </c>
      <c r="E88" s="835" t="s">
        <v>894</v>
      </c>
      <c r="F88" s="833" t="s">
        <v>883</v>
      </c>
      <c r="G88" s="833" t="s">
        <v>1109</v>
      </c>
      <c r="H88" s="833" t="s">
        <v>546</v>
      </c>
      <c r="I88" s="833" t="s">
        <v>1113</v>
      </c>
      <c r="J88" s="833" t="s">
        <v>1111</v>
      </c>
      <c r="K88" s="833" t="s">
        <v>1112</v>
      </c>
      <c r="L88" s="836">
        <v>0</v>
      </c>
      <c r="M88" s="836">
        <v>0</v>
      </c>
      <c r="N88" s="833">
        <v>1</v>
      </c>
      <c r="O88" s="837">
        <v>1</v>
      </c>
      <c r="P88" s="836">
        <v>0</v>
      </c>
      <c r="Q88" s="838"/>
      <c r="R88" s="833">
        <v>1</v>
      </c>
      <c r="S88" s="838">
        <v>1</v>
      </c>
      <c r="T88" s="837">
        <v>1</v>
      </c>
      <c r="U88" s="839">
        <v>1</v>
      </c>
    </row>
    <row r="89" spans="1:21" ht="14.4" customHeight="1" x14ac:dyDescent="0.3">
      <c r="A89" s="832">
        <v>22</v>
      </c>
      <c r="B89" s="833" t="s">
        <v>882</v>
      </c>
      <c r="C89" s="833" t="s">
        <v>886</v>
      </c>
      <c r="D89" s="834" t="s">
        <v>1271</v>
      </c>
      <c r="E89" s="835" t="s">
        <v>894</v>
      </c>
      <c r="F89" s="833" t="s">
        <v>883</v>
      </c>
      <c r="G89" s="833" t="s">
        <v>905</v>
      </c>
      <c r="H89" s="833" t="s">
        <v>583</v>
      </c>
      <c r="I89" s="833" t="s">
        <v>977</v>
      </c>
      <c r="J89" s="833" t="s">
        <v>842</v>
      </c>
      <c r="K89" s="833" t="s">
        <v>978</v>
      </c>
      <c r="L89" s="836">
        <v>74.08</v>
      </c>
      <c r="M89" s="836">
        <v>222.24</v>
      </c>
      <c r="N89" s="833">
        <v>3</v>
      </c>
      <c r="O89" s="837">
        <v>3</v>
      </c>
      <c r="P89" s="836">
        <v>74.08</v>
      </c>
      <c r="Q89" s="838">
        <v>0.33333333333333331</v>
      </c>
      <c r="R89" s="833">
        <v>1</v>
      </c>
      <c r="S89" s="838">
        <v>0.33333333333333331</v>
      </c>
      <c r="T89" s="837">
        <v>1</v>
      </c>
      <c r="U89" s="839">
        <v>0.33333333333333331</v>
      </c>
    </row>
    <row r="90" spans="1:21" ht="14.4" customHeight="1" x14ac:dyDescent="0.3">
      <c r="A90" s="832">
        <v>22</v>
      </c>
      <c r="B90" s="833" t="s">
        <v>882</v>
      </c>
      <c r="C90" s="833" t="s">
        <v>886</v>
      </c>
      <c r="D90" s="834" t="s">
        <v>1271</v>
      </c>
      <c r="E90" s="835" t="s">
        <v>894</v>
      </c>
      <c r="F90" s="833" t="s">
        <v>883</v>
      </c>
      <c r="G90" s="833" t="s">
        <v>905</v>
      </c>
      <c r="H90" s="833" t="s">
        <v>583</v>
      </c>
      <c r="I90" s="833" t="s">
        <v>841</v>
      </c>
      <c r="J90" s="833" t="s">
        <v>842</v>
      </c>
      <c r="K90" s="833" t="s">
        <v>843</v>
      </c>
      <c r="L90" s="836">
        <v>94.28</v>
      </c>
      <c r="M90" s="836">
        <v>848.52</v>
      </c>
      <c r="N90" s="833">
        <v>9</v>
      </c>
      <c r="O90" s="837">
        <v>8.5</v>
      </c>
      <c r="P90" s="836">
        <v>377.12</v>
      </c>
      <c r="Q90" s="838">
        <v>0.44444444444444448</v>
      </c>
      <c r="R90" s="833">
        <v>4</v>
      </c>
      <c r="S90" s="838">
        <v>0.44444444444444442</v>
      </c>
      <c r="T90" s="837">
        <v>3.5</v>
      </c>
      <c r="U90" s="839">
        <v>0.41176470588235292</v>
      </c>
    </row>
    <row r="91" spans="1:21" ht="14.4" customHeight="1" x14ac:dyDescent="0.3">
      <c r="A91" s="832">
        <v>22</v>
      </c>
      <c r="B91" s="833" t="s">
        <v>882</v>
      </c>
      <c r="C91" s="833" t="s">
        <v>886</v>
      </c>
      <c r="D91" s="834" t="s">
        <v>1271</v>
      </c>
      <c r="E91" s="835" t="s">
        <v>894</v>
      </c>
      <c r="F91" s="833" t="s">
        <v>883</v>
      </c>
      <c r="G91" s="833" t="s">
        <v>905</v>
      </c>
      <c r="H91" s="833" t="s">
        <v>546</v>
      </c>
      <c r="I91" s="833" t="s">
        <v>979</v>
      </c>
      <c r="J91" s="833" t="s">
        <v>842</v>
      </c>
      <c r="K91" s="833" t="s">
        <v>980</v>
      </c>
      <c r="L91" s="836">
        <v>168.36</v>
      </c>
      <c r="M91" s="836">
        <v>1010.1600000000001</v>
      </c>
      <c r="N91" s="833">
        <v>6</v>
      </c>
      <c r="O91" s="837">
        <v>5.5</v>
      </c>
      <c r="P91" s="836">
        <v>505.08000000000004</v>
      </c>
      <c r="Q91" s="838">
        <v>0.5</v>
      </c>
      <c r="R91" s="833">
        <v>3</v>
      </c>
      <c r="S91" s="838">
        <v>0.5</v>
      </c>
      <c r="T91" s="837">
        <v>3</v>
      </c>
      <c r="U91" s="839">
        <v>0.54545454545454541</v>
      </c>
    </row>
    <row r="92" spans="1:21" ht="14.4" customHeight="1" x14ac:dyDescent="0.3">
      <c r="A92" s="832">
        <v>22</v>
      </c>
      <c r="B92" s="833" t="s">
        <v>882</v>
      </c>
      <c r="C92" s="833" t="s">
        <v>886</v>
      </c>
      <c r="D92" s="834" t="s">
        <v>1271</v>
      </c>
      <c r="E92" s="835" t="s">
        <v>894</v>
      </c>
      <c r="F92" s="833" t="s">
        <v>883</v>
      </c>
      <c r="G92" s="833" t="s">
        <v>905</v>
      </c>
      <c r="H92" s="833" t="s">
        <v>583</v>
      </c>
      <c r="I92" s="833" t="s">
        <v>908</v>
      </c>
      <c r="J92" s="833" t="s">
        <v>842</v>
      </c>
      <c r="K92" s="833" t="s">
        <v>909</v>
      </c>
      <c r="L92" s="836">
        <v>115.33</v>
      </c>
      <c r="M92" s="836">
        <v>576.65</v>
      </c>
      <c r="N92" s="833">
        <v>5</v>
      </c>
      <c r="O92" s="837">
        <v>5</v>
      </c>
      <c r="P92" s="836">
        <v>230.66</v>
      </c>
      <c r="Q92" s="838">
        <v>0.4</v>
      </c>
      <c r="R92" s="833">
        <v>2</v>
      </c>
      <c r="S92" s="838">
        <v>0.4</v>
      </c>
      <c r="T92" s="837">
        <v>2</v>
      </c>
      <c r="U92" s="839">
        <v>0.4</v>
      </c>
    </row>
    <row r="93" spans="1:21" ht="14.4" customHeight="1" x14ac:dyDescent="0.3">
      <c r="A93" s="832">
        <v>22</v>
      </c>
      <c r="B93" s="833" t="s">
        <v>882</v>
      </c>
      <c r="C93" s="833" t="s">
        <v>886</v>
      </c>
      <c r="D93" s="834" t="s">
        <v>1271</v>
      </c>
      <c r="E93" s="835" t="s">
        <v>894</v>
      </c>
      <c r="F93" s="833" t="s">
        <v>883</v>
      </c>
      <c r="G93" s="833" t="s">
        <v>905</v>
      </c>
      <c r="H93" s="833" t="s">
        <v>583</v>
      </c>
      <c r="I93" s="833" t="s">
        <v>910</v>
      </c>
      <c r="J93" s="833" t="s">
        <v>845</v>
      </c>
      <c r="K93" s="833" t="s">
        <v>911</v>
      </c>
      <c r="L93" s="836">
        <v>105.23</v>
      </c>
      <c r="M93" s="836">
        <v>3893.51</v>
      </c>
      <c r="N93" s="833">
        <v>37</v>
      </c>
      <c r="O93" s="837">
        <v>36</v>
      </c>
      <c r="P93" s="836">
        <v>1894.14</v>
      </c>
      <c r="Q93" s="838">
        <v>0.48648648648648646</v>
      </c>
      <c r="R93" s="833">
        <v>18</v>
      </c>
      <c r="S93" s="838">
        <v>0.48648648648648651</v>
      </c>
      <c r="T93" s="837">
        <v>17</v>
      </c>
      <c r="U93" s="839">
        <v>0.47222222222222221</v>
      </c>
    </row>
    <row r="94" spans="1:21" ht="14.4" customHeight="1" x14ac:dyDescent="0.3">
      <c r="A94" s="832">
        <v>22</v>
      </c>
      <c r="B94" s="833" t="s">
        <v>882</v>
      </c>
      <c r="C94" s="833" t="s">
        <v>886</v>
      </c>
      <c r="D94" s="834" t="s">
        <v>1271</v>
      </c>
      <c r="E94" s="835" t="s">
        <v>894</v>
      </c>
      <c r="F94" s="833" t="s">
        <v>883</v>
      </c>
      <c r="G94" s="833" t="s">
        <v>905</v>
      </c>
      <c r="H94" s="833" t="s">
        <v>583</v>
      </c>
      <c r="I94" s="833" t="s">
        <v>912</v>
      </c>
      <c r="J94" s="833" t="s">
        <v>845</v>
      </c>
      <c r="K94" s="833" t="s">
        <v>913</v>
      </c>
      <c r="L94" s="836">
        <v>126.27</v>
      </c>
      <c r="M94" s="836">
        <v>7197.3900000000012</v>
      </c>
      <c r="N94" s="833">
        <v>57</v>
      </c>
      <c r="O94" s="837">
        <v>50</v>
      </c>
      <c r="P94" s="836">
        <v>2777.94</v>
      </c>
      <c r="Q94" s="838">
        <v>0.38596491228070168</v>
      </c>
      <c r="R94" s="833">
        <v>22</v>
      </c>
      <c r="S94" s="838">
        <v>0.38596491228070173</v>
      </c>
      <c r="T94" s="837">
        <v>18.5</v>
      </c>
      <c r="U94" s="839">
        <v>0.37</v>
      </c>
    </row>
    <row r="95" spans="1:21" ht="14.4" customHeight="1" x14ac:dyDescent="0.3">
      <c r="A95" s="832">
        <v>22</v>
      </c>
      <c r="B95" s="833" t="s">
        <v>882</v>
      </c>
      <c r="C95" s="833" t="s">
        <v>886</v>
      </c>
      <c r="D95" s="834" t="s">
        <v>1271</v>
      </c>
      <c r="E95" s="835" t="s">
        <v>894</v>
      </c>
      <c r="F95" s="833" t="s">
        <v>883</v>
      </c>
      <c r="G95" s="833" t="s">
        <v>905</v>
      </c>
      <c r="H95" s="833" t="s">
        <v>583</v>
      </c>
      <c r="I95" s="833" t="s">
        <v>981</v>
      </c>
      <c r="J95" s="833" t="s">
        <v>845</v>
      </c>
      <c r="K95" s="833" t="s">
        <v>982</v>
      </c>
      <c r="L95" s="836">
        <v>63.14</v>
      </c>
      <c r="M95" s="836">
        <v>757.68</v>
      </c>
      <c r="N95" s="833">
        <v>12</v>
      </c>
      <c r="O95" s="837">
        <v>9.5</v>
      </c>
      <c r="P95" s="836">
        <v>505.11999999999995</v>
      </c>
      <c r="Q95" s="838">
        <v>0.66666666666666663</v>
      </c>
      <c r="R95" s="833">
        <v>8</v>
      </c>
      <c r="S95" s="838">
        <v>0.66666666666666663</v>
      </c>
      <c r="T95" s="837">
        <v>6</v>
      </c>
      <c r="U95" s="839">
        <v>0.63157894736842102</v>
      </c>
    </row>
    <row r="96" spans="1:21" ht="14.4" customHeight="1" x14ac:dyDescent="0.3">
      <c r="A96" s="832">
        <v>22</v>
      </c>
      <c r="B96" s="833" t="s">
        <v>882</v>
      </c>
      <c r="C96" s="833" t="s">
        <v>886</v>
      </c>
      <c r="D96" s="834" t="s">
        <v>1271</v>
      </c>
      <c r="E96" s="835" t="s">
        <v>894</v>
      </c>
      <c r="F96" s="833" t="s">
        <v>883</v>
      </c>
      <c r="G96" s="833" t="s">
        <v>905</v>
      </c>
      <c r="H96" s="833" t="s">
        <v>583</v>
      </c>
      <c r="I96" s="833" t="s">
        <v>847</v>
      </c>
      <c r="J96" s="833" t="s">
        <v>845</v>
      </c>
      <c r="K96" s="833" t="s">
        <v>848</v>
      </c>
      <c r="L96" s="836">
        <v>84.18</v>
      </c>
      <c r="M96" s="836">
        <v>5808.4199999999992</v>
      </c>
      <c r="N96" s="833">
        <v>69</v>
      </c>
      <c r="O96" s="837">
        <v>53.5</v>
      </c>
      <c r="P96" s="836">
        <v>2693.7599999999998</v>
      </c>
      <c r="Q96" s="838">
        <v>0.46376811594202899</v>
      </c>
      <c r="R96" s="833">
        <v>32</v>
      </c>
      <c r="S96" s="838">
        <v>0.46376811594202899</v>
      </c>
      <c r="T96" s="837">
        <v>23</v>
      </c>
      <c r="U96" s="839">
        <v>0.42990654205607476</v>
      </c>
    </row>
    <row r="97" spans="1:21" ht="14.4" customHeight="1" x14ac:dyDescent="0.3">
      <c r="A97" s="832">
        <v>22</v>
      </c>
      <c r="B97" s="833" t="s">
        <v>882</v>
      </c>
      <c r="C97" s="833" t="s">
        <v>886</v>
      </c>
      <c r="D97" s="834" t="s">
        <v>1271</v>
      </c>
      <c r="E97" s="835" t="s">
        <v>894</v>
      </c>
      <c r="F97" s="833" t="s">
        <v>883</v>
      </c>
      <c r="G97" s="833" t="s">
        <v>905</v>
      </c>
      <c r="H97" s="833" t="s">
        <v>583</v>
      </c>
      <c r="I97" s="833" t="s">
        <v>983</v>
      </c>
      <c r="J97" s="833" t="s">
        <v>842</v>
      </c>
      <c r="K97" s="833" t="s">
        <v>984</v>
      </c>
      <c r="L97" s="836">
        <v>63.14</v>
      </c>
      <c r="M97" s="836">
        <v>126.28</v>
      </c>
      <c r="N97" s="833">
        <v>2</v>
      </c>
      <c r="O97" s="837">
        <v>2</v>
      </c>
      <c r="P97" s="836"/>
      <c r="Q97" s="838">
        <v>0</v>
      </c>
      <c r="R97" s="833"/>
      <c r="S97" s="838">
        <v>0</v>
      </c>
      <c r="T97" s="837"/>
      <c r="U97" s="839">
        <v>0</v>
      </c>
    </row>
    <row r="98" spans="1:21" ht="14.4" customHeight="1" x14ac:dyDescent="0.3">
      <c r="A98" s="832">
        <v>22</v>
      </c>
      <c r="B98" s="833" t="s">
        <v>882</v>
      </c>
      <c r="C98" s="833" t="s">
        <v>886</v>
      </c>
      <c r="D98" s="834" t="s">
        <v>1271</v>
      </c>
      <c r="E98" s="835" t="s">
        <v>894</v>
      </c>
      <c r="F98" s="833" t="s">
        <v>883</v>
      </c>
      <c r="G98" s="833" t="s">
        <v>905</v>
      </c>
      <c r="H98" s="833" t="s">
        <v>546</v>
      </c>
      <c r="I98" s="833" t="s">
        <v>906</v>
      </c>
      <c r="J98" s="833" t="s">
        <v>842</v>
      </c>
      <c r="K98" s="833" t="s">
        <v>907</v>
      </c>
      <c r="L98" s="836">
        <v>105.23</v>
      </c>
      <c r="M98" s="836">
        <v>631.38</v>
      </c>
      <c r="N98" s="833">
        <v>6</v>
      </c>
      <c r="O98" s="837">
        <v>6</v>
      </c>
      <c r="P98" s="836">
        <v>210.46</v>
      </c>
      <c r="Q98" s="838">
        <v>0.33333333333333337</v>
      </c>
      <c r="R98" s="833">
        <v>2</v>
      </c>
      <c r="S98" s="838">
        <v>0.33333333333333331</v>
      </c>
      <c r="T98" s="837">
        <v>2</v>
      </c>
      <c r="U98" s="839">
        <v>0.33333333333333331</v>
      </c>
    </row>
    <row r="99" spans="1:21" ht="14.4" customHeight="1" x14ac:dyDescent="0.3">
      <c r="A99" s="832">
        <v>22</v>
      </c>
      <c r="B99" s="833" t="s">
        <v>882</v>
      </c>
      <c r="C99" s="833" t="s">
        <v>886</v>
      </c>
      <c r="D99" s="834" t="s">
        <v>1271</v>
      </c>
      <c r="E99" s="835" t="s">
        <v>894</v>
      </c>
      <c r="F99" s="833" t="s">
        <v>883</v>
      </c>
      <c r="G99" s="833" t="s">
        <v>905</v>
      </c>
      <c r="H99" s="833" t="s">
        <v>583</v>
      </c>
      <c r="I99" s="833" t="s">
        <v>849</v>
      </c>
      <c r="J99" s="833" t="s">
        <v>842</v>
      </c>
      <c r="K99" s="833" t="s">
        <v>850</v>
      </c>
      <c r="L99" s="836">
        <v>49.08</v>
      </c>
      <c r="M99" s="836">
        <v>245.4</v>
      </c>
      <c r="N99" s="833">
        <v>5</v>
      </c>
      <c r="O99" s="837">
        <v>4.5</v>
      </c>
      <c r="P99" s="836">
        <v>147.24</v>
      </c>
      <c r="Q99" s="838">
        <v>0.6</v>
      </c>
      <c r="R99" s="833">
        <v>3</v>
      </c>
      <c r="S99" s="838">
        <v>0.6</v>
      </c>
      <c r="T99" s="837">
        <v>3</v>
      </c>
      <c r="U99" s="839">
        <v>0.66666666666666663</v>
      </c>
    </row>
    <row r="100" spans="1:21" ht="14.4" customHeight="1" x14ac:dyDescent="0.3">
      <c r="A100" s="832">
        <v>22</v>
      </c>
      <c r="B100" s="833" t="s">
        <v>882</v>
      </c>
      <c r="C100" s="833" t="s">
        <v>886</v>
      </c>
      <c r="D100" s="834" t="s">
        <v>1271</v>
      </c>
      <c r="E100" s="835" t="s">
        <v>894</v>
      </c>
      <c r="F100" s="833" t="s">
        <v>883</v>
      </c>
      <c r="G100" s="833" t="s">
        <v>905</v>
      </c>
      <c r="H100" s="833" t="s">
        <v>583</v>
      </c>
      <c r="I100" s="833" t="s">
        <v>985</v>
      </c>
      <c r="J100" s="833" t="s">
        <v>842</v>
      </c>
      <c r="K100" s="833" t="s">
        <v>986</v>
      </c>
      <c r="L100" s="836">
        <v>126.27</v>
      </c>
      <c r="M100" s="836">
        <v>1894.05</v>
      </c>
      <c r="N100" s="833">
        <v>15</v>
      </c>
      <c r="O100" s="837">
        <v>13</v>
      </c>
      <c r="P100" s="836">
        <v>883.89</v>
      </c>
      <c r="Q100" s="838">
        <v>0.46666666666666667</v>
      </c>
      <c r="R100" s="833">
        <v>7</v>
      </c>
      <c r="S100" s="838">
        <v>0.46666666666666667</v>
      </c>
      <c r="T100" s="837">
        <v>6</v>
      </c>
      <c r="U100" s="839">
        <v>0.46153846153846156</v>
      </c>
    </row>
    <row r="101" spans="1:21" ht="14.4" customHeight="1" x14ac:dyDescent="0.3">
      <c r="A101" s="832">
        <v>22</v>
      </c>
      <c r="B101" s="833" t="s">
        <v>882</v>
      </c>
      <c r="C101" s="833" t="s">
        <v>886</v>
      </c>
      <c r="D101" s="834" t="s">
        <v>1271</v>
      </c>
      <c r="E101" s="835" t="s">
        <v>894</v>
      </c>
      <c r="F101" s="833" t="s">
        <v>883</v>
      </c>
      <c r="G101" s="833" t="s">
        <v>905</v>
      </c>
      <c r="H101" s="833" t="s">
        <v>546</v>
      </c>
      <c r="I101" s="833" t="s">
        <v>914</v>
      </c>
      <c r="J101" s="833" t="s">
        <v>842</v>
      </c>
      <c r="K101" s="833" t="s">
        <v>915</v>
      </c>
      <c r="L101" s="836">
        <v>84.18</v>
      </c>
      <c r="M101" s="836">
        <v>1094.3400000000001</v>
      </c>
      <c r="N101" s="833">
        <v>13</v>
      </c>
      <c r="O101" s="837">
        <v>12.5</v>
      </c>
      <c r="P101" s="836">
        <v>589.26</v>
      </c>
      <c r="Q101" s="838">
        <v>0.53846153846153844</v>
      </c>
      <c r="R101" s="833">
        <v>7</v>
      </c>
      <c r="S101" s="838">
        <v>0.53846153846153844</v>
      </c>
      <c r="T101" s="837">
        <v>7</v>
      </c>
      <c r="U101" s="839">
        <v>0.56000000000000005</v>
      </c>
    </row>
    <row r="102" spans="1:21" ht="14.4" customHeight="1" x14ac:dyDescent="0.3">
      <c r="A102" s="832">
        <v>22</v>
      </c>
      <c r="B102" s="833" t="s">
        <v>882</v>
      </c>
      <c r="C102" s="833" t="s">
        <v>886</v>
      </c>
      <c r="D102" s="834" t="s">
        <v>1271</v>
      </c>
      <c r="E102" s="835" t="s">
        <v>894</v>
      </c>
      <c r="F102" s="833" t="s">
        <v>883</v>
      </c>
      <c r="G102" s="833" t="s">
        <v>905</v>
      </c>
      <c r="H102" s="833" t="s">
        <v>583</v>
      </c>
      <c r="I102" s="833" t="s">
        <v>844</v>
      </c>
      <c r="J102" s="833" t="s">
        <v>845</v>
      </c>
      <c r="K102" s="833" t="s">
        <v>846</v>
      </c>
      <c r="L102" s="836">
        <v>49.08</v>
      </c>
      <c r="M102" s="836">
        <v>196.32</v>
      </c>
      <c r="N102" s="833">
        <v>4</v>
      </c>
      <c r="O102" s="837">
        <v>4</v>
      </c>
      <c r="P102" s="836">
        <v>147.24</v>
      </c>
      <c r="Q102" s="838">
        <v>0.75000000000000011</v>
      </c>
      <c r="R102" s="833">
        <v>3</v>
      </c>
      <c r="S102" s="838">
        <v>0.75</v>
      </c>
      <c r="T102" s="837">
        <v>3</v>
      </c>
      <c r="U102" s="839">
        <v>0.75</v>
      </c>
    </row>
    <row r="103" spans="1:21" ht="14.4" customHeight="1" x14ac:dyDescent="0.3">
      <c r="A103" s="832">
        <v>22</v>
      </c>
      <c r="B103" s="833" t="s">
        <v>882</v>
      </c>
      <c r="C103" s="833" t="s">
        <v>886</v>
      </c>
      <c r="D103" s="834" t="s">
        <v>1271</v>
      </c>
      <c r="E103" s="835" t="s">
        <v>894</v>
      </c>
      <c r="F103" s="833" t="s">
        <v>883</v>
      </c>
      <c r="G103" s="833" t="s">
        <v>905</v>
      </c>
      <c r="H103" s="833" t="s">
        <v>546</v>
      </c>
      <c r="I103" s="833" t="s">
        <v>987</v>
      </c>
      <c r="J103" s="833" t="s">
        <v>988</v>
      </c>
      <c r="K103" s="833" t="s">
        <v>848</v>
      </c>
      <c r="L103" s="836">
        <v>84.18</v>
      </c>
      <c r="M103" s="836">
        <v>336.72</v>
      </c>
      <c r="N103" s="833">
        <v>4</v>
      </c>
      <c r="O103" s="837">
        <v>4</v>
      </c>
      <c r="P103" s="836">
        <v>84.18</v>
      </c>
      <c r="Q103" s="838">
        <v>0.25</v>
      </c>
      <c r="R103" s="833">
        <v>1</v>
      </c>
      <c r="S103" s="838">
        <v>0.25</v>
      </c>
      <c r="T103" s="837">
        <v>1</v>
      </c>
      <c r="U103" s="839">
        <v>0.25</v>
      </c>
    </row>
    <row r="104" spans="1:21" ht="14.4" customHeight="1" x14ac:dyDescent="0.3">
      <c r="A104" s="832">
        <v>22</v>
      </c>
      <c r="B104" s="833" t="s">
        <v>882</v>
      </c>
      <c r="C104" s="833" t="s">
        <v>886</v>
      </c>
      <c r="D104" s="834" t="s">
        <v>1271</v>
      </c>
      <c r="E104" s="835" t="s">
        <v>894</v>
      </c>
      <c r="F104" s="833" t="s">
        <v>883</v>
      </c>
      <c r="G104" s="833" t="s">
        <v>989</v>
      </c>
      <c r="H104" s="833" t="s">
        <v>546</v>
      </c>
      <c r="I104" s="833" t="s">
        <v>990</v>
      </c>
      <c r="J104" s="833" t="s">
        <v>991</v>
      </c>
      <c r="K104" s="833" t="s">
        <v>992</v>
      </c>
      <c r="L104" s="836">
        <v>0</v>
      </c>
      <c r="M104" s="836">
        <v>0</v>
      </c>
      <c r="N104" s="833">
        <v>16</v>
      </c>
      <c r="O104" s="837">
        <v>12.5</v>
      </c>
      <c r="P104" s="836">
        <v>0</v>
      </c>
      <c r="Q104" s="838"/>
      <c r="R104" s="833">
        <v>14</v>
      </c>
      <c r="S104" s="838">
        <v>0.875</v>
      </c>
      <c r="T104" s="837">
        <v>11.5</v>
      </c>
      <c r="U104" s="839">
        <v>0.92</v>
      </c>
    </row>
    <row r="105" spans="1:21" ht="14.4" customHeight="1" x14ac:dyDescent="0.3">
      <c r="A105" s="832">
        <v>22</v>
      </c>
      <c r="B105" s="833" t="s">
        <v>882</v>
      </c>
      <c r="C105" s="833" t="s">
        <v>886</v>
      </c>
      <c r="D105" s="834" t="s">
        <v>1271</v>
      </c>
      <c r="E105" s="835" t="s">
        <v>896</v>
      </c>
      <c r="F105" s="833" t="s">
        <v>883</v>
      </c>
      <c r="G105" s="833" t="s">
        <v>1114</v>
      </c>
      <c r="H105" s="833" t="s">
        <v>583</v>
      </c>
      <c r="I105" s="833" t="s">
        <v>1115</v>
      </c>
      <c r="J105" s="833" t="s">
        <v>1116</v>
      </c>
      <c r="K105" s="833" t="s">
        <v>1117</v>
      </c>
      <c r="L105" s="836">
        <v>170.52</v>
      </c>
      <c r="M105" s="836">
        <v>511.56000000000006</v>
      </c>
      <c r="N105" s="833">
        <v>3</v>
      </c>
      <c r="O105" s="837">
        <v>2</v>
      </c>
      <c r="P105" s="836">
        <v>511.56000000000006</v>
      </c>
      <c r="Q105" s="838">
        <v>1</v>
      </c>
      <c r="R105" s="833">
        <v>3</v>
      </c>
      <c r="S105" s="838">
        <v>1</v>
      </c>
      <c r="T105" s="837">
        <v>2</v>
      </c>
      <c r="U105" s="839">
        <v>1</v>
      </c>
    </row>
    <row r="106" spans="1:21" ht="14.4" customHeight="1" x14ac:dyDescent="0.3">
      <c r="A106" s="832">
        <v>22</v>
      </c>
      <c r="B106" s="833" t="s">
        <v>882</v>
      </c>
      <c r="C106" s="833" t="s">
        <v>886</v>
      </c>
      <c r="D106" s="834" t="s">
        <v>1271</v>
      </c>
      <c r="E106" s="835" t="s">
        <v>896</v>
      </c>
      <c r="F106" s="833" t="s">
        <v>883</v>
      </c>
      <c r="G106" s="833" t="s">
        <v>1071</v>
      </c>
      <c r="H106" s="833" t="s">
        <v>546</v>
      </c>
      <c r="I106" s="833" t="s">
        <v>1072</v>
      </c>
      <c r="J106" s="833" t="s">
        <v>1073</v>
      </c>
      <c r="K106" s="833" t="s">
        <v>1074</v>
      </c>
      <c r="L106" s="836">
        <v>79.64</v>
      </c>
      <c r="M106" s="836">
        <v>79.64</v>
      </c>
      <c r="N106" s="833">
        <v>1</v>
      </c>
      <c r="O106" s="837">
        <v>1</v>
      </c>
      <c r="P106" s="836">
        <v>79.64</v>
      </c>
      <c r="Q106" s="838">
        <v>1</v>
      </c>
      <c r="R106" s="833">
        <v>1</v>
      </c>
      <c r="S106" s="838">
        <v>1</v>
      </c>
      <c r="T106" s="837">
        <v>1</v>
      </c>
      <c r="U106" s="839">
        <v>1</v>
      </c>
    </row>
    <row r="107" spans="1:21" ht="14.4" customHeight="1" x14ac:dyDescent="0.3">
      <c r="A107" s="832">
        <v>22</v>
      </c>
      <c r="B107" s="833" t="s">
        <v>882</v>
      </c>
      <c r="C107" s="833" t="s">
        <v>886</v>
      </c>
      <c r="D107" s="834" t="s">
        <v>1271</v>
      </c>
      <c r="E107" s="835" t="s">
        <v>897</v>
      </c>
      <c r="F107" s="833" t="s">
        <v>883</v>
      </c>
      <c r="G107" s="833" t="s">
        <v>905</v>
      </c>
      <c r="H107" s="833" t="s">
        <v>583</v>
      </c>
      <c r="I107" s="833" t="s">
        <v>908</v>
      </c>
      <c r="J107" s="833" t="s">
        <v>842</v>
      </c>
      <c r="K107" s="833" t="s">
        <v>909</v>
      </c>
      <c r="L107" s="836">
        <v>115.33</v>
      </c>
      <c r="M107" s="836">
        <v>115.33</v>
      </c>
      <c r="N107" s="833">
        <v>1</v>
      </c>
      <c r="O107" s="837">
        <v>1</v>
      </c>
      <c r="P107" s="836">
        <v>115.33</v>
      </c>
      <c r="Q107" s="838">
        <v>1</v>
      </c>
      <c r="R107" s="833">
        <v>1</v>
      </c>
      <c r="S107" s="838">
        <v>1</v>
      </c>
      <c r="T107" s="837">
        <v>1</v>
      </c>
      <c r="U107" s="839">
        <v>1</v>
      </c>
    </row>
    <row r="108" spans="1:21" ht="14.4" customHeight="1" x14ac:dyDescent="0.3">
      <c r="A108" s="832">
        <v>22</v>
      </c>
      <c r="B108" s="833" t="s">
        <v>882</v>
      </c>
      <c r="C108" s="833" t="s">
        <v>886</v>
      </c>
      <c r="D108" s="834" t="s">
        <v>1271</v>
      </c>
      <c r="E108" s="835" t="s">
        <v>897</v>
      </c>
      <c r="F108" s="833" t="s">
        <v>883</v>
      </c>
      <c r="G108" s="833" t="s">
        <v>905</v>
      </c>
      <c r="H108" s="833" t="s">
        <v>583</v>
      </c>
      <c r="I108" s="833" t="s">
        <v>910</v>
      </c>
      <c r="J108" s="833" t="s">
        <v>845</v>
      </c>
      <c r="K108" s="833" t="s">
        <v>911</v>
      </c>
      <c r="L108" s="836">
        <v>105.23</v>
      </c>
      <c r="M108" s="836">
        <v>105.23</v>
      </c>
      <c r="N108" s="833">
        <v>1</v>
      </c>
      <c r="O108" s="837">
        <v>1</v>
      </c>
      <c r="P108" s="836"/>
      <c r="Q108" s="838">
        <v>0</v>
      </c>
      <c r="R108" s="833"/>
      <c r="S108" s="838">
        <v>0</v>
      </c>
      <c r="T108" s="837"/>
      <c r="U108" s="839">
        <v>0</v>
      </c>
    </row>
    <row r="109" spans="1:21" ht="14.4" customHeight="1" x14ac:dyDescent="0.3">
      <c r="A109" s="832">
        <v>22</v>
      </c>
      <c r="B109" s="833" t="s">
        <v>882</v>
      </c>
      <c r="C109" s="833" t="s">
        <v>886</v>
      </c>
      <c r="D109" s="834" t="s">
        <v>1271</v>
      </c>
      <c r="E109" s="835" t="s">
        <v>897</v>
      </c>
      <c r="F109" s="833" t="s">
        <v>883</v>
      </c>
      <c r="G109" s="833" t="s">
        <v>905</v>
      </c>
      <c r="H109" s="833" t="s">
        <v>583</v>
      </c>
      <c r="I109" s="833" t="s">
        <v>912</v>
      </c>
      <c r="J109" s="833" t="s">
        <v>845</v>
      </c>
      <c r="K109" s="833" t="s">
        <v>913</v>
      </c>
      <c r="L109" s="836">
        <v>126.27</v>
      </c>
      <c r="M109" s="836">
        <v>126.27</v>
      </c>
      <c r="N109" s="833">
        <v>1</v>
      </c>
      <c r="O109" s="837">
        <v>1</v>
      </c>
      <c r="P109" s="836">
        <v>126.27</v>
      </c>
      <c r="Q109" s="838">
        <v>1</v>
      </c>
      <c r="R109" s="833">
        <v>1</v>
      </c>
      <c r="S109" s="838">
        <v>1</v>
      </c>
      <c r="T109" s="837">
        <v>1</v>
      </c>
      <c r="U109" s="839">
        <v>1</v>
      </c>
    </row>
    <row r="110" spans="1:21" ht="14.4" customHeight="1" x14ac:dyDescent="0.3">
      <c r="A110" s="832">
        <v>22</v>
      </c>
      <c r="B110" s="833" t="s">
        <v>882</v>
      </c>
      <c r="C110" s="833" t="s">
        <v>886</v>
      </c>
      <c r="D110" s="834" t="s">
        <v>1271</v>
      </c>
      <c r="E110" s="835" t="s">
        <v>897</v>
      </c>
      <c r="F110" s="833" t="s">
        <v>883</v>
      </c>
      <c r="G110" s="833" t="s">
        <v>905</v>
      </c>
      <c r="H110" s="833" t="s">
        <v>583</v>
      </c>
      <c r="I110" s="833" t="s">
        <v>847</v>
      </c>
      <c r="J110" s="833" t="s">
        <v>845</v>
      </c>
      <c r="K110" s="833" t="s">
        <v>848</v>
      </c>
      <c r="L110" s="836">
        <v>84.18</v>
      </c>
      <c r="M110" s="836">
        <v>168.36</v>
      </c>
      <c r="N110" s="833">
        <v>2</v>
      </c>
      <c r="O110" s="837">
        <v>2</v>
      </c>
      <c r="P110" s="836">
        <v>168.36</v>
      </c>
      <c r="Q110" s="838">
        <v>1</v>
      </c>
      <c r="R110" s="833">
        <v>2</v>
      </c>
      <c r="S110" s="838">
        <v>1</v>
      </c>
      <c r="T110" s="837">
        <v>2</v>
      </c>
      <c r="U110" s="839">
        <v>1</v>
      </c>
    </row>
    <row r="111" spans="1:21" ht="14.4" customHeight="1" x14ac:dyDescent="0.3">
      <c r="A111" s="832">
        <v>22</v>
      </c>
      <c r="B111" s="833" t="s">
        <v>882</v>
      </c>
      <c r="C111" s="833" t="s">
        <v>886</v>
      </c>
      <c r="D111" s="834" t="s">
        <v>1271</v>
      </c>
      <c r="E111" s="835" t="s">
        <v>897</v>
      </c>
      <c r="F111" s="833" t="s">
        <v>883</v>
      </c>
      <c r="G111" s="833" t="s">
        <v>905</v>
      </c>
      <c r="H111" s="833" t="s">
        <v>546</v>
      </c>
      <c r="I111" s="833" t="s">
        <v>914</v>
      </c>
      <c r="J111" s="833" t="s">
        <v>842</v>
      </c>
      <c r="K111" s="833" t="s">
        <v>915</v>
      </c>
      <c r="L111" s="836">
        <v>84.18</v>
      </c>
      <c r="M111" s="836">
        <v>84.18</v>
      </c>
      <c r="N111" s="833">
        <v>1</v>
      </c>
      <c r="O111" s="837">
        <v>1</v>
      </c>
      <c r="P111" s="836"/>
      <c r="Q111" s="838">
        <v>0</v>
      </c>
      <c r="R111" s="833"/>
      <c r="S111" s="838">
        <v>0</v>
      </c>
      <c r="T111" s="837"/>
      <c r="U111" s="839">
        <v>0</v>
      </c>
    </row>
    <row r="112" spans="1:21" ht="14.4" customHeight="1" x14ac:dyDescent="0.3">
      <c r="A112" s="832">
        <v>22</v>
      </c>
      <c r="B112" s="833" t="s">
        <v>882</v>
      </c>
      <c r="C112" s="833" t="s">
        <v>886</v>
      </c>
      <c r="D112" s="834" t="s">
        <v>1271</v>
      </c>
      <c r="E112" s="835" t="s">
        <v>897</v>
      </c>
      <c r="F112" s="833" t="s">
        <v>883</v>
      </c>
      <c r="G112" s="833" t="s">
        <v>905</v>
      </c>
      <c r="H112" s="833" t="s">
        <v>583</v>
      </c>
      <c r="I112" s="833" t="s">
        <v>844</v>
      </c>
      <c r="J112" s="833" t="s">
        <v>845</v>
      </c>
      <c r="K112" s="833" t="s">
        <v>846</v>
      </c>
      <c r="L112" s="836">
        <v>49.08</v>
      </c>
      <c r="M112" s="836">
        <v>98.16</v>
      </c>
      <c r="N112" s="833">
        <v>2</v>
      </c>
      <c r="O112" s="837">
        <v>2</v>
      </c>
      <c r="P112" s="836"/>
      <c r="Q112" s="838">
        <v>0</v>
      </c>
      <c r="R112" s="833"/>
      <c r="S112" s="838">
        <v>0</v>
      </c>
      <c r="T112" s="837"/>
      <c r="U112" s="839">
        <v>0</v>
      </c>
    </row>
    <row r="113" spans="1:21" ht="14.4" customHeight="1" x14ac:dyDescent="0.3">
      <c r="A113" s="832">
        <v>22</v>
      </c>
      <c r="B113" s="833" t="s">
        <v>882</v>
      </c>
      <c r="C113" s="833" t="s">
        <v>886</v>
      </c>
      <c r="D113" s="834" t="s">
        <v>1271</v>
      </c>
      <c r="E113" s="835" t="s">
        <v>898</v>
      </c>
      <c r="F113" s="833" t="s">
        <v>883</v>
      </c>
      <c r="G113" s="833" t="s">
        <v>1118</v>
      </c>
      <c r="H113" s="833" t="s">
        <v>546</v>
      </c>
      <c r="I113" s="833" t="s">
        <v>1119</v>
      </c>
      <c r="J113" s="833" t="s">
        <v>1120</v>
      </c>
      <c r="K113" s="833" t="s">
        <v>1121</v>
      </c>
      <c r="L113" s="836">
        <v>196.2</v>
      </c>
      <c r="M113" s="836">
        <v>196.2</v>
      </c>
      <c r="N113" s="833">
        <v>1</v>
      </c>
      <c r="O113" s="837">
        <v>0.5</v>
      </c>
      <c r="P113" s="836">
        <v>196.2</v>
      </c>
      <c r="Q113" s="838">
        <v>1</v>
      </c>
      <c r="R113" s="833">
        <v>1</v>
      </c>
      <c r="S113" s="838">
        <v>1</v>
      </c>
      <c r="T113" s="837">
        <v>0.5</v>
      </c>
      <c r="U113" s="839">
        <v>1</v>
      </c>
    </row>
    <row r="114" spans="1:21" ht="14.4" customHeight="1" x14ac:dyDescent="0.3">
      <c r="A114" s="832">
        <v>22</v>
      </c>
      <c r="B114" s="833" t="s">
        <v>882</v>
      </c>
      <c r="C114" s="833" t="s">
        <v>886</v>
      </c>
      <c r="D114" s="834" t="s">
        <v>1271</v>
      </c>
      <c r="E114" s="835" t="s">
        <v>898</v>
      </c>
      <c r="F114" s="833" t="s">
        <v>883</v>
      </c>
      <c r="G114" s="833" t="s">
        <v>996</v>
      </c>
      <c r="H114" s="833" t="s">
        <v>583</v>
      </c>
      <c r="I114" s="833" t="s">
        <v>1122</v>
      </c>
      <c r="J114" s="833" t="s">
        <v>998</v>
      </c>
      <c r="K114" s="833" t="s">
        <v>1123</v>
      </c>
      <c r="L114" s="836">
        <v>176.32</v>
      </c>
      <c r="M114" s="836">
        <v>176.32</v>
      </c>
      <c r="N114" s="833">
        <v>1</v>
      </c>
      <c r="O114" s="837">
        <v>1</v>
      </c>
      <c r="P114" s="836">
        <v>176.32</v>
      </c>
      <c r="Q114" s="838">
        <v>1</v>
      </c>
      <c r="R114" s="833">
        <v>1</v>
      </c>
      <c r="S114" s="838">
        <v>1</v>
      </c>
      <c r="T114" s="837">
        <v>1</v>
      </c>
      <c r="U114" s="839">
        <v>1</v>
      </c>
    </row>
    <row r="115" spans="1:21" ht="14.4" customHeight="1" x14ac:dyDescent="0.3">
      <c r="A115" s="832">
        <v>22</v>
      </c>
      <c r="B115" s="833" t="s">
        <v>882</v>
      </c>
      <c r="C115" s="833" t="s">
        <v>886</v>
      </c>
      <c r="D115" s="834" t="s">
        <v>1271</v>
      </c>
      <c r="E115" s="835" t="s">
        <v>898</v>
      </c>
      <c r="F115" s="833" t="s">
        <v>883</v>
      </c>
      <c r="G115" s="833" t="s">
        <v>1124</v>
      </c>
      <c r="H115" s="833" t="s">
        <v>546</v>
      </c>
      <c r="I115" s="833" t="s">
        <v>1125</v>
      </c>
      <c r="J115" s="833" t="s">
        <v>1126</v>
      </c>
      <c r="K115" s="833" t="s">
        <v>1127</v>
      </c>
      <c r="L115" s="836">
        <v>32.28</v>
      </c>
      <c r="M115" s="836">
        <v>64.56</v>
      </c>
      <c r="N115" s="833">
        <v>2</v>
      </c>
      <c r="O115" s="837">
        <v>0.5</v>
      </c>
      <c r="P115" s="836">
        <v>64.56</v>
      </c>
      <c r="Q115" s="838">
        <v>1</v>
      </c>
      <c r="R115" s="833">
        <v>2</v>
      </c>
      <c r="S115" s="838">
        <v>1</v>
      </c>
      <c r="T115" s="837">
        <v>0.5</v>
      </c>
      <c r="U115" s="839">
        <v>1</v>
      </c>
    </row>
    <row r="116" spans="1:21" ht="14.4" customHeight="1" x14ac:dyDescent="0.3">
      <c r="A116" s="832">
        <v>22</v>
      </c>
      <c r="B116" s="833" t="s">
        <v>882</v>
      </c>
      <c r="C116" s="833" t="s">
        <v>886</v>
      </c>
      <c r="D116" s="834" t="s">
        <v>1271</v>
      </c>
      <c r="E116" s="835" t="s">
        <v>898</v>
      </c>
      <c r="F116" s="833" t="s">
        <v>883</v>
      </c>
      <c r="G116" s="833" t="s">
        <v>1128</v>
      </c>
      <c r="H116" s="833" t="s">
        <v>583</v>
      </c>
      <c r="I116" s="833" t="s">
        <v>1129</v>
      </c>
      <c r="J116" s="833" t="s">
        <v>1130</v>
      </c>
      <c r="K116" s="833" t="s">
        <v>1131</v>
      </c>
      <c r="L116" s="836">
        <v>61.59</v>
      </c>
      <c r="M116" s="836">
        <v>246.36</v>
      </c>
      <c r="N116" s="833">
        <v>4</v>
      </c>
      <c r="O116" s="837">
        <v>1.5</v>
      </c>
      <c r="P116" s="836">
        <v>246.36</v>
      </c>
      <c r="Q116" s="838">
        <v>1</v>
      </c>
      <c r="R116" s="833">
        <v>4</v>
      </c>
      <c r="S116" s="838">
        <v>1</v>
      </c>
      <c r="T116" s="837">
        <v>1.5</v>
      </c>
      <c r="U116" s="839">
        <v>1</v>
      </c>
    </row>
    <row r="117" spans="1:21" ht="14.4" customHeight="1" x14ac:dyDescent="0.3">
      <c r="A117" s="832">
        <v>22</v>
      </c>
      <c r="B117" s="833" t="s">
        <v>882</v>
      </c>
      <c r="C117" s="833" t="s">
        <v>886</v>
      </c>
      <c r="D117" s="834" t="s">
        <v>1271</v>
      </c>
      <c r="E117" s="835" t="s">
        <v>898</v>
      </c>
      <c r="F117" s="833" t="s">
        <v>883</v>
      </c>
      <c r="G117" s="833" t="s">
        <v>1132</v>
      </c>
      <c r="H117" s="833" t="s">
        <v>546</v>
      </c>
      <c r="I117" s="833" t="s">
        <v>1133</v>
      </c>
      <c r="J117" s="833" t="s">
        <v>1134</v>
      </c>
      <c r="K117" s="833" t="s">
        <v>1135</v>
      </c>
      <c r="L117" s="836">
        <v>3480.65</v>
      </c>
      <c r="M117" s="836">
        <v>3480.65</v>
      </c>
      <c r="N117" s="833">
        <v>1</v>
      </c>
      <c r="O117" s="837">
        <v>0.5</v>
      </c>
      <c r="P117" s="836">
        <v>3480.65</v>
      </c>
      <c r="Q117" s="838">
        <v>1</v>
      </c>
      <c r="R117" s="833">
        <v>1</v>
      </c>
      <c r="S117" s="838">
        <v>1</v>
      </c>
      <c r="T117" s="837">
        <v>0.5</v>
      </c>
      <c r="U117" s="839">
        <v>1</v>
      </c>
    </row>
    <row r="118" spans="1:21" ht="14.4" customHeight="1" x14ac:dyDescent="0.3">
      <c r="A118" s="832">
        <v>22</v>
      </c>
      <c r="B118" s="833" t="s">
        <v>882</v>
      </c>
      <c r="C118" s="833" t="s">
        <v>886</v>
      </c>
      <c r="D118" s="834" t="s">
        <v>1271</v>
      </c>
      <c r="E118" s="835" t="s">
        <v>898</v>
      </c>
      <c r="F118" s="833" t="s">
        <v>883</v>
      </c>
      <c r="G118" s="833" t="s">
        <v>950</v>
      </c>
      <c r="H118" s="833" t="s">
        <v>583</v>
      </c>
      <c r="I118" s="833" t="s">
        <v>951</v>
      </c>
      <c r="J118" s="833" t="s">
        <v>952</v>
      </c>
      <c r="K118" s="833" t="s">
        <v>953</v>
      </c>
      <c r="L118" s="836">
        <v>143.09</v>
      </c>
      <c r="M118" s="836">
        <v>286.18</v>
      </c>
      <c r="N118" s="833">
        <v>2</v>
      </c>
      <c r="O118" s="837">
        <v>1.5</v>
      </c>
      <c r="P118" s="836">
        <v>286.18</v>
      </c>
      <c r="Q118" s="838">
        <v>1</v>
      </c>
      <c r="R118" s="833">
        <v>2</v>
      </c>
      <c r="S118" s="838">
        <v>1</v>
      </c>
      <c r="T118" s="837">
        <v>1.5</v>
      </c>
      <c r="U118" s="839">
        <v>1</v>
      </c>
    </row>
    <row r="119" spans="1:21" ht="14.4" customHeight="1" x14ac:dyDescent="0.3">
      <c r="A119" s="832">
        <v>22</v>
      </c>
      <c r="B119" s="833" t="s">
        <v>882</v>
      </c>
      <c r="C119" s="833" t="s">
        <v>886</v>
      </c>
      <c r="D119" s="834" t="s">
        <v>1271</v>
      </c>
      <c r="E119" s="835" t="s">
        <v>898</v>
      </c>
      <c r="F119" s="833" t="s">
        <v>883</v>
      </c>
      <c r="G119" s="833" t="s">
        <v>1136</v>
      </c>
      <c r="H119" s="833" t="s">
        <v>546</v>
      </c>
      <c r="I119" s="833" t="s">
        <v>1137</v>
      </c>
      <c r="J119" s="833" t="s">
        <v>577</v>
      </c>
      <c r="K119" s="833" t="s">
        <v>1138</v>
      </c>
      <c r="L119" s="836">
        <v>52.61</v>
      </c>
      <c r="M119" s="836">
        <v>105.22</v>
      </c>
      <c r="N119" s="833">
        <v>2</v>
      </c>
      <c r="O119" s="837">
        <v>0.5</v>
      </c>
      <c r="P119" s="836">
        <v>105.22</v>
      </c>
      <c r="Q119" s="838">
        <v>1</v>
      </c>
      <c r="R119" s="833">
        <v>2</v>
      </c>
      <c r="S119" s="838">
        <v>1</v>
      </c>
      <c r="T119" s="837">
        <v>0.5</v>
      </c>
      <c r="U119" s="839">
        <v>1</v>
      </c>
    </row>
    <row r="120" spans="1:21" ht="14.4" customHeight="1" x14ac:dyDescent="0.3">
      <c r="A120" s="832">
        <v>22</v>
      </c>
      <c r="B120" s="833" t="s">
        <v>882</v>
      </c>
      <c r="C120" s="833" t="s">
        <v>886</v>
      </c>
      <c r="D120" s="834" t="s">
        <v>1271</v>
      </c>
      <c r="E120" s="835" t="s">
        <v>898</v>
      </c>
      <c r="F120" s="833" t="s">
        <v>883</v>
      </c>
      <c r="G120" s="833" t="s">
        <v>958</v>
      </c>
      <c r="H120" s="833" t="s">
        <v>583</v>
      </c>
      <c r="I120" s="833" t="s">
        <v>959</v>
      </c>
      <c r="J120" s="833" t="s">
        <v>960</v>
      </c>
      <c r="K120" s="833" t="s">
        <v>961</v>
      </c>
      <c r="L120" s="836">
        <v>0</v>
      </c>
      <c r="M120" s="836">
        <v>0</v>
      </c>
      <c r="N120" s="833">
        <v>2</v>
      </c>
      <c r="O120" s="837">
        <v>0.5</v>
      </c>
      <c r="P120" s="836">
        <v>0</v>
      </c>
      <c r="Q120" s="838"/>
      <c r="R120" s="833">
        <v>2</v>
      </c>
      <c r="S120" s="838">
        <v>1</v>
      </c>
      <c r="T120" s="837">
        <v>0.5</v>
      </c>
      <c r="U120" s="839">
        <v>1</v>
      </c>
    </row>
    <row r="121" spans="1:21" ht="14.4" customHeight="1" x14ac:dyDescent="0.3">
      <c r="A121" s="832">
        <v>22</v>
      </c>
      <c r="B121" s="833" t="s">
        <v>882</v>
      </c>
      <c r="C121" s="833" t="s">
        <v>886</v>
      </c>
      <c r="D121" s="834" t="s">
        <v>1271</v>
      </c>
      <c r="E121" s="835" t="s">
        <v>898</v>
      </c>
      <c r="F121" s="833" t="s">
        <v>883</v>
      </c>
      <c r="G121" s="833" t="s">
        <v>1139</v>
      </c>
      <c r="H121" s="833" t="s">
        <v>546</v>
      </c>
      <c r="I121" s="833" t="s">
        <v>1140</v>
      </c>
      <c r="J121" s="833" t="s">
        <v>643</v>
      </c>
      <c r="K121" s="833" t="s">
        <v>972</v>
      </c>
      <c r="L121" s="836">
        <v>192.28</v>
      </c>
      <c r="M121" s="836">
        <v>192.28</v>
      </c>
      <c r="N121" s="833">
        <v>1</v>
      </c>
      <c r="O121" s="837">
        <v>1</v>
      </c>
      <c r="P121" s="836">
        <v>192.28</v>
      </c>
      <c r="Q121" s="838">
        <v>1</v>
      </c>
      <c r="R121" s="833">
        <v>1</v>
      </c>
      <c r="S121" s="838">
        <v>1</v>
      </c>
      <c r="T121" s="837">
        <v>1</v>
      </c>
      <c r="U121" s="839">
        <v>1</v>
      </c>
    </row>
    <row r="122" spans="1:21" ht="14.4" customHeight="1" x14ac:dyDescent="0.3">
      <c r="A122" s="832">
        <v>22</v>
      </c>
      <c r="B122" s="833" t="s">
        <v>882</v>
      </c>
      <c r="C122" s="833" t="s">
        <v>886</v>
      </c>
      <c r="D122" s="834" t="s">
        <v>1271</v>
      </c>
      <c r="E122" s="835" t="s">
        <v>898</v>
      </c>
      <c r="F122" s="833" t="s">
        <v>883</v>
      </c>
      <c r="G122" s="833" t="s">
        <v>1141</v>
      </c>
      <c r="H122" s="833" t="s">
        <v>546</v>
      </c>
      <c r="I122" s="833" t="s">
        <v>1142</v>
      </c>
      <c r="J122" s="833" t="s">
        <v>1143</v>
      </c>
      <c r="K122" s="833" t="s">
        <v>1144</v>
      </c>
      <c r="L122" s="836">
        <v>31.32</v>
      </c>
      <c r="M122" s="836">
        <v>62.64</v>
      </c>
      <c r="N122" s="833">
        <v>2</v>
      </c>
      <c r="O122" s="837">
        <v>0.5</v>
      </c>
      <c r="P122" s="836">
        <v>62.64</v>
      </c>
      <c r="Q122" s="838">
        <v>1</v>
      </c>
      <c r="R122" s="833">
        <v>2</v>
      </c>
      <c r="S122" s="838">
        <v>1</v>
      </c>
      <c r="T122" s="837">
        <v>0.5</v>
      </c>
      <c r="U122" s="839">
        <v>1</v>
      </c>
    </row>
    <row r="123" spans="1:21" ht="14.4" customHeight="1" x14ac:dyDescent="0.3">
      <c r="A123" s="832">
        <v>22</v>
      </c>
      <c r="B123" s="833" t="s">
        <v>882</v>
      </c>
      <c r="C123" s="833" t="s">
        <v>886</v>
      </c>
      <c r="D123" s="834" t="s">
        <v>1271</v>
      </c>
      <c r="E123" s="835" t="s">
        <v>898</v>
      </c>
      <c r="F123" s="833" t="s">
        <v>883</v>
      </c>
      <c r="G123" s="833" t="s">
        <v>970</v>
      </c>
      <c r="H123" s="833" t="s">
        <v>546</v>
      </c>
      <c r="I123" s="833" t="s">
        <v>1145</v>
      </c>
      <c r="J123" s="833" t="s">
        <v>1146</v>
      </c>
      <c r="K123" s="833" t="s">
        <v>856</v>
      </c>
      <c r="L123" s="836">
        <v>0</v>
      </c>
      <c r="M123" s="836">
        <v>0</v>
      </c>
      <c r="N123" s="833">
        <v>3</v>
      </c>
      <c r="O123" s="837">
        <v>0.5</v>
      </c>
      <c r="P123" s="836">
        <v>0</v>
      </c>
      <c r="Q123" s="838"/>
      <c r="R123" s="833">
        <v>3</v>
      </c>
      <c r="S123" s="838">
        <v>1</v>
      </c>
      <c r="T123" s="837">
        <v>0.5</v>
      </c>
      <c r="U123" s="839">
        <v>1</v>
      </c>
    </row>
    <row r="124" spans="1:21" ht="14.4" customHeight="1" x14ac:dyDescent="0.3">
      <c r="A124" s="832">
        <v>22</v>
      </c>
      <c r="B124" s="833" t="s">
        <v>882</v>
      </c>
      <c r="C124" s="833" t="s">
        <v>886</v>
      </c>
      <c r="D124" s="834" t="s">
        <v>1271</v>
      </c>
      <c r="E124" s="835" t="s">
        <v>898</v>
      </c>
      <c r="F124" s="833" t="s">
        <v>883</v>
      </c>
      <c r="G124" s="833" t="s">
        <v>970</v>
      </c>
      <c r="H124" s="833" t="s">
        <v>546</v>
      </c>
      <c r="I124" s="833" t="s">
        <v>1147</v>
      </c>
      <c r="J124" s="833" t="s">
        <v>1146</v>
      </c>
      <c r="K124" s="833" t="s">
        <v>856</v>
      </c>
      <c r="L124" s="836">
        <v>0</v>
      </c>
      <c r="M124" s="836">
        <v>0</v>
      </c>
      <c r="N124" s="833">
        <v>3</v>
      </c>
      <c r="O124" s="837">
        <v>0.5</v>
      </c>
      <c r="P124" s="836">
        <v>0</v>
      </c>
      <c r="Q124" s="838"/>
      <c r="R124" s="833">
        <v>3</v>
      </c>
      <c r="S124" s="838">
        <v>1</v>
      </c>
      <c r="T124" s="837">
        <v>0.5</v>
      </c>
      <c r="U124" s="839">
        <v>1</v>
      </c>
    </row>
    <row r="125" spans="1:21" ht="14.4" customHeight="1" x14ac:dyDescent="0.3">
      <c r="A125" s="832">
        <v>22</v>
      </c>
      <c r="B125" s="833" t="s">
        <v>882</v>
      </c>
      <c r="C125" s="833" t="s">
        <v>886</v>
      </c>
      <c r="D125" s="834" t="s">
        <v>1271</v>
      </c>
      <c r="E125" s="835" t="s">
        <v>898</v>
      </c>
      <c r="F125" s="833" t="s">
        <v>883</v>
      </c>
      <c r="G125" s="833" t="s">
        <v>905</v>
      </c>
      <c r="H125" s="833" t="s">
        <v>583</v>
      </c>
      <c r="I125" s="833" t="s">
        <v>1148</v>
      </c>
      <c r="J125" s="833" t="s">
        <v>842</v>
      </c>
      <c r="K125" s="833" t="s">
        <v>1149</v>
      </c>
      <c r="L125" s="836">
        <v>0</v>
      </c>
      <c r="M125" s="836">
        <v>0</v>
      </c>
      <c r="N125" s="833">
        <v>1</v>
      </c>
      <c r="O125" s="837">
        <v>1</v>
      </c>
      <c r="P125" s="836"/>
      <c r="Q125" s="838"/>
      <c r="R125" s="833"/>
      <c r="S125" s="838">
        <v>0</v>
      </c>
      <c r="T125" s="837"/>
      <c r="U125" s="839">
        <v>0</v>
      </c>
    </row>
    <row r="126" spans="1:21" ht="14.4" customHeight="1" x14ac:dyDescent="0.3">
      <c r="A126" s="832">
        <v>22</v>
      </c>
      <c r="B126" s="833" t="s">
        <v>882</v>
      </c>
      <c r="C126" s="833" t="s">
        <v>886</v>
      </c>
      <c r="D126" s="834" t="s">
        <v>1271</v>
      </c>
      <c r="E126" s="835" t="s">
        <v>898</v>
      </c>
      <c r="F126" s="833" t="s">
        <v>883</v>
      </c>
      <c r="G126" s="833" t="s">
        <v>905</v>
      </c>
      <c r="H126" s="833" t="s">
        <v>583</v>
      </c>
      <c r="I126" s="833" t="s">
        <v>977</v>
      </c>
      <c r="J126" s="833" t="s">
        <v>842</v>
      </c>
      <c r="K126" s="833" t="s">
        <v>978</v>
      </c>
      <c r="L126" s="836">
        <v>74.08</v>
      </c>
      <c r="M126" s="836">
        <v>222.24</v>
      </c>
      <c r="N126" s="833">
        <v>3</v>
      </c>
      <c r="O126" s="837">
        <v>2.5</v>
      </c>
      <c r="P126" s="836">
        <v>222.24</v>
      </c>
      <c r="Q126" s="838">
        <v>1</v>
      </c>
      <c r="R126" s="833">
        <v>3</v>
      </c>
      <c r="S126" s="838">
        <v>1</v>
      </c>
      <c r="T126" s="837">
        <v>2.5</v>
      </c>
      <c r="U126" s="839">
        <v>1</v>
      </c>
    </row>
    <row r="127" spans="1:21" ht="14.4" customHeight="1" x14ac:dyDescent="0.3">
      <c r="A127" s="832">
        <v>22</v>
      </c>
      <c r="B127" s="833" t="s">
        <v>882</v>
      </c>
      <c r="C127" s="833" t="s">
        <v>886</v>
      </c>
      <c r="D127" s="834" t="s">
        <v>1271</v>
      </c>
      <c r="E127" s="835" t="s">
        <v>898</v>
      </c>
      <c r="F127" s="833" t="s">
        <v>883</v>
      </c>
      <c r="G127" s="833" t="s">
        <v>905</v>
      </c>
      <c r="H127" s="833" t="s">
        <v>583</v>
      </c>
      <c r="I127" s="833" t="s">
        <v>841</v>
      </c>
      <c r="J127" s="833" t="s">
        <v>842</v>
      </c>
      <c r="K127" s="833" t="s">
        <v>843</v>
      </c>
      <c r="L127" s="836">
        <v>94.28</v>
      </c>
      <c r="M127" s="836">
        <v>94.28</v>
      </c>
      <c r="N127" s="833">
        <v>1</v>
      </c>
      <c r="O127" s="837">
        <v>1</v>
      </c>
      <c r="P127" s="836"/>
      <c r="Q127" s="838">
        <v>0</v>
      </c>
      <c r="R127" s="833"/>
      <c r="S127" s="838">
        <v>0</v>
      </c>
      <c r="T127" s="837"/>
      <c r="U127" s="839">
        <v>0</v>
      </c>
    </row>
    <row r="128" spans="1:21" ht="14.4" customHeight="1" x14ac:dyDescent="0.3">
      <c r="A128" s="832">
        <v>22</v>
      </c>
      <c r="B128" s="833" t="s">
        <v>882</v>
      </c>
      <c r="C128" s="833" t="s">
        <v>886</v>
      </c>
      <c r="D128" s="834" t="s">
        <v>1271</v>
      </c>
      <c r="E128" s="835" t="s">
        <v>898</v>
      </c>
      <c r="F128" s="833" t="s">
        <v>883</v>
      </c>
      <c r="G128" s="833" t="s">
        <v>905</v>
      </c>
      <c r="H128" s="833" t="s">
        <v>546</v>
      </c>
      <c r="I128" s="833" t="s">
        <v>1150</v>
      </c>
      <c r="J128" s="833" t="s">
        <v>842</v>
      </c>
      <c r="K128" s="833" t="s">
        <v>1151</v>
      </c>
      <c r="L128" s="836">
        <v>0</v>
      </c>
      <c r="M128" s="836">
        <v>0</v>
      </c>
      <c r="N128" s="833">
        <v>1</v>
      </c>
      <c r="O128" s="837">
        <v>1</v>
      </c>
      <c r="P128" s="836">
        <v>0</v>
      </c>
      <c r="Q128" s="838"/>
      <c r="R128" s="833">
        <v>1</v>
      </c>
      <c r="S128" s="838">
        <v>1</v>
      </c>
      <c r="T128" s="837">
        <v>1</v>
      </c>
      <c r="U128" s="839">
        <v>1</v>
      </c>
    </row>
    <row r="129" spans="1:21" ht="14.4" customHeight="1" x14ac:dyDescent="0.3">
      <c r="A129" s="832">
        <v>22</v>
      </c>
      <c r="B129" s="833" t="s">
        <v>882</v>
      </c>
      <c r="C129" s="833" t="s">
        <v>886</v>
      </c>
      <c r="D129" s="834" t="s">
        <v>1271</v>
      </c>
      <c r="E129" s="835" t="s">
        <v>898</v>
      </c>
      <c r="F129" s="833" t="s">
        <v>883</v>
      </c>
      <c r="G129" s="833" t="s">
        <v>905</v>
      </c>
      <c r="H129" s="833" t="s">
        <v>546</v>
      </c>
      <c r="I129" s="833" t="s">
        <v>979</v>
      </c>
      <c r="J129" s="833" t="s">
        <v>842</v>
      </c>
      <c r="K129" s="833" t="s">
        <v>980</v>
      </c>
      <c r="L129" s="836">
        <v>168.36</v>
      </c>
      <c r="M129" s="836">
        <v>1346.88</v>
      </c>
      <c r="N129" s="833">
        <v>8</v>
      </c>
      <c r="O129" s="837">
        <v>5.5</v>
      </c>
      <c r="P129" s="836">
        <v>336.72</v>
      </c>
      <c r="Q129" s="838">
        <v>0.25</v>
      </c>
      <c r="R129" s="833">
        <v>2</v>
      </c>
      <c r="S129" s="838">
        <v>0.25</v>
      </c>
      <c r="T129" s="837">
        <v>2</v>
      </c>
      <c r="U129" s="839">
        <v>0.36363636363636365</v>
      </c>
    </row>
    <row r="130" spans="1:21" ht="14.4" customHeight="1" x14ac:dyDescent="0.3">
      <c r="A130" s="832">
        <v>22</v>
      </c>
      <c r="B130" s="833" t="s">
        <v>882</v>
      </c>
      <c r="C130" s="833" t="s">
        <v>886</v>
      </c>
      <c r="D130" s="834" t="s">
        <v>1271</v>
      </c>
      <c r="E130" s="835" t="s">
        <v>898</v>
      </c>
      <c r="F130" s="833" t="s">
        <v>883</v>
      </c>
      <c r="G130" s="833" t="s">
        <v>905</v>
      </c>
      <c r="H130" s="833" t="s">
        <v>583</v>
      </c>
      <c r="I130" s="833" t="s">
        <v>908</v>
      </c>
      <c r="J130" s="833" t="s">
        <v>842</v>
      </c>
      <c r="K130" s="833" t="s">
        <v>909</v>
      </c>
      <c r="L130" s="836">
        <v>115.33</v>
      </c>
      <c r="M130" s="836">
        <v>461.32</v>
      </c>
      <c r="N130" s="833">
        <v>4</v>
      </c>
      <c r="O130" s="837">
        <v>4</v>
      </c>
      <c r="P130" s="836">
        <v>230.66</v>
      </c>
      <c r="Q130" s="838">
        <v>0.5</v>
      </c>
      <c r="R130" s="833">
        <v>2</v>
      </c>
      <c r="S130" s="838">
        <v>0.5</v>
      </c>
      <c r="T130" s="837">
        <v>2</v>
      </c>
      <c r="U130" s="839">
        <v>0.5</v>
      </c>
    </row>
    <row r="131" spans="1:21" ht="14.4" customHeight="1" x14ac:dyDescent="0.3">
      <c r="A131" s="832">
        <v>22</v>
      </c>
      <c r="B131" s="833" t="s">
        <v>882</v>
      </c>
      <c r="C131" s="833" t="s">
        <v>886</v>
      </c>
      <c r="D131" s="834" t="s">
        <v>1271</v>
      </c>
      <c r="E131" s="835" t="s">
        <v>898</v>
      </c>
      <c r="F131" s="833" t="s">
        <v>883</v>
      </c>
      <c r="G131" s="833" t="s">
        <v>905</v>
      </c>
      <c r="H131" s="833" t="s">
        <v>583</v>
      </c>
      <c r="I131" s="833" t="s">
        <v>910</v>
      </c>
      <c r="J131" s="833" t="s">
        <v>845</v>
      </c>
      <c r="K131" s="833" t="s">
        <v>911</v>
      </c>
      <c r="L131" s="836">
        <v>105.23</v>
      </c>
      <c r="M131" s="836">
        <v>2209.83</v>
      </c>
      <c r="N131" s="833">
        <v>21</v>
      </c>
      <c r="O131" s="837">
        <v>19.5</v>
      </c>
      <c r="P131" s="836">
        <v>1683.68</v>
      </c>
      <c r="Q131" s="838">
        <v>0.76190476190476197</v>
      </c>
      <c r="R131" s="833">
        <v>16</v>
      </c>
      <c r="S131" s="838">
        <v>0.76190476190476186</v>
      </c>
      <c r="T131" s="837">
        <v>14.5</v>
      </c>
      <c r="U131" s="839">
        <v>0.74358974358974361</v>
      </c>
    </row>
    <row r="132" spans="1:21" ht="14.4" customHeight="1" x14ac:dyDescent="0.3">
      <c r="A132" s="832">
        <v>22</v>
      </c>
      <c r="B132" s="833" t="s">
        <v>882</v>
      </c>
      <c r="C132" s="833" t="s">
        <v>886</v>
      </c>
      <c r="D132" s="834" t="s">
        <v>1271</v>
      </c>
      <c r="E132" s="835" t="s">
        <v>898</v>
      </c>
      <c r="F132" s="833" t="s">
        <v>883</v>
      </c>
      <c r="G132" s="833" t="s">
        <v>905</v>
      </c>
      <c r="H132" s="833" t="s">
        <v>583</v>
      </c>
      <c r="I132" s="833" t="s">
        <v>912</v>
      </c>
      <c r="J132" s="833" t="s">
        <v>845</v>
      </c>
      <c r="K132" s="833" t="s">
        <v>913</v>
      </c>
      <c r="L132" s="836">
        <v>126.27</v>
      </c>
      <c r="M132" s="836">
        <v>2777.94</v>
      </c>
      <c r="N132" s="833">
        <v>22</v>
      </c>
      <c r="O132" s="837">
        <v>19</v>
      </c>
      <c r="P132" s="836">
        <v>1388.97</v>
      </c>
      <c r="Q132" s="838">
        <v>0.5</v>
      </c>
      <c r="R132" s="833">
        <v>11</v>
      </c>
      <c r="S132" s="838">
        <v>0.5</v>
      </c>
      <c r="T132" s="837">
        <v>8.5</v>
      </c>
      <c r="U132" s="839">
        <v>0.44736842105263158</v>
      </c>
    </row>
    <row r="133" spans="1:21" ht="14.4" customHeight="1" x14ac:dyDescent="0.3">
      <c r="A133" s="832">
        <v>22</v>
      </c>
      <c r="B133" s="833" t="s">
        <v>882</v>
      </c>
      <c r="C133" s="833" t="s">
        <v>886</v>
      </c>
      <c r="D133" s="834" t="s">
        <v>1271</v>
      </c>
      <c r="E133" s="835" t="s">
        <v>898</v>
      </c>
      <c r="F133" s="833" t="s">
        <v>883</v>
      </c>
      <c r="G133" s="833" t="s">
        <v>905</v>
      </c>
      <c r="H133" s="833" t="s">
        <v>583</v>
      </c>
      <c r="I133" s="833" t="s">
        <v>981</v>
      </c>
      <c r="J133" s="833" t="s">
        <v>845</v>
      </c>
      <c r="K133" s="833" t="s">
        <v>982</v>
      </c>
      <c r="L133" s="836">
        <v>63.14</v>
      </c>
      <c r="M133" s="836">
        <v>63.14</v>
      </c>
      <c r="N133" s="833">
        <v>1</v>
      </c>
      <c r="O133" s="837">
        <v>0.5</v>
      </c>
      <c r="P133" s="836">
        <v>63.14</v>
      </c>
      <c r="Q133" s="838">
        <v>1</v>
      </c>
      <c r="R133" s="833">
        <v>1</v>
      </c>
      <c r="S133" s="838">
        <v>1</v>
      </c>
      <c r="T133" s="837">
        <v>0.5</v>
      </c>
      <c r="U133" s="839">
        <v>1</v>
      </c>
    </row>
    <row r="134" spans="1:21" ht="14.4" customHeight="1" x14ac:dyDescent="0.3">
      <c r="A134" s="832">
        <v>22</v>
      </c>
      <c r="B134" s="833" t="s">
        <v>882</v>
      </c>
      <c r="C134" s="833" t="s">
        <v>886</v>
      </c>
      <c r="D134" s="834" t="s">
        <v>1271</v>
      </c>
      <c r="E134" s="835" t="s">
        <v>898</v>
      </c>
      <c r="F134" s="833" t="s">
        <v>883</v>
      </c>
      <c r="G134" s="833" t="s">
        <v>905</v>
      </c>
      <c r="H134" s="833" t="s">
        <v>583</v>
      </c>
      <c r="I134" s="833" t="s">
        <v>847</v>
      </c>
      <c r="J134" s="833" t="s">
        <v>845</v>
      </c>
      <c r="K134" s="833" t="s">
        <v>848</v>
      </c>
      <c r="L134" s="836">
        <v>84.18</v>
      </c>
      <c r="M134" s="836">
        <v>2609.5800000000004</v>
      </c>
      <c r="N134" s="833">
        <v>31</v>
      </c>
      <c r="O134" s="837">
        <v>24</v>
      </c>
      <c r="P134" s="836">
        <v>1767.7800000000004</v>
      </c>
      <c r="Q134" s="838">
        <v>0.67741935483870974</v>
      </c>
      <c r="R134" s="833">
        <v>21</v>
      </c>
      <c r="S134" s="838">
        <v>0.67741935483870963</v>
      </c>
      <c r="T134" s="837">
        <v>16.5</v>
      </c>
      <c r="U134" s="839">
        <v>0.6875</v>
      </c>
    </row>
    <row r="135" spans="1:21" ht="14.4" customHeight="1" x14ac:dyDescent="0.3">
      <c r="A135" s="832">
        <v>22</v>
      </c>
      <c r="B135" s="833" t="s">
        <v>882</v>
      </c>
      <c r="C135" s="833" t="s">
        <v>886</v>
      </c>
      <c r="D135" s="834" t="s">
        <v>1271</v>
      </c>
      <c r="E135" s="835" t="s">
        <v>898</v>
      </c>
      <c r="F135" s="833" t="s">
        <v>883</v>
      </c>
      <c r="G135" s="833" t="s">
        <v>905</v>
      </c>
      <c r="H135" s="833" t="s">
        <v>583</v>
      </c>
      <c r="I135" s="833" t="s">
        <v>983</v>
      </c>
      <c r="J135" s="833" t="s">
        <v>842</v>
      </c>
      <c r="K135" s="833" t="s">
        <v>984</v>
      </c>
      <c r="L135" s="836">
        <v>63.14</v>
      </c>
      <c r="M135" s="836">
        <v>63.14</v>
      </c>
      <c r="N135" s="833">
        <v>1</v>
      </c>
      <c r="O135" s="837">
        <v>1</v>
      </c>
      <c r="P135" s="836">
        <v>63.14</v>
      </c>
      <c r="Q135" s="838">
        <v>1</v>
      </c>
      <c r="R135" s="833">
        <v>1</v>
      </c>
      <c r="S135" s="838">
        <v>1</v>
      </c>
      <c r="T135" s="837">
        <v>1</v>
      </c>
      <c r="U135" s="839">
        <v>1</v>
      </c>
    </row>
    <row r="136" spans="1:21" ht="14.4" customHeight="1" x14ac:dyDescent="0.3">
      <c r="A136" s="832">
        <v>22</v>
      </c>
      <c r="B136" s="833" t="s">
        <v>882</v>
      </c>
      <c r="C136" s="833" t="s">
        <v>886</v>
      </c>
      <c r="D136" s="834" t="s">
        <v>1271</v>
      </c>
      <c r="E136" s="835" t="s">
        <v>898</v>
      </c>
      <c r="F136" s="833" t="s">
        <v>883</v>
      </c>
      <c r="G136" s="833" t="s">
        <v>905</v>
      </c>
      <c r="H136" s="833" t="s">
        <v>546</v>
      </c>
      <c r="I136" s="833" t="s">
        <v>906</v>
      </c>
      <c r="J136" s="833" t="s">
        <v>842</v>
      </c>
      <c r="K136" s="833" t="s">
        <v>907</v>
      </c>
      <c r="L136" s="836">
        <v>105.23</v>
      </c>
      <c r="M136" s="836">
        <v>526.15</v>
      </c>
      <c r="N136" s="833">
        <v>5</v>
      </c>
      <c r="O136" s="837">
        <v>5</v>
      </c>
      <c r="P136" s="836">
        <v>315.69</v>
      </c>
      <c r="Q136" s="838">
        <v>0.6</v>
      </c>
      <c r="R136" s="833">
        <v>3</v>
      </c>
      <c r="S136" s="838">
        <v>0.6</v>
      </c>
      <c r="T136" s="837">
        <v>3</v>
      </c>
      <c r="U136" s="839">
        <v>0.6</v>
      </c>
    </row>
    <row r="137" spans="1:21" ht="14.4" customHeight="1" x14ac:dyDescent="0.3">
      <c r="A137" s="832">
        <v>22</v>
      </c>
      <c r="B137" s="833" t="s">
        <v>882</v>
      </c>
      <c r="C137" s="833" t="s">
        <v>886</v>
      </c>
      <c r="D137" s="834" t="s">
        <v>1271</v>
      </c>
      <c r="E137" s="835" t="s">
        <v>898</v>
      </c>
      <c r="F137" s="833" t="s">
        <v>883</v>
      </c>
      <c r="G137" s="833" t="s">
        <v>905</v>
      </c>
      <c r="H137" s="833" t="s">
        <v>583</v>
      </c>
      <c r="I137" s="833" t="s">
        <v>849</v>
      </c>
      <c r="J137" s="833" t="s">
        <v>842</v>
      </c>
      <c r="K137" s="833" t="s">
        <v>850</v>
      </c>
      <c r="L137" s="836">
        <v>49.08</v>
      </c>
      <c r="M137" s="836">
        <v>49.08</v>
      </c>
      <c r="N137" s="833">
        <v>1</v>
      </c>
      <c r="O137" s="837">
        <v>0.5</v>
      </c>
      <c r="P137" s="836"/>
      <c r="Q137" s="838">
        <v>0</v>
      </c>
      <c r="R137" s="833"/>
      <c r="S137" s="838">
        <v>0</v>
      </c>
      <c r="T137" s="837"/>
      <c r="U137" s="839">
        <v>0</v>
      </c>
    </row>
    <row r="138" spans="1:21" ht="14.4" customHeight="1" x14ac:dyDescent="0.3">
      <c r="A138" s="832">
        <v>22</v>
      </c>
      <c r="B138" s="833" t="s">
        <v>882</v>
      </c>
      <c r="C138" s="833" t="s">
        <v>886</v>
      </c>
      <c r="D138" s="834" t="s">
        <v>1271</v>
      </c>
      <c r="E138" s="835" t="s">
        <v>898</v>
      </c>
      <c r="F138" s="833" t="s">
        <v>883</v>
      </c>
      <c r="G138" s="833" t="s">
        <v>905</v>
      </c>
      <c r="H138" s="833" t="s">
        <v>583</v>
      </c>
      <c r="I138" s="833" t="s">
        <v>985</v>
      </c>
      <c r="J138" s="833" t="s">
        <v>842</v>
      </c>
      <c r="K138" s="833" t="s">
        <v>986</v>
      </c>
      <c r="L138" s="836">
        <v>126.27</v>
      </c>
      <c r="M138" s="836">
        <v>2020.3200000000002</v>
      </c>
      <c r="N138" s="833">
        <v>16</v>
      </c>
      <c r="O138" s="837">
        <v>14.5</v>
      </c>
      <c r="P138" s="836">
        <v>1262.7</v>
      </c>
      <c r="Q138" s="838">
        <v>0.625</v>
      </c>
      <c r="R138" s="833">
        <v>10</v>
      </c>
      <c r="S138" s="838">
        <v>0.625</v>
      </c>
      <c r="T138" s="837">
        <v>9.5</v>
      </c>
      <c r="U138" s="839">
        <v>0.65517241379310343</v>
      </c>
    </row>
    <row r="139" spans="1:21" ht="14.4" customHeight="1" x14ac:dyDescent="0.3">
      <c r="A139" s="832">
        <v>22</v>
      </c>
      <c r="B139" s="833" t="s">
        <v>882</v>
      </c>
      <c r="C139" s="833" t="s">
        <v>886</v>
      </c>
      <c r="D139" s="834" t="s">
        <v>1271</v>
      </c>
      <c r="E139" s="835" t="s">
        <v>898</v>
      </c>
      <c r="F139" s="833" t="s">
        <v>883</v>
      </c>
      <c r="G139" s="833" t="s">
        <v>905</v>
      </c>
      <c r="H139" s="833" t="s">
        <v>546</v>
      </c>
      <c r="I139" s="833" t="s">
        <v>914</v>
      </c>
      <c r="J139" s="833" t="s">
        <v>842</v>
      </c>
      <c r="K139" s="833" t="s">
        <v>915</v>
      </c>
      <c r="L139" s="836">
        <v>84.18</v>
      </c>
      <c r="M139" s="836">
        <v>1346.88</v>
      </c>
      <c r="N139" s="833">
        <v>16</v>
      </c>
      <c r="O139" s="837">
        <v>15</v>
      </c>
      <c r="P139" s="836">
        <v>673.44</v>
      </c>
      <c r="Q139" s="838">
        <v>0.5</v>
      </c>
      <c r="R139" s="833">
        <v>8</v>
      </c>
      <c r="S139" s="838">
        <v>0.5</v>
      </c>
      <c r="T139" s="837">
        <v>7</v>
      </c>
      <c r="U139" s="839">
        <v>0.46666666666666667</v>
      </c>
    </row>
    <row r="140" spans="1:21" ht="14.4" customHeight="1" x14ac:dyDescent="0.3">
      <c r="A140" s="832">
        <v>22</v>
      </c>
      <c r="B140" s="833" t="s">
        <v>882</v>
      </c>
      <c r="C140" s="833" t="s">
        <v>886</v>
      </c>
      <c r="D140" s="834" t="s">
        <v>1271</v>
      </c>
      <c r="E140" s="835" t="s">
        <v>898</v>
      </c>
      <c r="F140" s="833" t="s">
        <v>883</v>
      </c>
      <c r="G140" s="833" t="s">
        <v>905</v>
      </c>
      <c r="H140" s="833" t="s">
        <v>583</v>
      </c>
      <c r="I140" s="833" t="s">
        <v>844</v>
      </c>
      <c r="J140" s="833" t="s">
        <v>845</v>
      </c>
      <c r="K140" s="833" t="s">
        <v>846</v>
      </c>
      <c r="L140" s="836">
        <v>49.08</v>
      </c>
      <c r="M140" s="836">
        <v>49.08</v>
      </c>
      <c r="N140" s="833">
        <v>1</v>
      </c>
      <c r="O140" s="837">
        <v>1</v>
      </c>
      <c r="P140" s="836">
        <v>49.08</v>
      </c>
      <c r="Q140" s="838">
        <v>1</v>
      </c>
      <c r="R140" s="833">
        <v>1</v>
      </c>
      <c r="S140" s="838">
        <v>1</v>
      </c>
      <c r="T140" s="837">
        <v>1</v>
      </c>
      <c r="U140" s="839">
        <v>1</v>
      </c>
    </row>
    <row r="141" spans="1:21" ht="14.4" customHeight="1" x14ac:dyDescent="0.3">
      <c r="A141" s="832">
        <v>22</v>
      </c>
      <c r="B141" s="833" t="s">
        <v>882</v>
      </c>
      <c r="C141" s="833" t="s">
        <v>886</v>
      </c>
      <c r="D141" s="834" t="s">
        <v>1271</v>
      </c>
      <c r="E141" s="835" t="s">
        <v>898</v>
      </c>
      <c r="F141" s="833" t="s">
        <v>883</v>
      </c>
      <c r="G141" s="833" t="s">
        <v>989</v>
      </c>
      <c r="H141" s="833" t="s">
        <v>546</v>
      </c>
      <c r="I141" s="833" t="s">
        <v>990</v>
      </c>
      <c r="J141" s="833" t="s">
        <v>991</v>
      </c>
      <c r="K141" s="833" t="s">
        <v>992</v>
      </c>
      <c r="L141" s="836">
        <v>0</v>
      </c>
      <c r="M141" s="836">
        <v>0</v>
      </c>
      <c r="N141" s="833">
        <v>5</v>
      </c>
      <c r="O141" s="837">
        <v>5</v>
      </c>
      <c r="P141" s="836">
        <v>0</v>
      </c>
      <c r="Q141" s="838"/>
      <c r="R141" s="833">
        <v>5</v>
      </c>
      <c r="S141" s="838">
        <v>1</v>
      </c>
      <c r="T141" s="837">
        <v>5</v>
      </c>
      <c r="U141" s="839">
        <v>1</v>
      </c>
    </row>
    <row r="142" spans="1:21" ht="14.4" customHeight="1" x14ac:dyDescent="0.3">
      <c r="A142" s="832">
        <v>22</v>
      </c>
      <c r="B142" s="833" t="s">
        <v>882</v>
      </c>
      <c r="C142" s="833" t="s">
        <v>886</v>
      </c>
      <c r="D142" s="834" t="s">
        <v>1271</v>
      </c>
      <c r="E142" s="835" t="s">
        <v>892</v>
      </c>
      <c r="F142" s="833" t="s">
        <v>883</v>
      </c>
      <c r="G142" s="833" t="s">
        <v>920</v>
      </c>
      <c r="H142" s="833" t="s">
        <v>546</v>
      </c>
      <c r="I142" s="833" t="s">
        <v>921</v>
      </c>
      <c r="J142" s="833" t="s">
        <v>922</v>
      </c>
      <c r="K142" s="833" t="s">
        <v>923</v>
      </c>
      <c r="L142" s="836">
        <v>86.02</v>
      </c>
      <c r="M142" s="836">
        <v>86.02</v>
      </c>
      <c r="N142" s="833">
        <v>1</v>
      </c>
      <c r="O142" s="837">
        <v>1</v>
      </c>
      <c r="P142" s="836">
        <v>86.02</v>
      </c>
      <c r="Q142" s="838">
        <v>1</v>
      </c>
      <c r="R142" s="833">
        <v>1</v>
      </c>
      <c r="S142" s="838">
        <v>1</v>
      </c>
      <c r="T142" s="837">
        <v>1</v>
      </c>
      <c r="U142" s="839">
        <v>1</v>
      </c>
    </row>
    <row r="143" spans="1:21" ht="14.4" customHeight="1" x14ac:dyDescent="0.3">
      <c r="A143" s="832">
        <v>22</v>
      </c>
      <c r="B143" s="833" t="s">
        <v>882</v>
      </c>
      <c r="C143" s="833" t="s">
        <v>886</v>
      </c>
      <c r="D143" s="834" t="s">
        <v>1271</v>
      </c>
      <c r="E143" s="835" t="s">
        <v>892</v>
      </c>
      <c r="F143" s="833" t="s">
        <v>883</v>
      </c>
      <c r="G143" s="833" t="s">
        <v>1152</v>
      </c>
      <c r="H143" s="833" t="s">
        <v>546</v>
      </c>
      <c r="I143" s="833" t="s">
        <v>1153</v>
      </c>
      <c r="J143" s="833" t="s">
        <v>1154</v>
      </c>
      <c r="K143" s="833" t="s">
        <v>1155</v>
      </c>
      <c r="L143" s="836">
        <v>97.96</v>
      </c>
      <c r="M143" s="836">
        <v>97.96</v>
      </c>
      <c r="N143" s="833">
        <v>1</v>
      </c>
      <c r="O143" s="837">
        <v>1</v>
      </c>
      <c r="P143" s="836">
        <v>97.96</v>
      </c>
      <c r="Q143" s="838">
        <v>1</v>
      </c>
      <c r="R143" s="833">
        <v>1</v>
      </c>
      <c r="S143" s="838">
        <v>1</v>
      </c>
      <c r="T143" s="837">
        <v>1</v>
      </c>
      <c r="U143" s="839">
        <v>1</v>
      </c>
    </row>
    <row r="144" spans="1:21" ht="14.4" customHeight="1" x14ac:dyDescent="0.3">
      <c r="A144" s="832">
        <v>22</v>
      </c>
      <c r="B144" s="833" t="s">
        <v>882</v>
      </c>
      <c r="C144" s="833" t="s">
        <v>886</v>
      </c>
      <c r="D144" s="834" t="s">
        <v>1271</v>
      </c>
      <c r="E144" s="835" t="s">
        <v>892</v>
      </c>
      <c r="F144" s="833" t="s">
        <v>883</v>
      </c>
      <c r="G144" s="833" t="s">
        <v>1061</v>
      </c>
      <c r="H144" s="833" t="s">
        <v>546</v>
      </c>
      <c r="I144" s="833" t="s">
        <v>1062</v>
      </c>
      <c r="J144" s="833" t="s">
        <v>1063</v>
      </c>
      <c r="K144" s="833" t="s">
        <v>1064</v>
      </c>
      <c r="L144" s="836">
        <v>107.27</v>
      </c>
      <c r="M144" s="836">
        <v>107.27</v>
      </c>
      <c r="N144" s="833">
        <v>1</v>
      </c>
      <c r="O144" s="837">
        <v>1</v>
      </c>
      <c r="P144" s="836"/>
      <c r="Q144" s="838">
        <v>0</v>
      </c>
      <c r="R144" s="833"/>
      <c r="S144" s="838">
        <v>0</v>
      </c>
      <c r="T144" s="837"/>
      <c r="U144" s="839">
        <v>0</v>
      </c>
    </row>
    <row r="145" spans="1:21" ht="14.4" customHeight="1" x14ac:dyDescent="0.3">
      <c r="A145" s="832">
        <v>22</v>
      </c>
      <c r="B145" s="833" t="s">
        <v>882</v>
      </c>
      <c r="C145" s="833" t="s">
        <v>886</v>
      </c>
      <c r="D145" s="834" t="s">
        <v>1271</v>
      </c>
      <c r="E145" s="835" t="s">
        <v>892</v>
      </c>
      <c r="F145" s="833" t="s">
        <v>883</v>
      </c>
      <c r="G145" s="833" t="s">
        <v>1018</v>
      </c>
      <c r="H145" s="833" t="s">
        <v>546</v>
      </c>
      <c r="I145" s="833" t="s">
        <v>1019</v>
      </c>
      <c r="J145" s="833" t="s">
        <v>1020</v>
      </c>
      <c r="K145" s="833" t="s">
        <v>1021</v>
      </c>
      <c r="L145" s="836">
        <v>89.91</v>
      </c>
      <c r="M145" s="836">
        <v>269.73</v>
      </c>
      <c r="N145" s="833">
        <v>3</v>
      </c>
      <c r="O145" s="837">
        <v>3</v>
      </c>
      <c r="P145" s="836">
        <v>89.91</v>
      </c>
      <c r="Q145" s="838">
        <v>0.33333333333333331</v>
      </c>
      <c r="R145" s="833">
        <v>1</v>
      </c>
      <c r="S145" s="838">
        <v>0.33333333333333331</v>
      </c>
      <c r="T145" s="837">
        <v>1</v>
      </c>
      <c r="U145" s="839">
        <v>0.33333333333333331</v>
      </c>
    </row>
    <row r="146" spans="1:21" ht="14.4" customHeight="1" x14ac:dyDescent="0.3">
      <c r="A146" s="832">
        <v>22</v>
      </c>
      <c r="B146" s="833" t="s">
        <v>882</v>
      </c>
      <c r="C146" s="833" t="s">
        <v>886</v>
      </c>
      <c r="D146" s="834" t="s">
        <v>1271</v>
      </c>
      <c r="E146" s="835" t="s">
        <v>892</v>
      </c>
      <c r="F146" s="833" t="s">
        <v>883</v>
      </c>
      <c r="G146" s="833" t="s">
        <v>1156</v>
      </c>
      <c r="H146" s="833" t="s">
        <v>546</v>
      </c>
      <c r="I146" s="833" t="s">
        <v>1157</v>
      </c>
      <c r="J146" s="833" t="s">
        <v>1158</v>
      </c>
      <c r="K146" s="833" t="s">
        <v>1159</v>
      </c>
      <c r="L146" s="836">
        <v>0</v>
      </c>
      <c r="M146" s="836">
        <v>0</v>
      </c>
      <c r="N146" s="833">
        <v>1</v>
      </c>
      <c r="O146" s="837">
        <v>1</v>
      </c>
      <c r="P146" s="836"/>
      <c r="Q146" s="838"/>
      <c r="R146" s="833"/>
      <c r="S146" s="838">
        <v>0</v>
      </c>
      <c r="T146" s="837"/>
      <c r="U146" s="839">
        <v>0</v>
      </c>
    </row>
    <row r="147" spans="1:21" ht="14.4" customHeight="1" x14ac:dyDescent="0.3">
      <c r="A147" s="832">
        <v>22</v>
      </c>
      <c r="B147" s="833" t="s">
        <v>882</v>
      </c>
      <c r="C147" s="833" t="s">
        <v>886</v>
      </c>
      <c r="D147" s="834" t="s">
        <v>1271</v>
      </c>
      <c r="E147" s="835" t="s">
        <v>892</v>
      </c>
      <c r="F147" s="833" t="s">
        <v>883</v>
      </c>
      <c r="G147" s="833" t="s">
        <v>1160</v>
      </c>
      <c r="H147" s="833" t="s">
        <v>546</v>
      </c>
      <c r="I147" s="833" t="s">
        <v>1161</v>
      </c>
      <c r="J147" s="833" t="s">
        <v>1162</v>
      </c>
      <c r="K147" s="833" t="s">
        <v>1163</v>
      </c>
      <c r="L147" s="836">
        <v>0</v>
      </c>
      <c r="M147" s="836">
        <v>0</v>
      </c>
      <c r="N147" s="833">
        <v>1</v>
      </c>
      <c r="O147" s="837">
        <v>1</v>
      </c>
      <c r="P147" s="836"/>
      <c r="Q147" s="838"/>
      <c r="R147" s="833"/>
      <c r="S147" s="838">
        <v>0</v>
      </c>
      <c r="T147" s="837"/>
      <c r="U147" s="839">
        <v>0</v>
      </c>
    </row>
    <row r="148" spans="1:21" ht="14.4" customHeight="1" x14ac:dyDescent="0.3">
      <c r="A148" s="832">
        <v>22</v>
      </c>
      <c r="B148" s="833" t="s">
        <v>882</v>
      </c>
      <c r="C148" s="833" t="s">
        <v>886</v>
      </c>
      <c r="D148" s="834" t="s">
        <v>1271</v>
      </c>
      <c r="E148" s="835" t="s">
        <v>892</v>
      </c>
      <c r="F148" s="833" t="s">
        <v>883</v>
      </c>
      <c r="G148" s="833" t="s">
        <v>905</v>
      </c>
      <c r="H148" s="833" t="s">
        <v>583</v>
      </c>
      <c r="I148" s="833" t="s">
        <v>977</v>
      </c>
      <c r="J148" s="833" t="s">
        <v>842</v>
      </c>
      <c r="K148" s="833" t="s">
        <v>978</v>
      </c>
      <c r="L148" s="836">
        <v>74.08</v>
      </c>
      <c r="M148" s="836">
        <v>74.08</v>
      </c>
      <c r="N148" s="833">
        <v>1</v>
      </c>
      <c r="O148" s="837">
        <v>1</v>
      </c>
      <c r="P148" s="836"/>
      <c r="Q148" s="838">
        <v>0</v>
      </c>
      <c r="R148" s="833"/>
      <c r="S148" s="838">
        <v>0</v>
      </c>
      <c r="T148" s="837"/>
      <c r="U148" s="839">
        <v>0</v>
      </c>
    </row>
    <row r="149" spans="1:21" ht="14.4" customHeight="1" x14ac:dyDescent="0.3">
      <c r="A149" s="832">
        <v>22</v>
      </c>
      <c r="B149" s="833" t="s">
        <v>882</v>
      </c>
      <c r="C149" s="833" t="s">
        <v>886</v>
      </c>
      <c r="D149" s="834" t="s">
        <v>1271</v>
      </c>
      <c r="E149" s="835" t="s">
        <v>892</v>
      </c>
      <c r="F149" s="833" t="s">
        <v>883</v>
      </c>
      <c r="G149" s="833" t="s">
        <v>905</v>
      </c>
      <c r="H149" s="833" t="s">
        <v>583</v>
      </c>
      <c r="I149" s="833" t="s">
        <v>841</v>
      </c>
      <c r="J149" s="833" t="s">
        <v>842</v>
      </c>
      <c r="K149" s="833" t="s">
        <v>843</v>
      </c>
      <c r="L149" s="836">
        <v>94.28</v>
      </c>
      <c r="M149" s="836">
        <v>471.40000000000003</v>
      </c>
      <c r="N149" s="833">
        <v>5</v>
      </c>
      <c r="O149" s="837">
        <v>4.5</v>
      </c>
      <c r="P149" s="836">
        <v>282.84000000000003</v>
      </c>
      <c r="Q149" s="838">
        <v>0.6</v>
      </c>
      <c r="R149" s="833">
        <v>3</v>
      </c>
      <c r="S149" s="838">
        <v>0.6</v>
      </c>
      <c r="T149" s="837">
        <v>2.5</v>
      </c>
      <c r="U149" s="839">
        <v>0.55555555555555558</v>
      </c>
    </row>
    <row r="150" spans="1:21" ht="14.4" customHeight="1" x14ac:dyDescent="0.3">
      <c r="A150" s="832">
        <v>22</v>
      </c>
      <c r="B150" s="833" t="s">
        <v>882</v>
      </c>
      <c r="C150" s="833" t="s">
        <v>886</v>
      </c>
      <c r="D150" s="834" t="s">
        <v>1271</v>
      </c>
      <c r="E150" s="835" t="s">
        <v>892</v>
      </c>
      <c r="F150" s="833" t="s">
        <v>883</v>
      </c>
      <c r="G150" s="833" t="s">
        <v>905</v>
      </c>
      <c r="H150" s="833" t="s">
        <v>546</v>
      </c>
      <c r="I150" s="833" t="s">
        <v>979</v>
      </c>
      <c r="J150" s="833" t="s">
        <v>842</v>
      </c>
      <c r="K150" s="833" t="s">
        <v>980</v>
      </c>
      <c r="L150" s="836">
        <v>168.36</v>
      </c>
      <c r="M150" s="836">
        <v>505.08000000000004</v>
      </c>
      <c r="N150" s="833">
        <v>3</v>
      </c>
      <c r="O150" s="837">
        <v>2.5</v>
      </c>
      <c r="P150" s="836">
        <v>336.72</v>
      </c>
      <c r="Q150" s="838">
        <v>0.66666666666666663</v>
      </c>
      <c r="R150" s="833">
        <v>2</v>
      </c>
      <c r="S150" s="838">
        <v>0.66666666666666663</v>
      </c>
      <c r="T150" s="837">
        <v>1.5</v>
      </c>
      <c r="U150" s="839">
        <v>0.6</v>
      </c>
    </row>
    <row r="151" spans="1:21" ht="14.4" customHeight="1" x14ac:dyDescent="0.3">
      <c r="A151" s="832">
        <v>22</v>
      </c>
      <c r="B151" s="833" t="s">
        <v>882</v>
      </c>
      <c r="C151" s="833" t="s">
        <v>886</v>
      </c>
      <c r="D151" s="834" t="s">
        <v>1271</v>
      </c>
      <c r="E151" s="835" t="s">
        <v>892</v>
      </c>
      <c r="F151" s="833" t="s">
        <v>883</v>
      </c>
      <c r="G151" s="833" t="s">
        <v>905</v>
      </c>
      <c r="H151" s="833" t="s">
        <v>583</v>
      </c>
      <c r="I151" s="833" t="s">
        <v>908</v>
      </c>
      <c r="J151" s="833" t="s">
        <v>842</v>
      </c>
      <c r="K151" s="833" t="s">
        <v>909</v>
      </c>
      <c r="L151" s="836">
        <v>115.33</v>
      </c>
      <c r="M151" s="836">
        <v>345.99</v>
      </c>
      <c r="N151" s="833">
        <v>3</v>
      </c>
      <c r="O151" s="837">
        <v>3</v>
      </c>
      <c r="P151" s="836">
        <v>345.99</v>
      </c>
      <c r="Q151" s="838">
        <v>1</v>
      </c>
      <c r="R151" s="833">
        <v>3</v>
      </c>
      <c r="S151" s="838">
        <v>1</v>
      </c>
      <c r="T151" s="837">
        <v>3</v>
      </c>
      <c r="U151" s="839">
        <v>1</v>
      </c>
    </row>
    <row r="152" spans="1:21" ht="14.4" customHeight="1" x14ac:dyDescent="0.3">
      <c r="A152" s="832">
        <v>22</v>
      </c>
      <c r="B152" s="833" t="s">
        <v>882</v>
      </c>
      <c r="C152" s="833" t="s">
        <v>886</v>
      </c>
      <c r="D152" s="834" t="s">
        <v>1271</v>
      </c>
      <c r="E152" s="835" t="s">
        <v>892</v>
      </c>
      <c r="F152" s="833" t="s">
        <v>883</v>
      </c>
      <c r="G152" s="833" t="s">
        <v>905</v>
      </c>
      <c r="H152" s="833" t="s">
        <v>583</v>
      </c>
      <c r="I152" s="833" t="s">
        <v>910</v>
      </c>
      <c r="J152" s="833" t="s">
        <v>845</v>
      </c>
      <c r="K152" s="833" t="s">
        <v>911</v>
      </c>
      <c r="L152" s="836">
        <v>105.23</v>
      </c>
      <c r="M152" s="836">
        <v>2315.06</v>
      </c>
      <c r="N152" s="833">
        <v>22</v>
      </c>
      <c r="O152" s="837">
        <v>20</v>
      </c>
      <c r="P152" s="836">
        <v>526.15</v>
      </c>
      <c r="Q152" s="838">
        <v>0.22727272727272727</v>
      </c>
      <c r="R152" s="833">
        <v>5</v>
      </c>
      <c r="S152" s="838">
        <v>0.22727272727272727</v>
      </c>
      <c r="T152" s="837">
        <v>4</v>
      </c>
      <c r="U152" s="839">
        <v>0.2</v>
      </c>
    </row>
    <row r="153" spans="1:21" ht="14.4" customHeight="1" x14ac:dyDescent="0.3">
      <c r="A153" s="832">
        <v>22</v>
      </c>
      <c r="B153" s="833" t="s">
        <v>882</v>
      </c>
      <c r="C153" s="833" t="s">
        <v>886</v>
      </c>
      <c r="D153" s="834" t="s">
        <v>1271</v>
      </c>
      <c r="E153" s="835" t="s">
        <v>892</v>
      </c>
      <c r="F153" s="833" t="s">
        <v>883</v>
      </c>
      <c r="G153" s="833" t="s">
        <v>905</v>
      </c>
      <c r="H153" s="833" t="s">
        <v>583</v>
      </c>
      <c r="I153" s="833" t="s">
        <v>912</v>
      </c>
      <c r="J153" s="833" t="s">
        <v>845</v>
      </c>
      <c r="K153" s="833" t="s">
        <v>913</v>
      </c>
      <c r="L153" s="836">
        <v>126.27</v>
      </c>
      <c r="M153" s="836">
        <v>5934.6900000000005</v>
      </c>
      <c r="N153" s="833">
        <v>47</v>
      </c>
      <c r="O153" s="837">
        <v>42</v>
      </c>
      <c r="P153" s="836">
        <v>3156.75</v>
      </c>
      <c r="Q153" s="838">
        <v>0.53191489361702127</v>
      </c>
      <c r="R153" s="833">
        <v>25</v>
      </c>
      <c r="S153" s="838">
        <v>0.53191489361702127</v>
      </c>
      <c r="T153" s="837">
        <v>22</v>
      </c>
      <c r="U153" s="839">
        <v>0.52380952380952384</v>
      </c>
    </row>
    <row r="154" spans="1:21" ht="14.4" customHeight="1" x14ac:dyDescent="0.3">
      <c r="A154" s="832">
        <v>22</v>
      </c>
      <c r="B154" s="833" t="s">
        <v>882</v>
      </c>
      <c r="C154" s="833" t="s">
        <v>886</v>
      </c>
      <c r="D154" s="834" t="s">
        <v>1271</v>
      </c>
      <c r="E154" s="835" t="s">
        <v>892</v>
      </c>
      <c r="F154" s="833" t="s">
        <v>883</v>
      </c>
      <c r="G154" s="833" t="s">
        <v>905</v>
      </c>
      <c r="H154" s="833" t="s">
        <v>583</v>
      </c>
      <c r="I154" s="833" t="s">
        <v>847</v>
      </c>
      <c r="J154" s="833" t="s">
        <v>845</v>
      </c>
      <c r="K154" s="833" t="s">
        <v>848</v>
      </c>
      <c r="L154" s="836">
        <v>84.18</v>
      </c>
      <c r="M154" s="836">
        <v>3703.9200000000019</v>
      </c>
      <c r="N154" s="833">
        <v>44</v>
      </c>
      <c r="O154" s="837">
        <v>39</v>
      </c>
      <c r="P154" s="836">
        <v>1767.7800000000009</v>
      </c>
      <c r="Q154" s="838">
        <v>0.47727272727272729</v>
      </c>
      <c r="R154" s="833">
        <v>21</v>
      </c>
      <c r="S154" s="838">
        <v>0.47727272727272729</v>
      </c>
      <c r="T154" s="837">
        <v>18.5</v>
      </c>
      <c r="U154" s="839">
        <v>0.47435897435897434</v>
      </c>
    </row>
    <row r="155" spans="1:21" ht="14.4" customHeight="1" x14ac:dyDescent="0.3">
      <c r="A155" s="832">
        <v>22</v>
      </c>
      <c r="B155" s="833" t="s">
        <v>882</v>
      </c>
      <c r="C155" s="833" t="s">
        <v>886</v>
      </c>
      <c r="D155" s="834" t="s">
        <v>1271</v>
      </c>
      <c r="E155" s="835" t="s">
        <v>892</v>
      </c>
      <c r="F155" s="833" t="s">
        <v>883</v>
      </c>
      <c r="G155" s="833" t="s">
        <v>905</v>
      </c>
      <c r="H155" s="833" t="s">
        <v>546</v>
      </c>
      <c r="I155" s="833" t="s">
        <v>906</v>
      </c>
      <c r="J155" s="833" t="s">
        <v>842</v>
      </c>
      <c r="K155" s="833" t="s">
        <v>907</v>
      </c>
      <c r="L155" s="836">
        <v>105.23</v>
      </c>
      <c r="M155" s="836">
        <v>315.69</v>
      </c>
      <c r="N155" s="833">
        <v>3</v>
      </c>
      <c r="O155" s="837">
        <v>3</v>
      </c>
      <c r="P155" s="836">
        <v>105.23</v>
      </c>
      <c r="Q155" s="838">
        <v>0.33333333333333337</v>
      </c>
      <c r="R155" s="833">
        <v>1</v>
      </c>
      <c r="S155" s="838">
        <v>0.33333333333333331</v>
      </c>
      <c r="T155" s="837">
        <v>1</v>
      </c>
      <c r="U155" s="839">
        <v>0.33333333333333331</v>
      </c>
    </row>
    <row r="156" spans="1:21" ht="14.4" customHeight="1" x14ac:dyDescent="0.3">
      <c r="A156" s="832">
        <v>22</v>
      </c>
      <c r="B156" s="833" t="s">
        <v>882</v>
      </c>
      <c r="C156" s="833" t="s">
        <v>886</v>
      </c>
      <c r="D156" s="834" t="s">
        <v>1271</v>
      </c>
      <c r="E156" s="835" t="s">
        <v>892</v>
      </c>
      <c r="F156" s="833" t="s">
        <v>883</v>
      </c>
      <c r="G156" s="833" t="s">
        <v>905</v>
      </c>
      <c r="H156" s="833" t="s">
        <v>583</v>
      </c>
      <c r="I156" s="833" t="s">
        <v>985</v>
      </c>
      <c r="J156" s="833" t="s">
        <v>842</v>
      </c>
      <c r="K156" s="833" t="s">
        <v>986</v>
      </c>
      <c r="L156" s="836">
        <v>126.27</v>
      </c>
      <c r="M156" s="836">
        <v>631.35</v>
      </c>
      <c r="N156" s="833">
        <v>5</v>
      </c>
      <c r="O156" s="837">
        <v>4.5</v>
      </c>
      <c r="P156" s="836">
        <v>505.08</v>
      </c>
      <c r="Q156" s="838">
        <v>0.79999999999999993</v>
      </c>
      <c r="R156" s="833">
        <v>4</v>
      </c>
      <c r="S156" s="838">
        <v>0.8</v>
      </c>
      <c r="T156" s="837">
        <v>3.5</v>
      </c>
      <c r="U156" s="839">
        <v>0.77777777777777779</v>
      </c>
    </row>
    <row r="157" spans="1:21" ht="14.4" customHeight="1" x14ac:dyDescent="0.3">
      <c r="A157" s="832">
        <v>22</v>
      </c>
      <c r="B157" s="833" t="s">
        <v>882</v>
      </c>
      <c r="C157" s="833" t="s">
        <v>886</v>
      </c>
      <c r="D157" s="834" t="s">
        <v>1271</v>
      </c>
      <c r="E157" s="835" t="s">
        <v>892</v>
      </c>
      <c r="F157" s="833" t="s">
        <v>883</v>
      </c>
      <c r="G157" s="833" t="s">
        <v>905</v>
      </c>
      <c r="H157" s="833" t="s">
        <v>546</v>
      </c>
      <c r="I157" s="833" t="s">
        <v>914</v>
      </c>
      <c r="J157" s="833" t="s">
        <v>842</v>
      </c>
      <c r="K157" s="833" t="s">
        <v>915</v>
      </c>
      <c r="L157" s="836">
        <v>84.18</v>
      </c>
      <c r="M157" s="836">
        <v>589.26</v>
      </c>
      <c r="N157" s="833">
        <v>7</v>
      </c>
      <c r="O157" s="837">
        <v>7</v>
      </c>
      <c r="P157" s="836">
        <v>168.36</v>
      </c>
      <c r="Q157" s="838">
        <v>0.28571428571428575</v>
      </c>
      <c r="R157" s="833">
        <v>2</v>
      </c>
      <c r="S157" s="838">
        <v>0.2857142857142857</v>
      </c>
      <c r="T157" s="837">
        <v>2</v>
      </c>
      <c r="U157" s="839">
        <v>0.2857142857142857</v>
      </c>
    </row>
    <row r="158" spans="1:21" ht="14.4" customHeight="1" x14ac:dyDescent="0.3">
      <c r="A158" s="832">
        <v>22</v>
      </c>
      <c r="B158" s="833" t="s">
        <v>882</v>
      </c>
      <c r="C158" s="833" t="s">
        <v>886</v>
      </c>
      <c r="D158" s="834" t="s">
        <v>1271</v>
      </c>
      <c r="E158" s="835" t="s">
        <v>892</v>
      </c>
      <c r="F158" s="833" t="s">
        <v>883</v>
      </c>
      <c r="G158" s="833" t="s">
        <v>905</v>
      </c>
      <c r="H158" s="833" t="s">
        <v>583</v>
      </c>
      <c r="I158" s="833" t="s">
        <v>844</v>
      </c>
      <c r="J158" s="833" t="s">
        <v>845</v>
      </c>
      <c r="K158" s="833" t="s">
        <v>846</v>
      </c>
      <c r="L158" s="836">
        <v>49.08</v>
      </c>
      <c r="M158" s="836">
        <v>98.16</v>
      </c>
      <c r="N158" s="833">
        <v>2</v>
      </c>
      <c r="O158" s="837">
        <v>1.5</v>
      </c>
      <c r="P158" s="836"/>
      <c r="Q158" s="838">
        <v>0</v>
      </c>
      <c r="R158" s="833"/>
      <c r="S158" s="838">
        <v>0</v>
      </c>
      <c r="T158" s="837"/>
      <c r="U158" s="839">
        <v>0</v>
      </c>
    </row>
    <row r="159" spans="1:21" ht="14.4" customHeight="1" x14ac:dyDescent="0.3">
      <c r="A159" s="832">
        <v>22</v>
      </c>
      <c r="B159" s="833" t="s">
        <v>882</v>
      </c>
      <c r="C159" s="833" t="s">
        <v>886</v>
      </c>
      <c r="D159" s="834" t="s">
        <v>1271</v>
      </c>
      <c r="E159" s="835" t="s">
        <v>892</v>
      </c>
      <c r="F159" s="833" t="s">
        <v>883</v>
      </c>
      <c r="G159" s="833" t="s">
        <v>905</v>
      </c>
      <c r="H159" s="833" t="s">
        <v>546</v>
      </c>
      <c r="I159" s="833" t="s">
        <v>987</v>
      </c>
      <c r="J159" s="833" t="s">
        <v>988</v>
      </c>
      <c r="K159" s="833" t="s">
        <v>848</v>
      </c>
      <c r="L159" s="836">
        <v>84.18</v>
      </c>
      <c r="M159" s="836">
        <v>84.18</v>
      </c>
      <c r="N159" s="833">
        <v>1</v>
      </c>
      <c r="O159" s="837">
        <v>1</v>
      </c>
      <c r="P159" s="836"/>
      <c r="Q159" s="838">
        <v>0</v>
      </c>
      <c r="R159" s="833"/>
      <c r="S159" s="838">
        <v>0</v>
      </c>
      <c r="T159" s="837"/>
      <c r="U159" s="839">
        <v>0</v>
      </c>
    </row>
    <row r="160" spans="1:21" ht="14.4" customHeight="1" x14ac:dyDescent="0.3">
      <c r="A160" s="832">
        <v>22</v>
      </c>
      <c r="B160" s="833" t="s">
        <v>882</v>
      </c>
      <c r="C160" s="833" t="s">
        <v>886</v>
      </c>
      <c r="D160" s="834" t="s">
        <v>1271</v>
      </c>
      <c r="E160" s="835" t="s">
        <v>892</v>
      </c>
      <c r="F160" s="833" t="s">
        <v>883</v>
      </c>
      <c r="G160" s="833" t="s">
        <v>989</v>
      </c>
      <c r="H160" s="833" t="s">
        <v>546</v>
      </c>
      <c r="I160" s="833" t="s">
        <v>990</v>
      </c>
      <c r="J160" s="833" t="s">
        <v>991</v>
      </c>
      <c r="K160" s="833" t="s">
        <v>992</v>
      </c>
      <c r="L160" s="836">
        <v>0</v>
      </c>
      <c r="M160" s="836">
        <v>0</v>
      </c>
      <c r="N160" s="833">
        <v>12</v>
      </c>
      <c r="O160" s="837">
        <v>8</v>
      </c>
      <c r="P160" s="836">
        <v>0</v>
      </c>
      <c r="Q160" s="838"/>
      <c r="R160" s="833">
        <v>11</v>
      </c>
      <c r="S160" s="838">
        <v>0.91666666666666663</v>
      </c>
      <c r="T160" s="837">
        <v>7</v>
      </c>
      <c r="U160" s="839">
        <v>0.875</v>
      </c>
    </row>
    <row r="161" spans="1:21" ht="14.4" customHeight="1" x14ac:dyDescent="0.3">
      <c r="A161" s="832">
        <v>22</v>
      </c>
      <c r="B161" s="833" t="s">
        <v>882</v>
      </c>
      <c r="C161" s="833" t="s">
        <v>886</v>
      </c>
      <c r="D161" s="834" t="s">
        <v>1271</v>
      </c>
      <c r="E161" s="835" t="s">
        <v>900</v>
      </c>
      <c r="F161" s="833" t="s">
        <v>883</v>
      </c>
      <c r="G161" s="833" t="s">
        <v>1164</v>
      </c>
      <c r="H161" s="833" t="s">
        <v>583</v>
      </c>
      <c r="I161" s="833" t="s">
        <v>1165</v>
      </c>
      <c r="J161" s="833" t="s">
        <v>1166</v>
      </c>
      <c r="K161" s="833" t="s">
        <v>1167</v>
      </c>
      <c r="L161" s="836">
        <v>72.55</v>
      </c>
      <c r="M161" s="836">
        <v>72.55</v>
      </c>
      <c r="N161" s="833">
        <v>1</v>
      </c>
      <c r="O161" s="837">
        <v>1</v>
      </c>
      <c r="P161" s="836"/>
      <c r="Q161" s="838">
        <v>0</v>
      </c>
      <c r="R161" s="833"/>
      <c r="S161" s="838">
        <v>0</v>
      </c>
      <c r="T161" s="837"/>
      <c r="U161" s="839">
        <v>0</v>
      </c>
    </row>
    <row r="162" spans="1:21" ht="14.4" customHeight="1" x14ac:dyDescent="0.3">
      <c r="A162" s="832">
        <v>22</v>
      </c>
      <c r="B162" s="833" t="s">
        <v>882</v>
      </c>
      <c r="C162" s="833" t="s">
        <v>886</v>
      </c>
      <c r="D162" s="834" t="s">
        <v>1271</v>
      </c>
      <c r="E162" s="835" t="s">
        <v>900</v>
      </c>
      <c r="F162" s="833" t="s">
        <v>883</v>
      </c>
      <c r="G162" s="833" t="s">
        <v>1168</v>
      </c>
      <c r="H162" s="833" t="s">
        <v>546</v>
      </c>
      <c r="I162" s="833" t="s">
        <v>1169</v>
      </c>
      <c r="J162" s="833" t="s">
        <v>1170</v>
      </c>
      <c r="K162" s="833" t="s">
        <v>1171</v>
      </c>
      <c r="L162" s="836">
        <v>158.99</v>
      </c>
      <c r="M162" s="836">
        <v>158.99</v>
      </c>
      <c r="N162" s="833">
        <v>1</v>
      </c>
      <c r="O162" s="837">
        <v>1</v>
      </c>
      <c r="P162" s="836">
        <v>158.99</v>
      </c>
      <c r="Q162" s="838">
        <v>1</v>
      </c>
      <c r="R162" s="833">
        <v>1</v>
      </c>
      <c r="S162" s="838">
        <v>1</v>
      </c>
      <c r="T162" s="837">
        <v>1</v>
      </c>
      <c r="U162" s="839">
        <v>1</v>
      </c>
    </row>
    <row r="163" spans="1:21" ht="14.4" customHeight="1" x14ac:dyDescent="0.3">
      <c r="A163" s="832">
        <v>22</v>
      </c>
      <c r="B163" s="833" t="s">
        <v>882</v>
      </c>
      <c r="C163" s="833" t="s">
        <v>886</v>
      </c>
      <c r="D163" s="834" t="s">
        <v>1271</v>
      </c>
      <c r="E163" s="835" t="s">
        <v>900</v>
      </c>
      <c r="F163" s="833" t="s">
        <v>883</v>
      </c>
      <c r="G163" s="833" t="s">
        <v>928</v>
      </c>
      <c r="H163" s="833" t="s">
        <v>583</v>
      </c>
      <c r="I163" s="833" t="s">
        <v>1172</v>
      </c>
      <c r="J163" s="833" t="s">
        <v>1173</v>
      </c>
      <c r="K163" s="833" t="s">
        <v>931</v>
      </c>
      <c r="L163" s="836">
        <v>176.32</v>
      </c>
      <c r="M163" s="836">
        <v>176.32</v>
      </c>
      <c r="N163" s="833">
        <v>1</v>
      </c>
      <c r="O163" s="837">
        <v>1</v>
      </c>
      <c r="P163" s="836">
        <v>176.32</v>
      </c>
      <c r="Q163" s="838">
        <v>1</v>
      </c>
      <c r="R163" s="833">
        <v>1</v>
      </c>
      <c r="S163" s="838">
        <v>1</v>
      </c>
      <c r="T163" s="837">
        <v>1</v>
      </c>
      <c r="U163" s="839">
        <v>1</v>
      </c>
    </row>
    <row r="164" spans="1:21" ht="14.4" customHeight="1" x14ac:dyDescent="0.3">
      <c r="A164" s="832">
        <v>22</v>
      </c>
      <c r="B164" s="833" t="s">
        <v>882</v>
      </c>
      <c r="C164" s="833" t="s">
        <v>886</v>
      </c>
      <c r="D164" s="834" t="s">
        <v>1271</v>
      </c>
      <c r="E164" s="835" t="s">
        <v>900</v>
      </c>
      <c r="F164" s="833" t="s">
        <v>883</v>
      </c>
      <c r="G164" s="833" t="s">
        <v>932</v>
      </c>
      <c r="H164" s="833" t="s">
        <v>546</v>
      </c>
      <c r="I164" s="833" t="s">
        <v>936</v>
      </c>
      <c r="J164" s="833" t="s">
        <v>934</v>
      </c>
      <c r="K164" s="833" t="s">
        <v>935</v>
      </c>
      <c r="L164" s="836">
        <v>182.22</v>
      </c>
      <c r="M164" s="836">
        <v>182.22</v>
      </c>
      <c r="N164" s="833">
        <v>1</v>
      </c>
      <c r="O164" s="837">
        <v>1</v>
      </c>
      <c r="P164" s="836"/>
      <c r="Q164" s="838">
        <v>0</v>
      </c>
      <c r="R164" s="833"/>
      <c r="S164" s="838">
        <v>0</v>
      </c>
      <c r="T164" s="837"/>
      <c r="U164" s="839">
        <v>0</v>
      </c>
    </row>
    <row r="165" spans="1:21" ht="14.4" customHeight="1" x14ac:dyDescent="0.3">
      <c r="A165" s="832">
        <v>22</v>
      </c>
      <c r="B165" s="833" t="s">
        <v>882</v>
      </c>
      <c r="C165" s="833" t="s">
        <v>886</v>
      </c>
      <c r="D165" s="834" t="s">
        <v>1271</v>
      </c>
      <c r="E165" s="835" t="s">
        <v>900</v>
      </c>
      <c r="F165" s="833" t="s">
        <v>883</v>
      </c>
      <c r="G165" s="833" t="s">
        <v>1174</v>
      </c>
      <c r="H165" s="833" t="s">
        <v>546</v>
      </c>
      <c r="I165" s="833" t="s">
        <v>1175</v>
      </c>
      <c r="J165" s="833" t="s">
        <v>1176</v>
      </c>
      <c r="K165" s="833" t="s">
        <v>1177</v>
      </c>
      <c r="L165" s="836">
        <v>46.75</v>
      </c>
      <c r="M165" s="836">
        <v>374</v>
      </c>
      <c r="N165" s="833">
        <v>8</v>
      </c>
      <c r="O165" s="837">
        <v>2</v>
      </c>
      <c r="P165" s="836"/>
      <c r="Q165" s="838">
        <v>0</v>
      </c>
      <c r="R165" s="833"/>
      <c r="S165" s="838">
        <v>0</v>
      </c>
      <c r="T165" s="837"/>
      <c r="U165" s="839">
        <v>0</v>
      </c>
    </row>
    <row r="166" spans="1:21" ht="14.4" customHeight="1" x14ac:dyDescent="0.3">
      <c r="A166" s="832">
        <v>22</v>
      </c>
      <c r="B166" s="833" t="s">
        <v>882</v>
      </c>
      <c r="C166" s="833" t="s">
        <v>886</v>
      </c>
      <c r="D166" s="834" t="s">
        <v>1271</v>
      </c>
      <c r="E166" s="835" t="s">
        <v>900</v>
      </c>
      <c r="F166" s="833" t="s">
        <v>883</v>
      </c>
      <c r="G166" s="833" t="s">
        <v>1178</v>
      </c>
      <c r="H166" s="833" t="s">
        <v>546</v>
      </c>
      <c r="I166" s="833" t="s">
        <v>1179</v>
      </c>
      <c r="J166" s="833" t="s">
        <v>1180</v>
      </c>
      <c r="K166" s="833" t="s">
        <v>1181</v>
      </c>
      <c r="L166" s="836">
        <v>37.520000000000003</v>
      </c>
      <c r="M166" s="836">
        <v>37.520000000000003</v>
      </c>
      <c r="N166" s="833">
        <v>1</v>
      </c>
      <c r="O166" s="837">
        <v>1</v>
      </c>
      <c r="P166" s="836"/>
      <c r="Q166" s="838">
        <v>0</v>
      </c>
      <c r="R166" s="833"/>
      <c r="S166" s="838">
        <v>0</v>
      </c>
      <c r="T166" s="837"/>
      <c r="U166" s="839">
        <v>0</v>
      </c>
    </row>
    <row r="167" spans="1:21" ht="14.4" customHeight="1" x14ac:dyDescent="0.3">
      <c r="A167" s="832">
        <v>22</v>
      </c>
      <c r="B167" s="833" t="s">
        <v>882</v>
      </c>
      <c r="C167" s="833" t="s">
        <v>886</v>
      </c>
      <c r="D167" s="834" t="s">
        <v>1271</v>
      </c>
      <c r="E167" s="835" t="s">
        <v>900</v>
      </c>
      <c r="F167" s="833" t="s">
        <v>883</v>
      </c>
      <c r="G167" s="833" t="s">
        <v>1182</v>
      </c>
      <c r="H167" s="833" t="s">
        <v>546</v>
      </c>
      <c r="I167" s="833" t="s">
        <v>1183</v>
      </c>
      <c r="J167" s="833" t="s">
        <v>1184</v>
      </c>
      <c r="K167" s="833" t="s">
        <v>1185</v>
      </c>
      <c r="L167" s="836">
        <v>75.05</v>
      </c>
      <c r="M167" s="836">
        <v>75.05</v>
      </c>
      <c r="N167" s="833">
        <v>1</v>
      </c>
      <c r="O167" s="837">
        <v>1</v>
      </c>
      <c r="P167" s="836">
        <v>75.05</v>
      </c>
      <c r="Q167" s="838">
        <v>1</v>
      </c>
      <c r="R167" s="833">
        <v>1</v>
      </c>
      <c r="S167" s="838">
        <v>1</v>
      </c>
      <c r="T167" s="837">
        <v>1</v>
      </c>
      <c r="U167" s="839">
        <v>1</v>
      </c>
    </row>
    <row r="168" spans="1:21" ht="14.4" customHeight="1" x14ac:dyDescent="0.3">
      <c r="A168" s="832">
        <v>22</v>
      </c>
      <c r="B168" s="833" t="s">
        <v>882</v>
      </c>
      <c r="C168" s="833" t="s">
        <v>886</v>
      </c>
      <c r="D168" s="834" t="s">
        <v>1271</v>
      </c>
      <c r="E168" s="835" t="s">
        <v>900</v>
      </c>
      <c r="F168" s="833" t="s">
        <v>883</v>
      </c>
      <c r="G168" s="833" t="s">
        <v>1186</v>
      </c>
      <c r="H168" s="833" t="s">
        <v>546</v>
      </c>
      <c r="I168" s="833" t="s">
        <v>1187</v>
      </c>
      <c r="J168" s="833" t="s">
        <v>1188</v>
      </c>
      <c r="K168" s="833" t="s">
        <v>1189</v>
      </c>
      <c r="L168" s="836">
        <v>95.57</v>
      </c>
      <c r="M168" s="836">
        <v>191.14</v>
      </c>
      <c r="N168" s="833">
        <v>2</v>
      </c>
      <c r="O168" s="837">
        <v>1.5</v>
      </c>
      <c r="P168" s="836">
        <v>191.14</v>
      </c>
      <c r="Q168" s="838">
        <v>1</v>
      </c>
      <c r="R168" s="833">
        <v>2</v>
      </c>
      <c r="S168" s="838">
        <v>1</v>
      </c>
      <c r="T168" s="837">
        <v>1.5</v>
      </c>
      <c r="U168" s="839">
        <v>1</v>
      </c>
    </row>
    <row r="169" spans="1:21" ht="14.4" customHeight="1" x14ac:dyDescent="0.3">
      <c r="A169" s="832">
        <v>22</v>
      </c>
      <c r="B169" s="833" t="s">
        <v>882</v>
      </c>
      <c r="C169" s="833" t="s">
        <v>886</v>
      </c>
      <c r="D169" s="834" t="s">
        <v>1271</v>
      </c>
      <c r="E169" s="835" t="s">
        <v>900</v>
      </c>
      <c r="F169" s="833" t="s">
        <v>883</v>
      </c>
      <c r="G169" s="833" t="s">
        <v>1190</v>
      </c>
      <c r="H169" s="833" t="s">
        <v>546</v>
      </c>
      <c r="I169" s="833" t="s">
        <v>1191</v>
      </c>
      <c r="J169" s="833" t="s">
        <v>1192</v>
      </c>
      <c r="K169" s="833" t="s">
        <v>1193</v>
      </c>
      <c r="L169" s="836">
        <v>39.18</v>
      </c>
      <c r="M169" s="836">
        <v>39.18</v>
      </c>
      <c r="N169" s="833">
        <v>1</v>
      </c>
      <c r="O169" s="837">
        <v>1</v>
      </c>
      <c r="P169" s="836">
        <v>39.18</v>
      </c>
      <c r="Q169" s="838">
        <v>1</v>
      </c>
      <c r="R169" s="833">
        <v>1</v>
      </c>
      <c r="S169" s="838">
        <v>1</v>
      </c>
      <c r="T169" s="837">
        <v>1</v>
      </c>
      <c r="U169" s="839">
        <v>1</v>
      </c>
    </row>
    <row r="170" spans="1:21" ht="14.4" customHeight="1" x14ac:dyDescent="0.3">
      <c r="A170" s="832">
        <v>22</v>
      </c>
      <c r="B170" s="833" t="s">
        <v>882</v>
      </c>
      <c r="C170" s="833" t="s">
        <v>886</v>
      </c>
      <c r="D170" s="834" t="s">
        <v>1271</v>
      </c>
      <c r="E170" s="835" t="s">
        <v>900</v>
      </c>
      <c r="F170" s="833" t="s">
        <v>883</v>
      </c>
      <c r="G170" s="833" t="s">
        <v>902</v>
      </c>
      <c r="H170" s="833" t="s">
        <v>546</v>
      </c>
      <c r="I170" s="833" t="s">
        <v>1094</v>
      </c>
      <c r="J170" s="833" t="s">
        <v>602</v>
      </c>
      <c r="K170" s="833" t="s">
        <v>1093</v>
      </c>
      <c r="L170" s="836">
        <v>103.67</v>
      </c>
      <c r="M170" s="836">
        <v>103.67</v>
      </c>
      <c r="N170" s="833">
        <v>1</v>
      </c>
      <c r="O170" s="837">
        <v>1</v>
      </c>
      <c r="P170" s="836"/>
      <c r="Q170" s="838">
        <v>0</v>
      </c>
      <c r="R170" s="833"/>
      <c r="S170" s="838">
        <v>0</v>
      </c>
      <c r="T170" s="837"/>
      <c r="U170" s="839">
        <v>0</v>
      </c>
    </row>
    <row r="171" spans="1:21" ht="14.4" customHeight="1" x14ac:dyDescent="0.3">
      <c r="A171" s="832">
        <v>22</v>
      </c>
      <c r="B171" s="833" t="s">
        <v>882</v>
      </c>
      <c r="C171" s="833" t="s">
        <v>886</v>
      </c>
      <c r="D171" s="834" t="s">
        <v>1271</v>
      </c>
      <c r="E171" s="835" t="s">
        <v>900</v>
      </c>
      <c r="F171" s="833" t="s">
        <v>883</v>
      </c>
      <c r="G171" s="833" t="s">
        <v>950</v>
      </c>
      <c r="H171" s="833" t="s">
        <v>583</v>
      </c>
      <c r="I171" s="833" t="s">
        <v>951</v>
      </c>
      <c r="J171" s="833" t="s">
        <v>952</v>
      </c>
      <c r="K171" s="833" t="s">
        <v>953</v>
      </c>
      <c r="L171" s="836">
        <v>143.09</v>
      </c>
      <c r="M171" s="836">
        <v>143.09</v>
      </c>
      <c r="N171" s="833">
        <v>1</v>
      </c>
      <c r="O171" s="837">
        <v>0.5</v>
      </c>
      <c r="P171" s="836"/>
      <c r="Q171" s="838">
        <v>0</v>
      </c>
      <c r="R171" s="833"/>
      <c r="S171" s="838">
        <v>0</v>
      </c>
      <c r="T171" s="837"/>
      <c r="U171" s="839">
        <v>0</v>
      </c>
    </row>
    <row r="172" spans="1:21" ht="14.4" customHeight="1" x14ac:dyDescent="0.3">
      <c r="A172" s="832">
        <v>22</v>
      </c>
      <c r="B172" s="833" t="s">
        <v>882</v>
      </c>
      <c r="C172" s="833" t="s">
        <v>886</v>
      </c>
      <c r="D172" s="834" t="s">
        <v>1271</v>
      </c>
      <c r="E172" s="835" t="s">
        <v>900</v>
      </c>
      <c r="F172" s="833" t="s">
        <v>883</v>
      </c>
      <c r="G172" s="833" t="s">
        <v>1136</v>
      </c>
      <c r="H172" s="833" t="s">
        <v>546</v>
      </c>
      <c r="I172" s="833" t="s">
        <v>1137</v>
      </c>
      <c r="J172" s="833" t="s">
        <v>577</v>
      </c>
      <c r="K172" s="833" t="s">
        <v>1138</v>
      </c>
      <c r="L172" s="836">
        <v>52.61</v>
      </c>
      <c r="M172" s="836">
        <v>52.61</v>
      </c>
      <c r="N172" s="833">
        <v>1</v>
      </c>
      <c r="O172" s="837">
        <v>1</v>
      </c>
      <c r="P172" s="836">
        <v>52.61</v>
      </c>
      <c r="Q172" s="838">
        <v>1</v>
      </c>
      <c r="R172" s="833">
        <v>1</v>
      </c>
      <c r="S172" s="838">
        <v>1</v>
      </c>
      <c r="T172" s="837">
        <v>1</v>
      </c>
      <c r="U172" s="839">
        <v>1</v>
      </c>
    </row>
    <row r="173" spans="1:21" ht="14.4" customHeight="1" x14ac:dyDescent="0.3">
      <c r="A173" s="832">
        <v>22</v>
      </c>
      <c r="B173" s="833" t="s">
        <v>882</v>
      </c>
      <c r="C173" s="833" t="s">
        <v>886</v>
      </c>
      <c r="D173" s="834" t="s">
        <v>1271</v>
      </c>
      <c r="E173" s="835" t="s">
        <v>900</v>
      </c>
      <c r="F173" s="833" t="s">
        <v>883</v>
      </c>
      <c r="G173" s="833" t="s">
        <v>1102</v>
      </c>
      <c r="H173" s="833" t="s">
        <v>546</v>
      </c>
      <c r="I173" s="833" t="s">
        <v>1103</v>
      </c>
      <c r="J173" s="833" t="s">
        <v>1104</v>
      </c>
      <c r="K173" s="833" t="s">
        <v>1105</v>
      </c>
      <c r="L173" s="836">
        <v>87.67</v>
      </c>
      <c r="M173" s="836">
        <v>263.01</v>
      </c>
      <c r="N173" s="833">
        <v>3</v>
      </c>
      <c r="O173" s="837">
        <v>2</v>
      </c>
      <c r="P173" s="836">
        <v>175.34</v>
      </c>
      <c r="Q173" s="838">
        <v>0.66666666666666674</v>
      </c>
      <c r="R173" s="833">
        <v>2</v>
      </c>
      <c r="S173" s="838">
        <v>0.66666666666666663</v>
      </c>
      <c r="T173" s="837">
        <v>1</v>
      </c>
      <c r="U173" s="839">
        <v>0.5</v>
      </c>
    </row>
    <row r="174" spans="1:21" ht="14.4" customHeight="1" x14ac:dyDescent="0.3">
      <c r="A174" s="832">
        <v>22</v>
      </c>
      <c r="B174" s="833" t="s">
        <v>882</v>
      </c>
      <c r="C174" s="833" t="s">
        <v>886</v>
      </c>
      <c r="D174" s="834" t="s">
        <v>1271</v>
      </c>
      <c r="E174" s="835" t="s">
        <v>900</v>
      </c>
      <c r="F174" s="833" t="s">
        <v>883</v>
      </c>
      <c r="G174" s="833" t="s">
        <v>962</v>
      </c>
      <c r="H174" s="833" t="s">
        <v>546</v>
      </c>
      <c r="I174" s="833" t="s">
        <v>963</v>
      </c>
      <c r="J174" s="833" t="s">
        <v>964</v>
      </c>
      <c r="K174" s="833" t="s">
        <v>965</v>
      </c>
      <c r="L174" s="836">
        <v>83.74</v>
      </c>
      <c r="M174" s="836">
        <v>418.7</v>
      </c>
      <c r="N174" s="833">
        <v>5</v>
      </c>
      <c r="O174" s="837">
        <v>0.5</v>
      </c>
      <c r="P174" s="836"/>
      <c r="Q174" s="838">
        <v>0</v>
      </c>
      <c r="R174" s="833"/>
      <c r="S174" s="838">
        <v>0</v>
      </c>
      <c r="T174" s="837"/>
      <c r="U174" s="839">
        <v>0</v>
      </c>
    </row>
    <row r="175" spans="1:21" ht="14.4" customHeight="1" x14ac:dyDescent="0.3">
      <c r="A175" s="832">
        <v>22</v>
      </c>
      <c r="B175" s="833" t="s">
        <v>882</v>
      </c>
      <c r="C175" s="833" t="s">
        <v>886</v>
      </c>
      <c r="D175" s="834" t="s">
        <v>1271</v>
      </c>
      <c r="E175" s="835" t="s">
        <v>900</v>
      </c>
      <c r="F175" s="833" t="s">
        <v>883</v>
      </c>
      <c r="G175" s="833" t="s">
        <v>1194</v>
      </c>
      <c r="H175" s="833" t="s">
        <v>546</v>
      </c>
      <c r="I175" s="833" t="s">
        <v>1195</v>
      </c>
      <c r="J175" s="833" t="s">
        <v>586</v>
      </c>
      <c r="K175" s="833" t="s">
        <v>1196</v>
      </c>
      <c r="L175" s="836">
        <v>0</v>
      </c>
      <c r="M175" s="836">
        <v>0</v>
      </c>
      <c r="N175" s="833">
        <v>1</v>
      </c>
      <c r="O175" s="837">
        <v>1</v>
      </c>
      <c r="P175" s="836"/>
      <c r="Q175" s="838"/>
      <c r="R175" s="833"/>
      <c r="S175" s="838">
        <v>0</v>
      </c>
      <c r="T175" s="837"/>
      <c r="U175" s="839">
        <v>0</v>
      </c>
    </row>
    <row r="176" spans="1:21" ht="14.4" customHeight="1" x14ac:dyDescent="0.3">
      <c r="A176" s="832">
        <v>22</v>
      </c>
      <c r="B176" s="833" t="s">
        <v>882</v>
      </c>
      <c r="C176" s="833" t="s">
        <v>886</v>
      </c>
      <c r="D176" s="834" t="s">
        <v>1271</v>
      </c>
      <c r="E176" s="835" t="s">
        <v>900</v>
      </c>
      <c r="F176" s="833" t="s">
        <v>883</v>
      </c>
      <c r="G176" s="833" t="s">
        <v>1197</v>
      </c>
      <c r="H176" s="833" t="s">
        <v>546</v>
      </c>
      <c r="I176" s="833" t="s">
        <v>1198</v>
      </c>
      <c r="J176" s="833" t="s">
        <v>1199</v>
      </c>
      <c r="K176" s="833" t="s">
        <v>1200</v>
      </c>
      <c r="L176" s="836">
        <v>271.94</v>
      </c>
      <c r="M176" s="836">
        <v>271.94</v>
      </c>
      <c r="N176" s="833">
        <v>1</v>
      </c>
      <c r="O176" s="837">
        <v>1</v>
      </c>
      <c r="P176" s="836">
        <v>271.94</v>
      </c>
      <c r="Q176" s="838">
        <v>1</v>
      </c>
      <c r="R176" s="833">
        <v>1</v>
      </c>
      <c r="S176" s="838">
        <v>1</v>
      </c>
      <c r="T176" s="837">
        <v>1</v>
      </c>
      <c r="U176" s="839">
        <v>1</v>
      </c>
    </row>
    <row r="177" spans="1:21" ht="14.4" customHeight="1" x14ac:dyDescent="0.3">
      <c r="A177" s="832">
        <v>22</v>
      </c>
      <c r="B177" s="833" t="s">
        <v>882</v>
      </c>
      <c r="C177" s="833" t="s">
        <v>886</v>
      </c>
      <c r="D177" s="834" t="s">
        <v>1271</v>
      </c>
      <c r="E177" s="835" t="s">
        <v>900</v>
      </c>
      <c r="F177" s="833" t="s">
        <v>883</v>
      </c>
      <c r="G177" s="833" t="s">
        <v>1197</v>
      </c>
      <c r="H177" s="833" t="s">
        <v>546</v>
      </c>
      <c r="I177" s="833" t="s">
        <v>1198</v>
      </c>
      <c r="J177" s="833" t="s">
        <v>1199</v>
      </c>
      <c r="K177" s="833" t="s">
        <v>1200</v>
      </c>
      <c r="L177" s="836">
        <v>311.02</v>
      </c>
      <c r="M177" s="836">
        <v>311.02</v>
      </c>
      <c r="N177" s="833">
        <v>1</v>
      </c>
      <c r="O177" s="837">
        <v>1</v>
      </c>
      <c r="P177" s="836"/>
      <c r="Q177" s="838">
        <v>0</v>
      </c>
      <c r="R177" s="833"/>
      <c r="S177" s="838">
        <v>0</v>
      </c>
      <c r="T177" s="837"/>
      <c r="U177" s="839">
        <v>0</v>
      </c>
    </row>
    <row r="178" spans="1:21" ht="14.4" customHeight="1" x14ac:dyDescent="0.3">
      <c r="A178" s="832">
        <v>22</v>
      </c>
      <c r="B178" s="833" t="s">
        <v>882</v>
      </c>
      <c r="C178" s="833" t="s">
        <v>886</v>
      </c>
      <c r="D178" s="834" t="s">
        <v>1271</v>
      </c>
      <c r="E178" s="835" t="s">
        <v>900</v>
      </c>
      <c r="F178" s="833" t="s">
        <v>883</v>
      </c>
      <c r="G178" s="833" t="s">
        <v>1197</v>
      </c>
      <c r="H178" s="833" t="s">
        <v>546</v>
      </c>
      <c r="I178" s="833" t="s">
        <v>1201</v>
      </c>
      <c r="J178" s="833" t="s">
        <v>1199</v>
      </c>
      <c r="K178" s="833" t="s">
        <v>1202</v>
      </c>
      <c r="L178" s="836">
        <v>0</v>
      </c>
      <c r="M178" s="836">
        <v>0</v>
      </c>
      <c r="N178" s="833">
        <v>1</v>
      </c>
      <c r="O178" s="837">
        <v>0.5</v>
      </c>
      <c r="P178" s="836"/>
      <c r="Q178" s="838"/>
      <c r="R178" s="833"/>
      <c r="S178" s="838">
        <v>0</v>
      </c>
      <c r="T178" s="837"/>
      <c r="U178" s="839">
        <v>0</v>
      </c>
    </row>
    <row r="179" spans="1:21" ht="14.4" customHeight="1" x14ac:dyDescent="0.3">
      <c r="A179" s="832">
        <v>22</v>
      </c>
      <c r="B179" s="833" t="s">
        <v>882</v>
      </c>
      <c r="C179" s="833" t="s">
        <v>886</v>
      </c>
      <c r="D179" s="834" t="s">
        <v>1271</v>
      </c>
      <c r="E179" s="835" t="s">
        <v>900</v>
      </c>
      <c r="F179" s="833" t="s">
        <v>883</v>
      </c>
      <c r="G179" s="833" t="s">
        <v>1203</v>
      </c>
      <c r="H179" s="833" t="s">
        <v>546</v>
      </c>
      <c r="I179" s="833" t="s">
        <v>1204</v>
      </c>
      <c r="J179" s="833" t="s">
        <v>1205</v>
      </c>
      <c r="K179" s="833" t="s">
        <v>1206</v>
      </c>
      <c r="L179" s="836">
        <v>50.32</v>
      </c>
      <c r="M179" s="836">
        <v>50.32</v>
      </c>
      <c r="N179" s="833">
        <v>1</v>
      </c>
      <c r="O179" s="837">
        <v>1</v>
      </c>
      <c r="P179" s="836"/>
      <c r="Q179" s="838">
        <v>0</v>
      </c>
      <c r="R179" s="833"/>
      <c r="S179" s="838">
        <v>0</v>
      </c>
      <c r="T179" s="837"/>
      <c r="U179" s="839">
        <v>0</v>
      </c>
    </row>
    <row r="180" spans="1:21" ht="14.4" customHeight="1" x14ac:dyDescent="0.3">
      <c r="A180" s="832">
        <v>22</v>
      </c>
      <c r="B180" s="833" t="s">
        <v>882</v>
      </c>
      <c r="C180" s="833" t="s">
        <v>886</v>
      </c>
      <c r="D180" s="834" t="s">
        <v>1271</v>
      </c>
      <c r="E180" s="835" t="s">
        <v>900</v>
      </c>
      <c r="F180" s="833" t="s">
        <v>883</v>
      </c>
      <c r="G180" s="833" t="s">
        <v>1207</v>
      </c>
      <c r="H180" s="833" t="s">
        <v>583</v>
      </c>
      <c r="I180" s="833" t="s">
        <v>1208</v>
      </c>
      <c r="J180" s="833" t="s">
        <v>1209</v>
      </c>
      <c r="K180" s="833" t="s">
        <v>1210</v>
      </c>
      <c r="L180" s="836">
        <v>225.06</v>
      </c>
      <c r="M180" s="836">
        <v>225.06</v>
      </c>
      <c r="N180" s="833">
        <v>1</v>
      </c>
      <c r="O180" s="837">
        <v>1</v>
      </c>
      <c r="P180" s="836">
        <v>225.06</v>
      </c>
      <c r="Q180" s="838">
        <v>1</v>
      </c>
      <c r="R180" s="833">
        <v>1</v>
      </c>
      <c r="S180" s="838">
        <v>1</v>
      </c>
      <c r="T180" s="837">
        <v>1</v>
      </c>
      <c r="U180" s="839">
        <v>1</v>
      </c>
    </row>
    <row r="181" spans="1:21" ht="14.4" customHeight="1" x14ac:dyDescent="0.3">
      <c r="A181" s="832">
        <v>22</v>
      </c>
      <c r="B181" s="833" t="s">
        <v>882</v>
      </c>
      <c r="C181" s="833" t="s">
        <v>886</v>
      </c>
      <c r="D181" s="834" t="s">
        <v>1271</v>
      </c>
      <c r="E181" s="835" t="s">
        <v>900</v>
      </c>
      <c r="F181" s="833" t="s">
        <v>883</v>
      </c>
      <c r="G181" s="833" t="s">
        <v>905</v>
      </c>
      <c r="H181" s="833" t="s">
        <v>583</v>
      </c>
      <c r="I181" s="833" t="s">
        <v>1148</v>
      </c>
      <c r="J181" s="833" t="s">
        <v>842</v>
      </c>
      <c r="K181" s="833" t="s">
        <v>1149</v>
      </c>
      <c r="L181" s="836">
        <v>0</v>
      </c>
      <c r="M181" s="836">
        <v>0</v>
      </c>
      <c r="N181" s="833">
        <v>1</v>
      </c>
      <c r="O181" s="837">
        <v>1</v>
      </c>
      <c r="P181" s="836">
        <v>0</v>
      </c>
      <c r="Q181" s="838"/>
      <c r="R181" s="833">
        <v>1</v>
      </c>
      <c r="S181" s="838">
        <v>1</v>
      </c>
      <c r="T181" s="837">
        <v>1</v>
      </c>
      <c r="U181" s="839">
        <v>1</v>
      </c>
    </row>
    <row r="182" spans="1:21" ht="14.4" customHeight="1" x14ac:dyDescent="0.3">
      <c r="A182" s="832">
        <v>22</v>
      </c>
      <c r="B182" s="833" t="s">
        <v>882</v>
      </c>
      <c r="C182" s="833" t="s">
        <v>886</v>
      </c>
      <c r="D182" s="834" t="s">
        <v>1271</v>
      </c>
      <c r="E182" s="835" t="s">
        <v>900</v>
      </c>
      <c r="F182" s="833" t="s">
        <v>883</v>
      </c>
      <c r="G182" s="833" t="s">
        <v>905</v>
      </c>
      <c r="H182" s="833" t="s">
        <v>583</v>
      </c>
      <c r="I182" s="833" t="s">
        <v>977</v>
      </c>
      <c r="J182" s="833" t="s">
        <v>842</v>
      </c>
      <c r="K182" s="833" t="s">
        <v>978</v>
      </c>
      <c r="L182" s="836">
        <v>74.08</v>
      </c>
      <c r="M182" s="836">
        <v>222.24</v>
      </c>
      <c r="N182" s="833">
        <v>3</v>
      </c>
      <c r="O182" s="837">
        <v>2.5</v>
      </c>
      <c r="P182" s="836">
        <v>148.16</v>
      </c>
      <c r="Q182" s="838">
        <v>0.66666666666666663</v>
      </c>
      <c r="R182" s="833">
        <v>2</v>
      </c>
      <c r="S182" s="838">
        <v>0.66666666666666663</v>
      </c>
      <c r="T182" s="837">
        <v>2</v>
      </c>
      <c r="U182" s="839">
        <v>0.8</v>
      </c>
    </row>
    <row r="183" spans="1:21" ht="14.4" customHeight="1" x14ac:dyDescent="0.3">
      <c r="A183" s="832">
        <v>22</v>
      </c>
      <c r="B183" s="833" t="s">
        <v>882</v>
      </c>
      <c r="C183" s="833" t="s">
        <v>886</v>
      </c>
      <c r="D183" s="834" t="s">
        <v>1271</v>
      </c>
      <c r="E183" s="835" t="s">
        <v>900</v>
      </c>
      <c r="F183" s="833" t="s">
        <v>883</v>
      </c>
      <c r="G183" s="833" t="s">
        <v>905</v>
      </c>
      <c r="H183" s="833" t="s">
        <v>583</v>
      </c>
      <c r="I183" s="833" t="s">
        <v>1211</v>
      </c>
      <c r="J183" s="833" t="s">
        <v>842</v>
      </c>
      <c r="K183" s="833" t="s">
        <v>1212</v>
      </c>
      <c r="L183" s="836">
        <v>0</v>
      </c>
      <c r="M183" s="836">
        <v>0</v>
      </c>
      <c r="N183" s="833">
        <v>1</v>
      </c>
      <c r="O183" s="837">
        <v>1</v>
      </c>
      <c r="P183" s="836"/>
      <c r="Q183" s="838"/>
      <c r="R183" s="833"/>
      <c r="S183" s="838">
        <v>0</v>
      </c>
      <c r="T183" s="837"/>
      <c r="U183" s="839">
        <v>0</v>
      </c>
    </row>
    <row r="184" spans="1:21" ht="14.4" customHeight="1" x14ac:dyDescent="0.3">
      <c r="A184" s="832">
        <v>22</v>
      </c>
      <c r="B184" s="833" t="s">
        <v>882</v>
      </c>
      <c r="C184" s="833" t="s">
        <v>886</v>
      </c>
      <c r="D184" s="834" t="s">
        <v>1271</v>
      </c>
      <c r="E184" s="835" t="s">
        <v>900</v>
      </c>
      <c r="F184" s="833" t="s">
        <v>883</v>
      </c>
      <c r="G184" s="833" t="s">
        <v>905</v>
      </c>
      <c r="H184" s="833" t="s">
        <v>583</v>
      </c>
      <c r="I184" s="833" t="s">
        <v>841</v>
      </c>
      <c r="J184" s="833" t="s">
        <v>842</v>
      </c>
      <c r="K184" s="833" t="s">
        <v>843</v>
      </c>
      <c r="L184" s="836">
        <v>94.28</v>
      </c>
      <c r="M184" s="836">
        <v>1131.3599999999999</v>
      </c>
      <c r="N184" s="833">
        <v>12</v>
      </c>
      <c r="O184" s="837">
        <v>11.5</v>
      </c>
      <c r="P184" s="836">
        <v>282.84000000000003</v>
      </c>
      <c r="Q184" s="838">
        <v>0.25000000000000006</v>
      </c>
      <c r="R184" s="833">
        <v>3</v>
      </c>
      <c r="S184" s="838">
        <v>0.25</v>
      </c>
      <c r="T184" s="837">
        <v>2.5</v>
      </c>
      <c r="U184" s="839">
        <v>0.21739130434782608</v>
      </c>
    </row>
    <row r="185" spans="1:21" ht="14.4" customHeight="1" x14ac:dyDescent="0.3">
      <c r="A185" s="832">
        <v>22</v>
      </c>
      <c r="B185" s="833" t="s">
        <v>882</v>
      </c>
      <c r="C185" s="833" t="s">
        <v>886</v>
      </c>
      <c r="D185" s="834" t="s">
        <v>1271</v>
      </c>
      <c r="E185" s="835" t="s">
        <v>900</v>
      </c>
      <c r="F185" s="833" t="s">
        <v>883</v>
      </c>
      <c r="G185" s="833" t="s">
        <v>905</v>
      </c>
      <c r="H185" s="833" t="s">
        <v>546</v>
      </c>
      <c r="I185" s="833" t="s">
        <v>979</v>
      </c>
      <c r="J185" s="833" t="s">
        <v>842</v>
      </c>
      <c r="K185" s="833" t="s">
        <v>980</v>
      </c>
      <c r="L185" s="836">
        <v>168.36</v>
      </c>
      <c r="M185" s="836">
        <v>1178.52</v>
      </c>
      <c r="N185" s="833">
        <v>7</v>
      </c>
      <c r="O185" s="837">
        <v>5.5</v>
      </c>
      <c r="P185" s="836">
        <v>673.44</v>
      </c>
      <c r="Q185" s="838">
        <v>0.57142857142857151</v>
      </c>
      <c r="R185" s="833">
        <v>4</v>
      </c>
      <c r="S185" s="838">
        <v>0.5714285714285714</v>
      </c>
      <c r="T185" s="837">
        <v>3</v>
      </c>
      <c r="U185" s="839">
        <v>0.54545454545454541</v>
      </c>
    </row>
    <row r="186" spans="1:21" ht="14.4" customHeight="1" x14ac:dyDescent="0.3">
      <c r="A186" s="832">
        <v>22</v>
      </c>
      <c r="B186" s="833" t="s">
        <v>882</v>
      </c>
      <c r="C186" s="833" t="s">
        <v>886</v>
      </c>
      <c r="D186" s="834" t="s">
        <v>1271</v>
      </c>
      <c r="E186" s="835" t="s">
        <v>900</v>
      </c>
      <c r="F186" s="833" t="s">
        <v>883</v>
      </c>
      <c r="G186" s="833" t="s">
        <v>905</v>
      </c>
      <c r="H186" s="833" t="s">
        <v>583</v>
      </c>
      <c r="I186" s="833" t="s">
        <v>1213</v>
      </c>
      <c r="J186" s="833" t="s">
        <v>842</v>
      </c>
      <c r="K186" s="833" t="s">
        <v>1214</v>
      </c>
      <c r="L186" s="836">
        <v>0</v>
      </c>
      <c r="M186" s="836">
        <v>0</v>
      </c>
      <c r="N186" s="833">
        <v>4</v>
      </c>
      <c r="O186" s="837">
        <v>4</v>
      </c>
      <c r="P186" s="836">
        <v>0</v>
      </c>
      <c r="Q186" s="838"/>
      <c r="R186" s="833">
        <v>2</v>
      </c>
      <c r="S186" s="838">
        <v>0.5</v>
      </c>
      <c r="T186" s="837">
        <v>2</v>
      </c>
      <c r="U186" s="839">
        <v>0.5</v>
      </c>
    </row>
    <row r="187" spans="1:21" ht="14.4" customHeight="1" x14ac:dyDescent="0.3">
      <c r="A187" s="832">
        <v>22</v>
      </c>
      <c r="B187" s="833" t="s">
        <v>882</v>
      </c>
      <c r="C187" s="833" t="s">
        <v>886</v>
      </c>
      <c r="D187" s="834" t="s">
        <v>1271</v>
      </c>
      <c r="E187" s="835" t="s">
        <v>900</v>
      </c>
      <c r="F187" s="833" t="s">
        <v>883</v>
      </c>
      <c r="G187" s="833" t="s">
        <v>905</v>
      </c>
      <c r="H187" s="833" t="s">
        <v>583</v>
      </c>
      <c r="I187" s="833" t="s">
        <v>908</v>
      </c>
      <c r="J187" s="833" t="s">
        <v>842</v>
      </c>
      <c r="K187" s="833" t="s">
        <v>909</v>
      </c>
      <c r="L187" s="836">
        <v>115.33</v>
      </c>
      <c r="M187" s="836">
        <v>1037.97</v>
      </c>
      <c r="N187" s="833">
        <v>9</v>
      </c>
      <c r="O187" s="837">
        <v>8.5</v>
      </c>
      <c r="P187" s="836">
        <v>807.31000000000006</v>
      </c>
      <c r="Q187" s="838">
        <v>0.77777777777777779</v>
      </c>
      <c r="R187" s="833">
        <v>7</v>
      </c>
      <c r="S187" s="838">
        <v>0.77777777777777779</v>
      </c>
      <c r="T187" s="837">
        <v>6.5</v>
      </c>
      <c r="U187" s="839">
        <v>0.76470588235294112</v>
      </c>
    </row>
    <row r="188" spans="1:21" ht="14.4" customHeight="1" x14ac:dyDescent="0.3">
      <c r="A188" s="832">
        <v>22</v>
      </c>
      <c r="B188" s="833" t="s">
        <v>882</v>
      </c>
      <c r="C188" s="833" t="s">
        <v>886</v>
      </c>
      <c r="D188" s="834" t="s">
        <v>1271</v>
      </c>
      <c r="E188" s="835" t="s">
        <v>900</v>
      </c>
      <c r="F188" s="833" t="s">
        <v>883</v>
      </c>
      <c r="G188" s="833" t="s">
        <v>905</v>
      </c>
      <c r="H188" s="833" t="s">
        <v>583</v>
      </c>
      <c r="I188" s="833" t="s">
        <v>910</v>
      </c>
      <c r="J188" s="833" t="s">
        <v>845</v>
      </c>
      <c r="K188" s="833" t="s">
        <v>911</v>
      </c>
      <c r="L188" s="836">
        <v>105.23</v>
      </c>
      <c r="M188" s="836">
        <v>4524.8899999999994</v>
      </c>
      <c r="N188" s="833">
        <v>43</v>
      </c>
      <c r="O188" s="837">
        <v>39</v>
      </c>
      <c r="P188" s="836">
        <v>2104.6</v>
      </c>
      <c r="Q188" s="838">
        <v>0.46511627906976749</v>
      </c>
      <c r="R188" s="833">
        <v>20</v>
      </c>
      <c r="S188" s="838">
        <v>0.46511627906976744</v>
      </c>
      <c r="T188" s="837">
        <v>19.5</v>
      </c>
      <c r="U188" s="839">
        <v>0.5</v>
      </c>
    </row>
    <row r="189" spans="1:21" ht="14.4" customHeight="1" x14ac:dyDescent="0.3">
      <c r="A189" s="832">
        <v>22</v>
      </c>
      <c r="B189" s="833" t="s">
        <v>882</v>
      </c>
      <c r="C189" s="833" t="s">
        <v>886</v>
      </c>
      <c r="D189" s="834" t="s">
        <v>1271</v>
      </c>
      <c r="E189" s="835" t="s">
        <v>900</v>
      </c>
      <c r="F189" s="833" t="s">
        <v>883</v>
      </c>
      <c r="G189" s="833" t="s">
        <v>905</v>
      </c>
      <c r="H189" s="833" t="s">
        <v>583</v>
      </c>
      <c r="I189" s="833" t="s">
        <v>912</v>
      </c>
      <c r="J189" s="833" t="s">
        <v>845</v>
      </c>
      <c r="K189" s="833" t="s">
        <v>913</v>
      </c>
      <c r="L189" s="836">
        <v>126.27</v>
      </c>
      <c r="M189" s="836">
        <v>9722.7900000000045</v>
      </c>
      <c r="N189" s="833">
        <v>77</v>
      </c>
      <c r="O189" s="837">
        <v>65.5</v>
      </c>
      <c r="P189" s="836">
        <v>4040.64</v>
      </c>
      <c r="Q189" s="838">
        <v>0.41558441558441539</v>
      </c>
      <c r="R189" s="833">
        <v>32</v>
      </c>
      <c r="S189" s="838">
        <v>0.41558441558441561</v>
      </c>
      <c r="T189" s="837">
        <v>27.5</v>
      </c>
      <c r="U189" s="839">
        <v>0.41984732824427479</v>
      </c>
    </row>
    <row r="190" spans="1:21" ht="14.4" customHeight="1" x14ac:dyDescent="0.3">
      <c r="A190" s="832">
        <v>22</v>
      </c>
      <c r="B190" s="833" t="s">
        <v>882</v>
      </c>
      <c r="C190" s="833" t="s">
        <v>886</v>
      </c>
      <c r="D190" s="834" t="s">
        <v>1271</v>
      </c>
      <c r="E190" s="835" t="s">
        <v>900</v>
      </c>
      <c r="F190" s="833" t="s">
        <v>883</v>
      </c>
      <c r="G190" s="833" t="s">
        <v>905</v>
      </c>
      <c r="H190" s="833" t="s">
        <v>583</v>
      </c>
      <c r="I190" s="833" t="s">
        <v>981</v>
      </c>
      <c r="J190" s="833" t="s">
        <v>845</v>
      </c>
      <c r="K190" s="833" t="s">
        <v>982</v>
      </c>
      <c r="L190" s="836">
        <v>63.14</v>
      </c>
      <c r="M190" s="836">
        <v>568.26</v>
      </c>
      <c r="N190" s="833">
        <v>9</v>
      </c>
      <c r="O190" s="837">
        <v>7</v>
      </c>
      <c r="P190" s="836">
        <v>252.56</v>
      </c>
      <c r="Q190" s="838">
        <v>0.44444444444444448</v>
      </c>
      <c r="R190" s="833">
        <v>4</v>
      </c>
      <c r="S190" s="838">
        <v>0.44444444444444442</v>
      </c>
      <c r="T190" s="837">
        <v>3.5</v>
      </c>
      <c r="U190" s="839">
        <v>0.5</v>
      </c>
    </row>
    <row r="191" spans="1:21" ht="14.4" customHeight="1" x14ac:dyDescent="0.3">
      <c r="A191" s="832">
        <v>22</v>
      </c>
      <c r="B191" s="833" t="s">
        <v>882</v>
      </c>
      <c r="C191" s="833" t="s">
        <v>886</v>
      </c>
      <c r="D191" s="834" t="s">
        <v>1271</v>
      </c>
      <c r="E191" s="835" t="s">
        <v>900</v>
      </c>
      <c r="F191" s="833" t="s">
        <v>883</v>
      </c>
      <c r="G191" s="833" t="s">
        <v>905</v>
      </c>
      <c r="H191" s="833" t="s">
        <v>583</v>
      </c>
      <c r="I191" s="833" t="s">
        <v>847</v>
      </c>
      <c r="J191" s="833" t="s">
        <v>845</v>
      </c>
      <c r="K191" s="833" t="s">
        <v>848</v>
      </c>
      <c r="L191" s="836">
        <v>84.18</v>
      </c>
      <c r="M191" s="836">
        <v>9343.98</v>
      </c>
      <c r="N191" s="833">
        <v>111</v>
      </c>
      <c r="O191" s="837">
        <v>87.5</v>
      </c>
      <c r="P191" s="836">
        <v>4377.3599999999988</v>
      </c>
      <c r="Q191" s="838">
        <v>0.46846846846846835</v>
      </c>
      <c r="R191" s="833">
        <v>52</v>
      </c>
      <c r="S191" s="838">
        <v>0.46846846846846846</v>
      </c>
      <c r="T191" s="837">
        <v>41</v>
      </c>
      <c r="U191" s="839">
        <v>0.46857142857142858</v>
      </c>
    </row>
    <row r="192" spans="1:21" ht="14.4" customHeight="1" x14ac:dyDescent="0.3">
      <c r="A192" s="832">
        <v>22</v>
      </c>
      <c r="B192" s="833" t="s">
        <v>882</v>
      </c>
      <c r="C192" s="833" t="s">
        <v>886</v>
      </c>
      <c r="D192" s="834" t="s">
        <v>1271</v>
      </c>
      <c r="E192" s="835" t="s">
        <v>900</v>
      </c>
      <c r="F192" s="833" t="s">
        <v>883</v>
      </c>
      <c r="G192" s="833" t="s">
        <v>905</v>
      </c>
      <c r="H192" s="833" t="s">
        <v>583</v>
      </c>
      <c r="I192" s="833" t="s">
        <v>983</v>
      </c>
      <c r="J192" s="833" t="s">
        <v>842</v>
      </c>
      <c r="K192" s="833" t="s">
        <v>984</v>
      </c>
      <c r="L192" s="836">
        <v>63.14</v>
      </c>
      <c r="M192" s="836">
        <v>378.84000000000003</v>
      </c>
      <c r="N192" s="833">
        <v>6</v>
      </c>
      <c r="O192" s="837">
        <v>4.5</v>
      </c>
      <c r="P192" s="836">
        <v>126.28</v>
      </c>
      <c r="Q192" s="838">
        <v>0.33333333333333331</v>
      </c>
      <c r="R192" s="833">
        <v>2</v>
      </c>
      <c r="S192" s="838">
        <v>0.33333333333333331</v>
      </c>
      <c r="T192" s="837">
        <v>1.5</v>
      </c>
      <c r="U192" s="839">
        <v>0.33333333333333331</v>
      </c>
    </row>
    <row r="193" spans="1:21" ht="14.4" customHeight="1" x14ac:dyDescent="0.3">
      <c r="A193" s="832">
        <v>22</v>
      </c>
      <c r="B193" s="833" t="s">
        <v>882</v>
      </c>
      <c r="C193" s="833" t="s">
        <v>886</v>
      </c>
      <c r="D193" s="834" t="s">
        <v>1271</v>
      </c>
      <c r="E193" s="835" t="s">
        <v>900</v>
      </c>
      <c r="F193" s="833" t="s">
        <v>883</v>
      </c>
      <c r="G193" s="833" t="s">
        <v>905</v>
      </c>
      <c r="H193" s="833" t="s">
        <v>546</v>
      </c>
      <c r="I193" s="833" t="s">
        <v>906</v>
      </c>
      <c r="J193" s="833" t="s">
        <v>842</v>
      </c>
      <c r="K193" s="833" t="s">
        <v>907</v>
      </c>
      <c r="L193" s="836">
        <v>105.23</v>
      </c>
      <c r="M193" s="836">
        <v>947.06999999999994</v>
      </c>
      <c r="N193" s="833">
        <v>9</v>
      </c>
      <c r="O193" s="837">
        <v>8.5</v>
      </c>
      <c r="P193" s="836">
        <v>315.69</v>
      </c>
      <c r="Q193" s="838">
        <v>0.33333333333333337</v>
      </c>
      <c r="R193" s="833">
        <v>3</v>
      </c>
      <c r="S193" s="838">
        <v>0.33333333333333331</v>
      </c>
      <c r="T193" s="837">
        <v>2.5</v>
      </c>
      <c r="U193" s="839">
        <v>0.29411764705882354</v>
      </c>
    </row>
    <row r="194" spans="1:21" ht="14.4" customHeight="1" x14ac:dyDescent="0.3">
      <c r="A194" s="832">
        <v>22</v>
      </c>
      <c r="B194" s="833" t="s">
        <v>882</v>
      </c>
      <c r="C194" s="833" t="s">
        <v>886</v>
      </c>
      <c r="D194" s="834" t="s">
        <v>1271</v>
      </c>
      <c r="E194" s="835" t="s">
        <v>900</v>
      </c>
      <c r="F194" s="833" t="s">
        <v>883</v>
      </c>
      <c r="G194" s="833" t="s">
        <v>905</v>
      </c>
      <c r="H194" s="833" t="s">
        <v>583</v>
      </c>
      <c r="I194" s="833" t="s">
        <v>1215</v>
      </c>
      <c r="J194" s="833" t="s">
        <v>1216</v>
      </c>
      <c r="K194" s="833" t="s">
        <v>1217</v>
      </c>
      <c r="L194" s="836">
        <v>118.54</v>
      </c>
      <c r="M194" s="836">
        <v>237.08</v>
      </c>
      <c r="N194" s="833">
        <v>2</v>
      </c>
      <c r="O194" s="837">
        <v>1.5</v>
      </c>
      <c r="P194" s="836">
        <v>118.54</v>
      </c>
      <c r="Q194" s="838">
        <v>0.5</v>
      </c>
      <c r="R194" s="833">
        <v>1</v>
      </c>
      <c r="S194" s="838">
        <v>0.5</v>
      </c>
      <c r="T194" s="837">
        <v>1</v>
      </c>
      <c r="U194" s="839">
        <v>0.66666666666666663</v>
      </c>
    </row>
    <row r="195" spans="1:21" ht="14.4" customHeight="1" x14ac:dyDescent="0.3">
      <c r="A195" s="832">
        <v>22</v>
      </c>
      <c r="B195" s="833" t="s">
        <v>882</v>
      </c>
      <c r="C195" s="833" t="s">
        <v>886</v>
      </c>
      <c r="D195" s="834" t="s">
        <v>1271</v>
      </c>
      <c r="E195" s="835" t="s">
        <v>900</v>
      </c>
      <c r="F195" s="833" t="s">
        <v>883</v>
      </c>
      <c r="G195" s="833" t="s">
        <v>905</v>
      </c>
      <c r="H195" s="833" t="s">
        <v>583</v>
      </c>
      <c r="I195" s="833" t="s">
        <v>1218</v>
      </c>
      <c r="J195" s="833" t="s">
        <v>607</v>
      </c>
      <c r="K195" s="833" t="s">
        <v>1219</v>
      </c>
      <c r="L195" s="836">
        <v>79.03</v>
      </c>
      <c r="M195" s="836">
        <v>474.18</v>
      </c>
      <c r="N195" s="833">
        <v>6</v>
      </c>
      <c r="O195" s="837">
        <v>5.5</v>
      </c>
      <c r="P195" s="836">
        <v>237.09</v>
      </c>
      <c r="Q195" s="838">
        <v>0.5</v>
      </c>
      <c r="R195" s="833">
        <v>3</v>
      </c>
      <c r="S195" s="838">
        <v>0.5</v>
      </c>
      <c r="T195" s="837">
        <v>3</v>
      </c>
      <c r="U195" s="839">
        <v>0.54545454545454541</v>
      </c>
    </row>
    <row r="196" spans="1:21" ht="14.4" customHeight="1" x14ac:dyDescent="0.3">
      <c r="A196" s="832">
        <v>22</v>
      </c>
      <c r="B196" s="833" t="s">
        <v>882</v>
      </c>
      <c r="C196" s="833" t="s">
        <v>886</v>
      </c>
      <c r="D196" s="834" t="s">
        <v>1271</v>
      </c>
      <c r="E196" s="835" t="s">
        <v>900</v>
      </c>
      <c r="F196" s="833" t="s">
        <v>883</v>
      </c>
      <c r="G196" s="833" t="s">
        <v>905</v>
      </c>
      <c r="H196" s="833" t="s">
        <v>583</v>
      </c>
      <c r="I196" s="833" t="s">
        <v>849</v>
      </c>
      <c r="J196" s="833" t="s">
        <v>842</v>
      </c>
      <c r="K196" s="833" t="s">
        <v>850</v>
      </c>
      <c r="L196" s="836">
        <v>49.08</v>
      </c>
      <c r="M196" s="836">
        <v>245.39999999999998</v>
      </c>
      <c r="N196" s="833">
        <v>5</v>
      </c>
      <c r="O196" s="837">
        <v>3</v>
      </c>
      <c r="P196" s="836">
        <v>49.08</v>
      </c>
      <c r="Q196" s="838">
        <v>0.2</v>
      </c>
      <c r="R196" s="833">
        <v>1</v>
      </c>
      <c r="S196" s="838">
        <v>0.2</v>
      </c>
      <c r="T196" s="837">
        <v>0.5</v>
      </c>
      <c r="U196" s="839">
        <v>0.16666666666666666</v>
      </c>
    </row>
    <row r="197" spans="1:21" ht="14.4" customHeight="1" x14ac:dyDescent="0.3">
      <c r="A197" s="832">
        <v>22</v>
      </c>
      <c r="B197" s="833" t="s">
        <v>882</v>
      </c>
      <c r="C197" s="833" t="s">
        <v>886</v>
      </c>
      <c r="D197" s="834" t="s">
        <v>1271</v>
      </c>
      <c r="E197" s="835" t="s">
        <v>900</v>
      </c>
      <c r="F197" s="833" t="s">
        <v>883</v>
      </c>
      <c r="G197" s="833" t="s">
        <v>905</v>
      </c>
      <c r="H197" s="833" t="s">
        <v>583</v>
      </c>
      <c r="I197" s="833" t="s">
        <v>985</v>
      </c>
      <c r="J197" s="833" t="s">
        <v>842</v>
      </c>
      <c r="K197" s="833" t="s">
        <v>986</v>
      </c>
      <c r="L197" s="836">
        <v>126.27</v>
      </c>
      <c r="M197" s="836">
        <v>1894.0500000000002</v>
      </c>
      <c r="N197" s="833">
        <v>15</v>
      </c>
      <c r="O197" s="837">
        <v>11</v>
      </c>
      <c r="P197" s="836">
        <v>1136.43</v>
      </c>
      <c r="Q197" s="838">
        <v>0.6</v>
      </c>
      <c r="R197" s="833">
        <v>9</v>
      </c>
      <c r="S197" s="838">
        <v>0.6</v>
      </c>
      <c r="T197" s="837">
        <v>5.5</v>
      </c>
      <c r="U197" s="839">
        <v>0.5</v>
      </c>
    </row>
    <row r="198" spans="1:21" ht="14.4" customHeight="1" x14ac:dyDescent="0.3">
      <c r="A198" s="832">
        <v>22</v>
      </c>
      <c r="B198" s="833" t="s">
        <v>882</v>
      </c>
      <c r="C198" s="833" t="s">
        <v>886</v>
      </c>
      <c r="D198" s="834" t="s">
        <v>1271</v>
      </c>
      <c r="E198" s="835" t="s">
        <v>900</v>
      </c>
      <c r="F198" s="833" t="s">
        <v>883</v>
      </c>
      <c r="G198" s="833" t="s">
        <v>905</v>
      </c>
      <c r="H198" s="833" t="s">
        <v>546</v>
      </c>
      <c r="I198" s="833" t="s">
        <v>914</v>
      </c>
      <c r="J198" s="833" t="s">
        <v>842</v>
      </c>
      <c r="K198" s="833" t="s">
        <v>915</v>
      </c>
      <c r="L198" s="836">
        <v>84.18</v>
      </c>
      <c r="M198" s="836">
        <v>2609.5800000000008</v>
      </c>
      <c r="N198" s="833">
        <v>31</v>
      </c>
      <c r="O198" s="837">
        <v>25.5</v>
      </c>
      <c r="P198" s="836">
        <v>1599.4200000000008</v>
      </c>
      <c r="Q198" s="838">
        <v>0.61290322580645173</v>
      </c>
      <c r="R198" s="833">
        <v>19</v>
      </c>
      <c r="S198" s="838">
        <v>0.61290322580645162</v>
      </c>
      <c r="T198" s="837">
        <v>17</v>
      </c>
      <c r="U198" s="839">
        <v>0.66666666666666663</v>
      </c>
    </row>
    <row r="199" spans="1:21" ht="14.4" customHeight="1" x14ac:dyDescent="0.3">
      <c r="A199" s="832">
        <v>22</v>
      </c>
      <c r="B199" s="833" t="s">
        <v>882</v>
      </c>
      <c r="C199" s="833" t="s">
        <v>886</v>
      </c>
      <c r="D199" s="834" t="s">
        <v>1271</v>
      </c>
      <c r="E199" s="835" t="s">
        <v>900</v>
      </c>
      <c r="F199" s="833" t="s">
        <v>883</v>
      </c>
      <c r="G199" s="833" t="s">
        <v>905</v>
      </c>
      <c r="H199" s="833" t="s">
        <v>583</v>
      </c>
      <c r="I199" s="833" t="s">
        <v>844</v>
      </c>
      <c r="J199" s="833" t="s">
        <v>845</v>
      </c>
      <c r="K199" s="833" t="s">
        <v>846</v>
      </c>
      <c r="L199" s="836">
        <v>49.08</v>
      </c>
      <c r="M199" s="836">
        <v>392.64</v>
      </c>
      <c r="N199" s="833">
        <v>8</v>
      </c>
      <c r="O199" s="837">
        <v>6</v>
      </c>
      <c r="P199" s="836">
        <v>147.24</v>
      </c>
      <c r="Q199" s="838">
        <v>0.37500000000000006</v>
      </c>
      <c r="R199" s="833">
        <v>3</v>
      </c>
      <c r="S199" s="838">
        <v>0.375</v>
      </c>
      <c r="T199" s="837">
        <v>2.5</v>
      </c>
      <c r="U199" s="839">
        <v>0.41666666666666669</v>
      </c>
    </row>
    <row r="200" spans="1:21" ht="14.4" customHeight="1" x14ac:dyDescent="0.3">
      <c r="A200" s="832">
        <v>22</v>
      </c>
      <c r="B200" s="833" t="s">
        <v>882</v>
      </c>
      <c r="C200" s="833" t="s">
        <v>886</v>
      </c>
      <c r="D200" s="834" t="s">
        <v>1271</v>
      </c>
      <c r="E200" s="835" t="s">
        <v>900</v>
      </c>
      <c r="F200" s="833" t="s">
        <v>883</v>
      </c>
      <c r="G200" s="833" t="s">
        <v>905</v>
      </c>
      <c r="H200" s="833" t="s">
        <v>546</v>
      </c>
      <c r="I200" s="833" t="s">
        <v>987</v>
      </c>
      <c r="J200" s="833" t="s">
        <v>988</v>
      </c>
      <c r="K200" s="833" t="s">
        <v>848</v>
      </c>
      <c r="L200" s="836">
        <v>84.18</v>
      </c>
      <c r="M200" s="836">
        <v>336.72</v>
      </c>
      <c r="N200" s="833">
        <v>4</v>
      </c>
      <c r="O200" s="837">
        <v>2</v>
      </c>
      <c r="P200" s="836">
        <v>168.36</v>
      </c>
      <c r="Q200" s="838">
        <v>0.5</v>
      </c>
      <c r="R200" s="833">
        <v>2</v>
      </c>
      <c r="S200" s="838">
        <v>0.5</v>
      </c>
      <c r="T200" s="837">
        <v>1</v>
      </c>
      <c r="U200" s="839">
        <v>0.5</v>
      </c>
    </row>
    <row r="201" spans="1:21" ht="14.4" customHeight="1" x14ac:dyDescent="0.3">
      <c r="A201" s="832">
        <v>22</v>
      </c>
      <c r="B201" s="833" t="s">
        <v>882</v>
      </c>
      <c r="C201" s="833" t="s">
        <v>886</v>
      </c>
      <c r="D201" s="834" t="s">
        <v>1271</v>
      </c>
      <c r="E201" s="835" t="s">
        <v>900</v>
      </c>
      <c r="F201" s="833" t="s">
        <v>883</v>
      </c>
      <c r="G201" s="833" t="s">
        <v>989</v>
      </c>
      <c r="H201" s="833" t="s">
        <v>546</v>
      </c>
      <c r="I201" s="833" t="s">
        <v>990</v>
      </c>
      <c r="J201" s="833" t="s">
        <v>991</v>
      </c>
      <c r="K201" s="833" t="s">
        <v>992</v>
      </c>
      <c r="L201" s="836">
        <v>0</v>
      </c>
      <c r="M201" s="836">
        <v>0</v>
      </c>
      <c r="N201" s="833">
        <v>20</v>
      </c>
      <c r="O201" s="837">
        <v>15.5</v>
      </c>
      <c r="P201" s="836">
        <v>0</v>
      </c>
      <c r="Q201" s="838"/>
      <c r="R201" s="833">
        <v>17</v>
      </c>
      <c r="S201" s="838">
        <v>0.85</v>
      </c>
      <c r="T201" s="837">
        <v>12.5</v>
      </c>
      <c r="U201" s="839">
        <v>0.80645161290322576</v>
      </c>
    </row>
    <row r="202" spans="1:21" ht="14.4" customHeight="1" x14ac:dyDescent="0.3">
      <c r="A202" s="832">
        <v>22</v>
      </c>
      <c r="B202" s="833" t="s">
        <v>882</v>
      </c>
      <c r="C202" s="833" t="s">
        <v>886</v>
      </c>
      <c r="D202" s="834" t="s">
        <v>1271</v>
      </c>
      <c r="E202" s="835" t="s">
        <v>901</v>
      </c>
      <c r="F202" s="833" t="s">
        <v>883</v>
      </c>
      <c r="G202" s="833" t="s">
        <v>1220</v>
      </c>
      <c r="H202" s="833" t="s">
        <v>546</v>
      </c>
      <c r="I202" s="833" t="s">
        <v>1221</v>
      </c>
      <c r="J202" s="833" t="s">
        <v>1222</v>
      </c>
      <c r="K202" s="833" t="s">
        <v>1223</v>
      </c>
      <c r="L202" s="836">
        <v>103.8</v>
      </c>
      <c r="M202" s="836">
        <v>103.8</v>
      </c>
      <c r="N202" s="833">
        <v>1</v>
      </c>
      <c r="O202" s="837">
        <v>1</v>
      </c>
      <c r="P202" s="836">
        <v>103.8</v>
      </c>
      <c r="Q202" s="838">
        <v>1</v>
      </c>
      <c r="R202" s="833">
        <v>1</v>
      </c>
      <c r="S202" s="838">
        <v>1</v>
      </c>
      <c r="T202" s="837">
        <v>1</v>
      </c>
      <c r="U202" s="839">
        <v>1</v>
      </c>
    </row>
    <row r="203" spans="1:21" ht="14.4" customHeight="1" x14ac:dyDescent="0.3">
      <c r="A203" s="832">
        <v>22</v>
      </c>
      <c r="B203" s="833" t="s">
        <v>882</v>
      </c>
      <c r="C203" s="833" t="s">
        <v>886</v>
      </c>
      <c r="D203" s="834" t="s">
        <v>1271</v>
      </c>
      <c r="E203" s="835" t="s">
        <v>901</v>
      </c>
      <c r="F203" s="833" t="s">
        <v>883</v>
      </c>
      <c r="G203" s="833" t="s">
        <v>1152</v>
      </c>
      <c r="H203" s="833" t="s">
        <v>546</v>
      </c>
      <c r="I203" s="833" t="s">
        <v>1153</v>
      </c>
      <c r="J203" s="833" t="s">
        <v>1154</v>
      </c>
      <c r="K203" s="833" t="s">
        <v>1155</v>
      </c>
      <c r="L203" s="836">
        <v>97.96</v>
      </c>
      <c r="M203" s="836">
        <v>97.96</v>
      </c>
      <c r="N203" s="833">
        <v>1</v>
      </c>
      <c r="O203" s="837">
        <v>1</v>
      </c>
      <c r="P203" s="836">
        <v>97.96</v>
      </c>
      <c r="Q203" s="838">
        <v>1</v>
      </c>
      <c r="R203" s="833">
        <v>1</v>
      </c>
      <c r="S203" s="838">
        <v>1</v>
      </c>
      <c r="T203" s="837">
        <v>1</v>
      </c>
      <c r="U203" s="839">
        <v>1</v>
      </c>
    </row>
    <row r="204" spans="1:21" ht="14.4" customHeight="1" x14ac:dyDescent="0.3">
      <c r="A204" s="832">
        <v>22</v>
      </c>
      <c r="B204" s="833" t="s">
        <v>882</v>
      </c>
      <c r="C204" s="833" t="s">
        <v>886</v>
      </c>
      <c r="D204" s="834" t="s">
        <v>1271</v>
      </c>
      <c r="E204" s="835" t="s">
        <v>901</v>
      </c>
      <c r="F204" s="833" t="s">
        <v>883</v>
      </c>
      <c r="G204" s="833" t="s">
        <v>924</v>
      </c>
      <c r="H204" s="833" t="s">
        <v>583</v>
      </c>
      <c r="I204" s="833" t="s">
        <v>925</v>
      </c>
      <c r="J204" s="833" t="s">
        <v>926</v>
      </c>
      <c r="K204" s="833" t="s">
        <v>927</v>
      </c>
      <c r="L204" s="836">
        <v>117.03</v>
      </c>
      <c r="M204" s="836">
        <v>117.03</v>
      </c>
      <c r="N204" s="833">
        <v>1</v>
      </c>
      <c r="O204" s="837">
        <v>0.5</v>
      </c>
      <c r="P204" s="836"/>
      <c r="Q204" s="838">
        <v>0</v>
      </c>
      <c r="R204" s="833"/>
      <c r="S204" s="838">
        <v>0</v>
      </c>
      <c r="T204" s="837"/>
      <c r="U204" s="839">
        <v>0</v>
      </c>
    </row>
    <row r="205" spans="1:21" ht="14.4" customHeight="1" x14ac:dyDescent="0.3">
      <c r="A205" s="832">
        <v>22</v>
      </c>
      <c r="B205" s="833" t="s">
        <v>882</v>
      </c>
      <c r="C205" s="833" t="s">
        <v>886</v>
      </c>
      <c r="D205" s="834" t="s">
        <v>1271</v>
      </c>
      <c r="E205" s="835" t="s">
        <v>901</v>
      </c>
      <c r="F205" s="833" t="s">
        <v>883</v>
      </c>
      <c r="G205" s="833" t="s">
        <v>993</v>
      </c>
      <c r="H205" s="833" t="s">
        <v>546</v>
      </c>
      <c r="I205" s="833" t="s">
        <v>1224</v>
      </c>
      <c r="J205" s="833" t="s">
        <v>611</v>
      </c>
      <c r="K205" s="833" t="s">
        <v>995</v>
      </c>
      <c r="L205" s="836">
        <v>0</v>
      </c>
      <c r="M205" s="836">
        <v>0</v>
      </c>
      <c r="N205" s="833">
        <v>1</v>
      </c>
      <c r="O205" s="837">
        <v>1</v>
      </c>
      <c r="P205" s="836"/>
      <c r="Q205" s="838"/>
      <c r="R205" s="833"/>
      <c r="S205" s="838">
        <v>0</v>
      </c>
      <c r="T205" s="837"/>
      <c r="U205" s="839">
        <v>0</v>
      </c>
    </row>
    <row r="206" spans="1:21" ht="14.4" customHeight="1" x14ac:dyDescent="0.3">
      <c r="A206" s="832">
        <v>22</v>
      </c>
      <c r="B206" s="833" t="s">
        <v>882</v>
      </c>
      <c r="C206" s="833" t="s">
        <v>886</v>
      </c>
      <c r="D206" s="834" t="s">
        <v>1271</v>
      </c>
      <c r="E206" s="835" t="s">
        <v>901</v>
      </c>
      <c r="F206" s="833" t="s">
        <v>883</v>
      </c>
      <c r="G206" s="833" t="s">
        <v>932</v>
      </c>
      <c r="H206" s="833" t="s">
        <v>546</v>
      </c>
      <c r="I206" s="833" t="s">
        <v>936</v>
      </c>
      <c r="J206" s="833" t="s">
        <v>934</v>
      </c>
      <c r="K206" s="833" t="s">
        <v>935</v>
      </c>
      <c r="L206" s="836">
        <v>182.22</v>
      </c>
      <c r="M206" s="836">
        <v>182.22</v>
      </c>
      <c r="N206" s="833">
        <v>1</v>
      </c>
      <c r="O206" s="837">
        <v>0.5</v>
      </c>
      <c r="P206" s="836">
        <v>182.22</v>
      </c>
      <c r="Q206" s="838">
        <v>1</v>
      </c>
      <c r="R206" s="833">
        <v>1</v>
      </c>
      <c r="S206" s="838">
        <v>1</v>
      </c>
      <c r="T206" s="837">
        <v>0.5</v>
      </c>
      <c r="U206" s="839">
        <v>1</v>
      </c>
    </row>
    <row r="207" spans="1:21" ht="14.4" customHeight="1" x14ac:dyDescent="0.3">
      <c r="A207" s="832">
        <v>22</v>
      </c>
      <c r="B207" s="833" t="s">
        <v>882</v>
      </c>
      <c r="C207" s="833" t="s">
        <v>886</v>
      </c>
      <c r="D207" s="834" t="s">
        <v>1271</v>
      </c>
      <c r="E207" s="835" t="s">
        <v>901</v>
      </c>
      <c r="F207" s="833" t="s">
        <v>883</v>
      </c>
      <c r="G207" s="833" t="s">
        <v>932</v>
      </c>
      <c r="H207" s="833" t="s">
        <v>546</v>
      </c>
      <c r="I207" s="833" t="s">
        <v>1225</v>
      </c>
      <c r="J207" s="833" t="s">
        <v>934</v>
      </c>
      <c r="K207" s="833" t="s">
        <v>1226</v>
      </c>
      <c r="L207" s="836">
        <v>273.33</v>
      </c>
      <c r="M207" s="836">
        <v>546.66</v>
      </c>
      <c r="N207" s="833">
        <v>2</v>
      </c>
      <c r="O207" s="837">
        <v>2</v>
      </c>
      <c r="P207" s="836">
        <v>273.33</v>
      </c>
      <c r="Q207" s="838">
        <v>0.5</v>
      </c>
      <c r="R207" s="833">
        <v>1</v>
      </c>
      <c r="S207" s="838">
        <v>0.5</v>
      </c>
      <c r="T207" s="837">
        <v>1</v>
      </c>
      <c r="U207" s="839">
        <v>0.5</v>
      </c>
    </row>
    <row r="208" spans="1:21" ht="14.4" customHeight="1" x14ac:dyDescent="0.3">
      <c r="A208" s="832">
        <v>22</v>
      </c>
      <c r="B208" s="833" t="s">
        <v>882</v>
      </c>
      <c r="C208" s="833" t="s">
        <v>886</v>
      </c>
      <c r="D208" s="834" t="s">
        <v>1271</v>
      </c>
      <c r="E208" s="835" t="s">
        <v>901</v>
      </c>
      <c r="F208" s="833" t="s">
        <v>883</v>
      </c>
      <c r="G208" s="833" t="s">
        <v>1182</v>
      </c>
      <c r="H208" s="833" t="s">
        <v>546</v>
      </c>
      <c r="I208" s="833" t="s">
        <v>1183</v>
      </c>
      <c r="J208" s="833" t="s">
        <v>1184</v>
      </c>
      <c r="K208" s="833" t="s">
        <v>1185</v>
      </c>
      <c r="L208" s="836">
        <v>75.05</v>
      </c>
      <c r="M208" s="836">
        <v>150.1</v>
      </c>
      <c r="N208" s="833">
        <v>2</v>
      </c>
      <c r="O208" s="837">
        <v>2</v>
      </c>
      <c r="P208" s="836">
        <v>75.05</v>
      </c>
      <c r="Q208" s="838">
        <v>0.5</v>
      </c>
      <c r="R208" s="833">
        <v>1</v>
      </c>
      <c r="S208" s="838">
        <v>0.5</v>
      </c>
      <c r="T208" s="837">
        <v>1</v>
      </c>
      <c r="U208" s="839">
        <v>0.5</v>
      </c>
    </row>
    <row r="209" spans="1:21" ht="14.4" customHeight="1" x14ac:dyDescent="0.3">
      <c r="A209" s="832">
        <v>22</v>
      </c>
      <c r="B209" s="833" t="s">
        <v>882</v>
      </c>
      <c r="C209" s="833" t="s">
        <v>886</v>
      </c>
      <c r="D209" s="834" t="s">
        <v>1271</v>
      </c>
      <c r="E209" s="835" t="s">
        <v>901</v>
      </c>
      <c r="F209" s="833" t="s">
        <v>883</v>
      </c>
      <c r="G209" s="833" t="s">
        <v>1227</v>
      </c>
      <c r="H209" s="833" t="s">
        <v>546</v>
      </c>
      <c r="I209" s="833" t="s">
        <v>1228</v>
      </c>
      <c r="J209" s="833" t="s">
        <v>1229</v>
      </c>
      <c r="K209" s="833" t="s">
        <v>1230</v>
      </c>
      <c r="L209" s="836">
        <v>0</v>
      </c>
      <c r="M209" s="836">
        <v>0</v>
      </c>
      <c r="N209" s="833">
        <v>1</v>
      </c>
      <c r="O209" s="837">
        <v>0.5</v>
      </c>
      <c r="P209" s="836">
        <v>0</v>
      </c>
      <c r="Q209" s="838"/>
      <c r="R209" s="833">
        <v>1</v>
      </c>
      <c r="S209" s="838">
        <v>1</v>
      </c>
      <c r="T209" s="837">
        <v>0.5</v>
      </c>
      <c r="U209" s="839">
        <v>1</v>
      </c>
    </row>
    <row r="210" spans="1:21" ht="14.4" customHeight="1" x14ac:dyDescent="0.3">
      <c r="A210" s="832">
        <v>22</v>
      </c>
      <c r="B210" s="833" t="s">
        <v>882</v>
      </c>
      <c r="C210" s="833" t="s">
        <v>886</v>
      </c>
      <c r="D210" s="834" t="s">
        <v>1271</v>
      </c>
      <c r="E210" s="835" t="s">
        <v>901</v>
      </c>
      <c r="F210" s="833" t="s">
        <v>883</v>
      </c>
      <c r="G210" s="833" t="s">
        <v>1231</v>
      </c>
      <c r="H210" s="833" t="s">
        <v>546</v>
      </c>
      <c r="I210" s="833" t="s">
        <v>1232</v>
      </c>
      <c r="J210" s="833" t="s">
        <v>1233</v>
      </c>
      <c r="K210" s="833" t="s">
        <v>1234</v>
      </c>
      <c r="L210" s="836">
        <v>98.75</v>
      </c>
      <c r="M210" s="836">
        <v>98.75</v>
      </c>
      <c r="N210" s="833">
        <v>1</v>
      </c>
      <c r="O210" s="837">
        <v>0.5</v>
      </c>
      <c r="P210" s="836">
        <v>98.75</v>
      </c>
      <c r="Q210" s="838">
        <v>1</v>
      </c>
      <c r="R210" s="833">
        <v>1</v>
      </c>
      <c r="S210" s="838">
        <v>1</v>
      </c>
      <c r="T210" s="837">
        <v>0.5</v>
      </c>
      <c r="U210" s="839">
        <v>1</v>
      </c>
    </row>
    <row r="211" spans="1:21" ht="14.4" customHeight="1" x14ac:dyDescent="0.3">
      <c r="A211" s="832">
        <v>22</v>
      </c>
      <c r="B211" s="833" t="s">
        <v>882</v>
      </c>
      <c r="C211" s="833" t="s">
        <v>886</v>
      </c>
      <c r="D211" s="834" t="s">
        <v>1271</v>
      </c>
      <c r="E211" s="835" t="s">
        <v>901</v>
      </c>
      <c r="F211" s="833" t="s">
        <v>883</v>
      </c>
      <c r="G211" s="833" t="s">
        <v>1231</v>
      </c>
      <c r="H211" s="833" t="s">
        <v>546</v>
      </c>
      <c r="I211" s="833" t="s">
        <v>1235</v>
      </c>
      <c r="J211" s="833" t="s">
        <v>1236</v>
      </c>
      <c r="K211" s="833" t="s">
        <v>1237</v>
      </c>
      <c r="L211" s="836">
        <v>49.38</v>
      </c>
      <c r="M211" s="836">
        <v>49.38</v>
      </c>
      <c r="N211" s="833">
        <v>1</v>
      </c>
      <c r="O211" s="837">
        <v>1</v>
      </c>
      <c r="P211" s="836">
        <v>49.38</v>
      </c>
      <c r="Q211" s="838">
        <v>1</v>
      </c>
      <c r="R211" s="833">
        <v>1</v>
      </c>
      <c r="S211" s="838">
        <v>1</v>
      </c>
      <c r="T211" s="837">
        <v>1</v>
      </c>
      <c r="U211" s="839">
        <v>1</v>
      </c>
    </row>
    <row r="212" spans="1:21" ht="14.4" customHeight="1" x14ac:dyDescent="0.3">
      <c r="A212" s="832">
        <v>22</v>
      </c>
      <c r="B212" s="833" t="s">
        <v>882</v>
      </c>
      <c r="C212" s="833" t="s">
        <v>886</v>
      </c>
      <c r="D212" s="834" t="s">
        <v>1271</v>
      </c>
      <c r="E212" s="835" t="s">
        <v>901</v>
      </c>
      <c r="F212" s="833" t="s">
        <v>883</v>
      </c>
      <c r="G212" s="833" t="s">
        <v>1238</v>
      </c>
      <c r="H212" s="833" t="s">
        <v>546</v>
      </c>
      <c r="I212" s="833" t="s">
        <v>1239</v>
      </c>
      <c r="J212" s="833" t="s">
        <v>1240</v>
      </c>
      <c r="K212" s="833" t="s">
        <v>1241</v>
      </c>
      <c r="L212" s="836">
        <v>0</v>
      </c>
      <c r="M212" s="836">
        <v>0</v>
      </c>
      <c r="N212" s="833">
        <v>1</v>
      </c>
      <c r="O212" s="837">
        <v>1</v>
      </c>
      <c r="P212" s="836"/>
      <c r="Q212" s="838"/>
      <c r="R212" s="833"/>
      <c r="S212" s="838">
        <v>0</v>
      </c>
      <c r="T212" s="837"/>
      <c r="U212" s="839">
        <v>0</v>
      </c>
    </row>
    <row r="213" spans="1:21" ht="14.4" customHeight="1" x14ac:dyDescent="0.3">
      <c r="A213" s="832">
        <v>22</v>
      </c>
      <c r="B213" s="833" t="s">
        <v>882</v>
      </c>
      <c r="C213" s="833" t="s">
        <v>886</v>
      </c>
      <c r="D213" s="834" t="s">
        <v>1271</v>
      </c>
      <c r="E213" s="835" t="s">
        <v>901</v>
      </c>
      <c r="F213" s="833" t="s">
        <v>883</v>
      </c>
      <c r="G213" s="833" t="s">
        <v>1238</v>
      </c>
      <c r="H213" s="833" t="s">
        <v>546</v>
      </c>
      <c r="I213" s="833" t="s">
        <v>1242</v>
      </c>
      <c r="J213" s="833" t="s">
        <v>1240</v>
      </c>
      <c r="K213" s="833" t="s">
        <v>1243</v>
      </c>
      <c r="L213" s="836">
        <v>0</v>
      </c>
      <c r="M213" s="836">
        <v>0</v>
      </c>
      <c r="N213" s="833">
        <v>1</v>
      </c>
      <c r="O213" s="837">
        <v>1</v>
      </c>
      <c r="P213" s="836"/>
      <c r="Q213" s="838"/>
      <c r="R213" s="833"/>
      <c r="S213" s="838">
        <v>0</v>
      </c>
      <c r="T213" s="837"/>
      <c r="U213" s="839">
        <v>0</v>
      </c>
    </row>
    <row r="214" spans="1:21" ht="14.4" customHeight="1" x14ac:dyDescent="0.3">
      <c r="A214" s="832">
        <v>22</v>
      </c>
      <c r="B214" s="833" t="s">
        <v>882</v>
      </c>
      <c r="C214" s="833" t="s">
        <v>886</v>
      </c>
      <c r="D214" s="834" t="s">
        <v>1271</v>
      </c>
      <c r="E214" s="835" t="s">
        <v>901</v>
      </c>
      <c r="F214" s="833" t="s">
        <v>883</v>
      </c>
      <c r="G214" s="833" t="s">
        <v>1190</v>
      </c>
      <c r="H214" s="833" t="s">
        <v>583</v>
      </c>
      <c r="I214" s="833" t="s">
        <v>1244</v>
      </c>
      <c r="J214" s="833" t="s">
        <v>1245</v>
      </c>
      <c r="K214" s="833" t="s">
        <v>1246</v>
      </c>
      <c r="L214" s="836">
        <v>176.32</v>
      </c>
      <c r="M214" s="836">
        <v>176.32</v>
      </c>
      <c r="N214" s="833">
        <v>1</v>
      </c>
      <c r="O214" s="837">
        <v>1</v>
      </c>
      <c r="P214" s="836">
        <v>176.32</v>
      </c>
      <c r="Q214" s="838">
        <v>1</v>
      </c>
      <c r="R214" s="833">
        <v>1</v>
      </c>
      <c r="S214" s="838">
        <v>1</v>
      </c>
      <c r="T214" s="837">
        <v>1</v>
      </c>
      <c r="U214" s="839">
        <v>1</v>
      </c>
    </row>
    <row r="215" spans="1:21" ht="14.4" customHeight="1" x14ac:dyDescent="0.3">
      <c r="A215" s="832">
        <v>22</v>
      </c>
      <c r="B215" s="833" t="s">
        <v>882</v>
      </c>
      <c r="C215" s="833" t="s">
        <v>886</v>
      </c>
      <c r="D215" s="834" t="s">
        <v>1271</v>
      </c>
      <c r="E215" s="835" t="s">
        <v>901</v>
      </c>
      <c r="F215" s="833" t="s">
        <v>883</v>
      </c>
      <c r="G215" s="833" t="s">
        <v>1247</v>
      </c>
      <c r="H215" s="833" t="s">
        <v>546</v>
      </c>
      <c r="I215" s="833" t="s">
        <v>1248</v>
      </c>
      <c r="J215" s="833" t="s">
        <v>1249</v>
      </c>
      <c r="K215" s="833" t="s">
        <v>1250</v>
      </c>
      <c r="L215" s="836">
        <v>106.09</v>
      </c>
      <c r="M215" s="836">
        <v>318.27</v>
      </c>
      <c r="N215" s="833">
        <v>3</v>
      </c>
      <c r="O215" s="837">
        <v>0.5</v>
      </c>
      <c r="P215" s="836">
        <v>318.27</v>
      </c>
      <c r="Q215" s="838">
        <v>1</v>
      </c>
      <c r="R215" s="833">
        <v>3</v>
      </c>
      <c r="S215" s="838">
        <v>1</v>
      </c>
      <c r="T215" s="837">
        <v>0.5</v>
      </c>
      <c r="U215" s="839">
        <v>1</v>
      </c>
    </row>
    <row r="216" spans="1:21" ht="14.4" customHeight="1" x14ac:dyDescent="0.3">
      <c r="A216" s="832">
        <v>22</v>
      </c>
      <c r="B216" s="833" t="s">
        <v>882</v>
      </c>
      <c r="C216" s="833" t="s">
        <v>886</v>
      </c>
      <c r="D216" s="834" t="s">
        <v>1271</v>
      </c>
      <c r="E216" s="835" t="s">
        <v>901</v>
      </c>
      <c r="F216" s="833" t="s">
        <v>883</v>
      </c>
      <c r="G216" s="833" t="s">
        <v>902</v>
      </c>
      <c r="H216" s="833" t="s">
        <v>546</v>
      </c>
      <c r="I216" s="833" t="s">
        <v>1251</v>
      </c>
      <c r="J216" s="833" t="s">
        <v>602</v>
      </c>
      <c r="K216" s="833" t="s">
        <v>904</v>
      </c>
      <c r="L216" s="836">
        <v>32.25</v>
      </c>
      <c r="M216" s="836">
        <v>32.25</v>
      </c>
      <c r="N216" s="833">
        <v>1</v>
      </c>
      <c r="O216" s="837">
        <v>0.5</v>
      </c>
      <c r="P216" s="836">
        <v>32.25</v>
      </c>
      <c r="Q216" s="838">
        <v>1</v>
      </c>
      <c r="R216" s="833">
        <v>1</v>
      </c>
      <c r="S216" s="838">
        <v>1</v>
      </c>
      <c r="T216" s="837">
        <v>0.5</v>
      </c>
      <c r="U216" s="839">
        <v>1</v>
      </c>
    </row>
    <row r="217" spans="1:21" ht="14.4" customHeight="1" x14ac:dyDescent="0.3">
      <c r="A217" s="832">
        <v>22</v>
      </c>
      <c r="B217" s="833" t="s">
        <v>882</v>
      </c>
      <c r="C217" s="833" t="s">
        <v>886</v>
      </c>
      <c r="D217" s="834" t="s">
        <v>1271</v>
      </c>
      <c r="E217" s="835" t="s">
        <v>901</v>
      </c>
      <c r="F217" s="833" t="s">
        <v>883</v>
      </c>
      <c r="G217" s="833" t="s">
        <v>902</v>
      </c>
      <c r="H217" s="833" t="s">
        <v>546</v>
      </c>
      <c r="I217" s="833" t="s">
        <v>1252</v>
      </c>
      <c r="J217" s="833" t="s">
        <v>602</v>
      </c>
      <c r="K217" s="833" t="s">
        <v>904</v>
      </c>
      <c r="L217" s="836">
        <v>32.25</v>
      </c>
      <c r="M217" s="836">
        <v>96.75</v>
      </c>
      <c r="N217" s="833">
        <v>3</v>
      </c>
      <c r="O217" s="837">
        <v>1.5</v>
      </c>
      <c r="P217" s="836">
        <v>32.25</v>
      </c>
      <c r="Q217" s="838">
        <v>0.33333333333333331</v>
      </c>
      <c r="R217" s="833">
        <v>1</v>
      </c>
      <c r="S217" s="838">
        <v>0.33333333333333331</v>
      </c>
      <c r="T217" s="837">
        <v>0.5</v>
      </c>
      <c r="U217" s="839">
        <v>0.33333333333333331</v>
      </c>
    </row>
    <row r="218" spans="1:21" ht="14.4" customHeight="1" x14ac:dyDescent="0.3">
      <c r="A218" s="832">
        <v>22</v>
      </c>
      <c r="B218" s="833" t="s">
        <v>882</v>
      </c>
      <c r="C218" s="833" t="s">
        <v>886</v>
      </c>
      <c r="D218" s="834" t="s">
        <v>1271</v>
      </c>
      <c r="E218" s="835" t="s">
        <v>901</v>
      </c>
      <c r="F218" s="833" t="s">
        <v>883</v>
      </c>
      <c r="G218" s="833" t="s">
        <v>902</v>
      </c>
      <c r="H218" s="833" t="s">
        <v>546</v>
      </c>
      <c r="I218" s="833" t="s">
        <v>1094</v>
      </c>
      <c r="J218" s="833" t="s">
        <v>602</v>
      </c>
      <c r="K218" s="833" t="s">
        <v>1093</v>
      </c>
      <c r="L218" s="836">
        <v>103.67</v>
      </c>
      <c r="M218" s="836">
        <v>103.67</v>
      </c>
      <c r="N218" s="833">
        <v>1</v>
      </c>
      <c r="O218" s="837">
        <v>1</v>
      </c>
      <c r="P218" s="836">
        <v>103.67</v>
      </c>
      <c r="Q218" s="838">
        <v>1</v>
      </c>
      <c r="R218" s="833">
        <v>1</v>
      </c>
      <c r="S218" s="838">
        <v>1</v>
      </c>
      <c r="T218" s="837">
        <v>1</v>
      </c>
      <c r="U218" s="839">
        <v>1</v>
      </c>
    </row>
    <row r="219" spans="1:21" ht="14.4" customHeight="1" x14ac:dyDescent="0.3">
      <c r="A219" s="832">
        <v>22</v>
      </c>
      <c r="B219" s="833" t="s">
        <v>882</v>
      </c>
      <c r="C219" s="833" t="s">
        <v>886</v>
      </c>
      <c r="D219" s="834" t="s">
        <v>1271</v>
      </c>
      <c r="E219" s="835" t="s">
        <v>901</v>
      </c>
      <c r="F219" s="833" t="s">
        <v>883</v>
      </c>
      <c r="G219" s="833" t="s">
        <v>950</v>
      </c>
      <c r="H219" s="833" t="s">
        <v>583</v>
      </c>
      <c r="I219" s="833" t="s">
        <v>951</v>
      </c>
      <c r="J219" s="833" t="s">
        <v>952</v>
      </c>
      <c r="K219" s="833" t="s">
        <v>953</v>
      </c>
      <c r="L219" s="836">
        <v>143.09</v>
      </c>
      <c r="M219" s="836">
        <v>143.09</v>
      </c>
      <c r="N219" s="833">
        <v>1</v>
      </c>
      <c r="O219" s="837">
        <v>0.5</v>
      </c>
      <c r="P219" s="836">
        <v>143.09</v>
      </c>
      <c r="Q219" s="838">
        <v>1</v>
      </c>
      <c r="R219" s="833">
        <v>1</v>
      </c>
      <c r="S219" s="838">
        <v>1</v>
      </c>
      <c r="T219" s="837">
        <v>0.5</v>
      </c>
      <c r="U219" s="839">
        <v>1</v>
      </c>
    </row>
    <row r="220" spans="1:21" ht="14.4" customHeight="1" x14ac:dyDescent="0.3">
      <c r="A220" s="832">
        <v>22</v>
      </c>
      <c r="B220" s="833" t="s">
        <v>882</v>
      </c>
      <c r="C220" s="833" t="s">
        <v>886</v>
      </c>
      <c r="D220" s="834" t="s">
        <v>1271</v>
      </c>
      <c r="E220" s="835" t="s">
        <v>901</v>
      </c>
      <c r="F220" s="833" t="s">
        <v>883</v>
      </c>
      <c r="G220" s="833" t="s">
        <v>1102</v>
      </c>
      <c r="H220" s="833" t="s">
        <v>546</v>
      </c>
      <c r="I220" s="833" t="s">
        <v>1103</v>
      </c>
      <c r="J220" s="833" t="s">
        <v>1104</v>
      </c>
      <c r="K220" s="833" t="s">
        <v>1105</v>
      </c>
      <c r="L220" s="836">
        <v>87.67</v>
      </c>
      <c r="M220" s="836">
        <v>438.35</v>
      </c>
      <c r="N220" s="833">
        <v>5</v>
      </c>
      <c r="O220" s="837">
        <v>2.5</v>
      </c>
      <c r="P220" s="836">
        <v>175.34</v>
      </c>
      <c r="Q220" s="838">
        <v>0.39999999999999997</v>
      </c>
      <c r="R220" s="833">
        <v>2</v>
      </c>
      <c r="S220" s="838">
        <v>0.4</v>
      </c>
      <c r="T220" s="837">
        <v>0.5</v>
      </c>
      <c r="U220" s="839">
        <v>0.2</v>
      </c>
    </row>
    <row r="221" spans="1:21" ht="14.4" customHeight="1" x14ac:dyDescent="0.3">
      <c r="A221" s="832">
        <v>22</v>
      </c>
      <c r="B221" s="833" t="s">
        <v>882</v>
      </c>
      <c r="C221" s="833" t="s">
        <v>886</v>
      </c>
      <c r="D221" s="834" t="s">
        <v>1271</v>
      </c>
      <c r="E221" s="835" t="s">
        <v>901</v>
      </c>
      <c r="F221" s="833" t="s">
        <v>883</v>
      </c>
      <c r="G221" s="833" t="s">
        <v>962</v>
      </c>
      <c r="H221" s="833" t="s">
        <v>546</v>
      </c>
      <c r="I221" s="833" t="s">
        <v>963</v>
      </c>
      <c r="J221" s="833" t="s">
        <v>964</v>
      </c>
      <c r="K221" s="833" t="s">
        <v>965</v>
      </c>
      <c r="L221" s="836">
        <v>83.74</v>
      </c>
      <c r="M221" s="836">
        <v>418.7</v>
      </c>
      <c r="N221" s="833">
        <v>5</v>
      </c>
      <c r="O221" s="837">
        <v>0.5</v>
      </c>
      <c r="P221" s="836"/>
      <c r="Q221" s="838">
        <v>0</v>
      </c>
      <c r="R221" s="833"/>
      <c r="S221" s="838">
        <v>0</v>
      </c>
      <c r="T221" s="837"/>
      <c r="U221" s="839">
        <v>0</v>
      </c>
    </row>
    <row r="222" spans="1:21" ht="14.4" customHeight="1" x14ac:dyDescent="0.3">
      <c r="A222" s="832">
        <v>22</v>
      </c>
      <c r="B222" s="833" t="s">
        <v>882</v>
      </c>
      <c r="C222" s="833" t="s">
        <v>886</v>
      </c>
      <c r="D222" s="834" t="s">
        <v>1271</v>
      </c>
      <c r="E222" s="835" t="s">
        <v>901</v>
      </c>
      <c r="F222" s="833" t="s">
        <v>883</v>
      </c>
      <c r="G222" s="833" t="s">
        <v>970</v>
      </c>
      <c r="H222" s="833" t="s">
        <v>546</v>
      </c>
      <c r="I222" s="833" t="s">
        <v>1253</v>
      </c>
      <c r="J222" s="833" t="s">
        <v>1254</v>
      </c>
      <c r="K222" s="833" t="s">
        <v>856</v>
      </c>
      <c r="L222" s="836">
        <v>0</v>
      </c>
      <c r="M222" s="836">
        <v>0</v>
      </c>
      <c r="N222" s="833">
        <v>1</v>
      </c>
      <c r="O222" s="837">
        <v>0.5</v>
      </c>
      <c r="P222" s="836">
        <v>0</v>
      </c>
      <c r="Q222" s="838"/>
      <c r="R222" s="833">
        <v>1</v>
      </c>
      <c r="S222" s="838">
        <v>1</v>
      </c>
      <c r="T222" s="837">
        <v>0.5</v>
      </c>
      <c r="U222" s="839">
        <v>1</v>
      </c>
    </row>
    <row r="223" spans="1:21" ht="14.4" customHeight="1" x14ac:dyDescent="0.3">
      <c r="A223" s="832">
        <v>22</v>
      </c>
      <c r="B223" s="833" t="s">
        <v>882</v>
      </c>
      <c r="C223" s="833" t="s">
        <v>886</v>
      </c>
      <c r="D223" s="834" t="s">
        <v>1271</v>
      </c>
      <c r="E223" s="835" t="s">
        <v>901</v>
      </c>
      <c r="F223" s="833" t="s">
        <v>883</v>
      </c>
      <c r="G223" s="833" t="s">
        <v>905</v>
      </c>
      <c r="H223" s="833" t="s">
        <v>583</v>
      </c>
      <c r="I223" s="833" t="s">
        <v>977</v>
      </c>
      <c r="J223" s="833" t="s">
        <v>842</v>
      </c>
      <c r="K223" s="833" t="s">
        <v>978</v>
      </c>
      <c r="L223" s="836">
        <v>74.08</v>
      </c>
      <c r="M223" s="836">
        <v>370.4</v>
      </c>
      <c r="N223" s="833">
        <v>5</v>
      </c>
      <c r="O223" s="837">
        <v>5</v>
      </c>
      <c r="P223" s="836">
        <v>296.32</v>
      </c>
      <c r="Q223" s="838">
        <v>0.8</v>
      </c>
      <c r="R223" s="833">
        <v>4</v>
      </c>
      <c r="S223" s="838">
        <v>0.8</v>
      </c>
      <c r="T223" s="837">
        <v>4</v>
      </c>
      <c r="U223" s="839">
        <v>0.8</v>
      </c>
    </row>
    <row r="224" spans="1:21" ht="14.4" customHeight="1" x14ac:dyDescent="0.3">
      <c r="A224" s="832">
        <v>22</v>
      </c>
      <c r="B224" s="833" t="s">
        <v>882</v>
      </c>
      <c r="C224" s="833" t="s">
        <v>886</v>
      </c>
      <c r="D224" s="834" t="s">
        <v>1271</v>
      </c>
      <c r="E224" s="835" t="s">
        <v>901</v>
      </c>
      <c r="F224" s="833" t="s">
        <v>883</v>
      </c>
      <c r="G224" s="833" t="s">
        <v>905</v>
      </c>
      <c r="H224" s="833" t="s">
        <v>583</v>
      </c>
      <c r="I224" s="833" t="s">
        <v>841</v>
      </c>
      <c r="J224" s="833" t="s">
        <v>842</v>
      </c>
      <c r="K224" s="833" t="s">
        <v>843</v>
      </c>
      <c r="L224" s="836">
        <v>94.28</v>
      </c>
      <c r="M224" s="836">
        <v>1225.6399999999999</v>
      </c>
      <c r="N224" s="833">
        <v>13</v>
      </c>
      <c r="O224" s="837">
        <v>10.5</v>
      </c>
      <c r="P224" s="836">
        <v>848.52</v>
      </c>
      <c r="Q224" s="838">
        <v>0.6923076923076924</v>
      </c>
      <c r="R224" s="833">
        <v>9</v>
      </c>
      <c r="S224" s="838">
        <v>0.69230769230769229</v>
      </c>
      <c r="T224" s="837">
        <v>7</v>
      </c>
      <c r="U224" s="839">
        <v>0.66666666666666663</v>
      </c>
    </row>
    <row r="225" spans="1:21" ht="14.4" customHeight="1" x14ac:dyDescent="0.3">
      <c r="A225" s="832">
        <v>22</v>
      </c>
      <c r="B225" s="833" t="s">
        <v>882</v>
      </c>
      <c r="C225" s="833" t="s">
        <v>886</v>
      </c>
      <c r="D225" s="834" t="s">
        <v>1271</v>
      </c>
      <c r="E225" s="835" t="s">
        <v>901</v>
      </c>
      <c r="F225" s="833" t="s">
        <v>883</v>
      </c>
      <c r="G225" s="833" t="s">
        <v>905</v>
      </c>
      <c r="H225" s="833" t="s">
        <v>546</v>
      </c>
      <c r="I225" s="833" t="s">
        <v>979</v>
      </c>
      <c r="J225" s="833" t="s">
        <v>842</v>
      </c>
      <c r="K225" s="833" t="s">
        <v>980</v>
      </c>
      <c r="L225" s="836">
        <v>168.36</v>
      </c>
      <c r="M225" s="836">
        <v>2188.6800000000003</v>
      </c>
      <c r="N225" s="833">
        <v>13</v>
      </c>
      <c r="O225" s="837">
        <v>12</v>
      </c>
      <c r="P225" s="836">
        <v>841.80000000000007</v>
      </c>
      <c r="Q225" s="838">
        <v>0.38461538461538458</v>
      </c>
      <c r="R225" s="833">
        <v>5</v>
      </c>
      <c r="S225" s="838">
        <v>0.38461538461538464</v>
      </c>
      <c r="T225" s="837">
        <v>4.5</v>
      </c>
      <c r="U225" s="839">
        <v>0.375</v>
      </c>
    </row>
    <row r="226" spans="1:21" ht="14.4" customHeight="1" x14ac:dyDescent="0.3">
      <c r="A226" s="832">
        <v>22</v>
      </c>
      <c r="B226" s="833" t="s">
        <v>882</v>
      </c>
      <c r="C226" s="833" t="s">
        <v>886</v>
      </c>
      <c r="D226" s="834" t="s">
        <v>1271</v>
      </c>
      <c r="E226" s="835" t="s">
        <v>901</v>
      </c>
      <c r="F226" s="833" t="s">
        <v>883</v>
      </c>
      <c r="G226" s="833" t="s">
        <v>905</v>
      </c>
      <c r="H226" s="833" t="s">
        <v>583</v>
      </c>
      <c r="I226" s="833" t="s">
        <v>908</v>
      </c>
      <c r="J226" s="833" t="s">
        <v>842</v>
      </c>
      <c r="K226" s="833" t="s">
        <v>909</v>
      </c>
      <c r="L226" s="836">
        <v>115.33</v>
      </c>
      <c r="M226" s="836">
        <v>1037.97</v>
      </c>
      <c r="N226" s="833">
        <v>9</v>
      </c>
      <c r="O226" s="837">
        <v>9</v>
      </c>
      <c r="P226" s="836">
        <v>807.31000000000006</v>
      </c>
      <c r="Q226" s="838">
        <v>0.77777777777777779</v>
      </c>
      <c r="R226" s="833">
        <v>7</v>
      </c>
      <c r="S226" s="838">
        <v>0.77777777777777779</v>
      </c>
      <c r="T226" s="837">
        <v>7</v>
      </c>
      <c r="U226" s="839">
        <v>0.77777777777777779</v>
      </c>
    </row>
    <row r="227" spans="1:21" ht="14.4" customHeight="1" x14ac:dyDescent="0.3">
      <c r="A227" s="832">
        <v>22</v>
      </c>
      <c r="B227" s="833" t="s">
        <v>882</v>
      </c>
      <c r="C227" s="833" t="s">
        <v>886</v>
      </c>
      <c r="D227" s="834" t="s">
        <v>1271</v>
      </c>
      <c r="E227" s="835" t="s">
        <v>901</v>
      </c>
      <c r="F227" s="833" t="s">
        <v>883</v>
      </c>
      <c r="G227" s="833" t="s">
        <v>905</v>
      </c>
      <c r="H227" s="833" t="s">
        <v>583</v>
      </c>
      <c r="I227" s="833" t="s">
        <v>910</v>
      </c>
      <c r="J227" s="833" t="s">
        <v>845</v>
      </c>
      <c r="K227" s="833" t="s">
        <v>911</v>
      </c>
      <c r="L227" s="836">
        <v>105.23</v>
      </c>
      <c r="M227" s="836">
        <v>3577.82</v>
      </c>
      <c r="N227" s="833">
        <v>34</v>
      </c>
      <c r="O227" s="837">
        <v>32.5</v>
      </c>
      <c r="P227" s="836">
        <v>1894.14</v>
      </c>
      <c r="Q227" s="838">
        <v>0.52941176470588236</v>
      </c>
      <c r="R227" s="833">
        <v>18</v>
      </c>
      <c r="S227" s="838">
        <v>0.52941176470588236</v>
      </c>
      <c r="T227" s="837">
        <v>16.5</v>
      </c>
      <c r="U227" s="839">
        <v>0.50769230769230766</v>
      </c>
    </row>
    <row r="228" spans="1:21" ht="14.4" customHeight="1" x14ac:dyDescent="0.3">
      <c r="A228" s="832">
        <v>22</v>
      </c>
      <c r="B228" s="833" t="s">
        <v>882</v>
      </c>
      <c r="C228" s="833" t="s">
        <v>886</v>
      </c>
      <c r="D228" s="834" t="s">
        <v>1271</v>
      </c>
      <c r="E228" s="835" t="s">
        <v>901</v>
      </c>
      <c r="F228" s="833" t="s">
        <v>883</v>
      </c>
      <c r="G228" s="833" t="s">
        <v>905</v>
      </c>
      <c r="H228" s="833" t="s">
        <v>583</v>
      </c>
      <c r="I228" s="833" t="s">
        <v>912</v>
      </c>
      <c r="J228" s="833" t="s">
        <v>845</v>
      </c>
      <c r="K228" s="833" t="s">
        <v>913</v>
      </c>
      <c r="L228" s="836">
        <v>126.27</v>
      </c>
      <c r="M228" s="836">
        <v>9596.5200000000059</v>
      </c>
      <c r="N228" s="833">
        <v>76</v>
      </c>
      <c r="O228" s="837">
        <v>73</v>
      </c>
      <c r="P228" s="836">
        <v>3788.1</v>
      </c>
      <c r="Q228" s="838">
        <v>0.39473684210526289</v>
      </c>
      <c r="R228" s="833">
        <v>30</v>
      </c>
      <c r="S228" s="838">
        <v>0.39473684210526316</v>
      </c>
      <c r="T228" s="837">
        <v>29.5</v>
      </c>
      <c r="U228" s="839">
        <v>0.4041095890410959</v>
      </c>
    </row>
    <row r="229" spans="1:21" ht="14.4" customHeight="1" x14ac:dyDescent="0.3">
      <c r="A229" s="832">
        <v>22</v>
      </c>
      <c r="B229" s="833" t="s">
        <v>882</v>
      </c>
      <c r="C229" s="833" t="s">
        <v>886</v>
      </c>
      <c r="D229" s="834" t="s">
        <v>1271</v>
      </c>
      <c r="E229" s="835" t="s">
        <v>901</v>
      </c>
      <c r="F229" s="833" t="s">
        <v>883</v>
      </c>
      <c r="G229" s="833" t="s">
        <v>905</v>
      </c>
      <c r="H229" s="833" t="s">
        <v>583</v>
      </c>
      <c r="I229" s="833" t="s">
        <v>981</v>
      </c>
      <c r="J229" s="833" t="s">
        <v>845</v>
      </c>
      <c r="K229" s="833" t="s">
        <v>982</v>
      </c>
      <c r="L229" s="836">
        <v>63.14</v>
      </c>
      <c r="M229" s="836">
        <v>568.26</v>
      </c>
      <c r="N229" s="833">
        <v>9</v>
      </c>
      <c r="O229" s="837">
        <v>8</v>
      </c>
      <c r="P229" s="836">
        <v>126.28</v>
      </c>
      <c r="Q229" s="838">
        <v>0.22222222222222224</v>
      </c>
      <c r="R229" s="833">
        <v>2</v>
      </c>
      <c r="S229" s="838">
        <v>0.22222222222222221</v>
      </c>
      <c r="T229" s="837">
        <v>2</v>
      </c>
      <c r="U229" s="839">
        <v>0.25</v>
      </c>
    </row>
    <row r="230" spans="1:21" ht="14.4" customHeight="1" x14ac:dyDescent="0.3">
      <c r="A230" s="832">
        <v>22</v>
      </c>
      <c r="B230" s="833" t="s">
        <v>882</v>
      </c>
      <c r="C230" s="833" t="s">
        <v>886</v>
      </c>
      <c r="D230" s="834" t="s">
        <v>1271</v>
      </c>
      <c r="E230" s="835" t="s">
        <v>901</v>
      </c>
      <c r="F230" s="833" t="s">
        <v>883</v>
      </c>
      <c r="G230" s="833" t="s">
        <v>905</v>
      </c>
      <c r="H230" s="833" t="s">
        <v>583</v>
      </c>
      <c r="I230" s="833" t="s">
        <v>847</v>
      </c>
      <c r="J230" s="833" t="s">
        <v>845</v>
      </c>
      <c r="K230" s="833" t="s">
        <v>848</v>
      </c>
      <c r="L230" s="836">
        <v>84.18</v>
      </c>
      <c r="M230" s="836">
        <v>7155.2999999999975</v>
      </c>
      <c r="N230" s="833">
        <v>85</v>
      </c>
      <c r="O230" s="837">
        <v>71.5</v>
      </c>
      <c r="P230" s="836">
        <v>3283.0199999999995</v>
      </c>
      <c r="Q230" s="838">
        <v>0.4588235294117648</v>
      </c>
      <c r="R230" s="833">
        <v>39</v>
      </c>
      <c r="S230" s="838">
        <v>0.45882352941176469</v>
      </c>
      <c r="T230" s="837">
        <v>31</v>
      </c>
      <c r="U230" s="839">
        <v>0.43356643356643354</v>
      </c>
    </row>
    <row r="231" spans="1:21" ht="14.4" customHeight="1" x14ac:dyDescent="0.3">
      <c r="A231" s="832">
        <v>22</v>
      </c>
      <c r="B231" s="833" t="s">
        <v>882</v>
      </c>
      <c r="C231" s="833" t="s">
        <v>886</v>
      </c>
      <c r="D231" s="834" t="s">
        <v>1271</v>
      </c>
      <c r="E231" s="835" t="s">
        <v>901</v>
      </c>
      <c r="F231" s="833" t="s">
        <v>883</v>
      </c>
      <c r="G231" s="833" t="s">
        <v>905</v>
      </c>
      <c r="H231" s="833" t="s">
        <v>583</v>
      </c>
      <c r="I231" s="833" t="s">
        <v>983</v>
      </c>
      <c r="J231" s="833" t="s">
        <v>842</v>
      </c>
      <c r="K231" s="833" t="s">
        <v>984</v>
      </c>
      <c r="L231" s="836">
        <v>63.14</v>
      </c>
      <c r="M231" s="836">
        <v>441.98</v>
      </c>
      <c r="N231" s="833">
        <v>7</v>
      </c>
      <c r="O231" s="837">
        <v>7</v>
      </c>
      <c r="P231" s="836">
        <v>315.7</v>
      </c>
      <c r="Q231" s="838">
        <v>0.71428571428571419</v>
      </c>
      <c r="R231" s="833">
        <v>5</v>
      </c>
      <c r="S231" s="838">
        <v>0.7142857142857143</v>
      </c>
      <c r="T231" s="837">
        <v>5</v>
      </c>
      <c r="U231" s="839">
        <v>0.7142857142857143</v>
      </c>
    </row>
    <row r="232" spans="1:21" ht="14.4" customHeight="1" x14ac:dyDescent="0.3">
      <c r="A232" s="832">
        <v>22</v>
      </c>
      <c r="B232" s="833" t="s">
        <v>882</v>
      </c>
      <c r="C232" s="833" t="s">
        <v>886</v>
      </c>
      <c r="D232" s="834" t="s">
        <v>1271</v>
      </c>
      <c r="E232" s="835" t="s">
        <v>901</v>
      </c>
      <c r="F232" s="833" t="s">
        <v>883</v>
      </c>
      <c r="G232" s="833" t="s">
        <v>905</v>
      </c>
      <c r="H232" s="833" t="s">
        <v>546</v>
      </c>
      <c r="I232" s="833" t="s">
        <v>906</v>
      </c>
      <c r="J232" s="833" t="s">
        <v>842</v>
      </c>
      <c r="K232" s="833" t="s">
        <v>907</v>
      </c>
      <c r="L232" s="836">
        <v>105.23</v>
      </c>
      <c r="M232" s="836">
        <v>1052.3</v>
      </c>
      <c r="N232" s="833">
        <v>10</v>
      </c>
      <c r="O232" s="837">
        <v>9.5</v>
      </c>
      <c r="P232" s="836">
        <v>841.84</v>
      </c>
      <c r="Q232" s="838">
        <v>0.8</v>
      </c>
      <c r="R232" s="833">
        <v>8</v>
      </c>
      <c r="S232" s="838">
        <v>0.8</v>
      </c>
      <c r="T232" s="837">
        <v>7.5</v>
      </c>
      <c r="U232" s="839">
        <v>0.78947368421052633</v>
      </c>
    </row>
    <row r="233" spans="1:21" ht="14.4" customHeight="1" x14ac:dyDescent="0.3">
      <c r="A233" s="832">
        <v>22</v>
      </c>
      <c r="B233" s="833" t="s">
        <v>882</v>
      </c>
      <c r="C233" s="833" t="s">
        <v>886</v>
      </c>
      <c r="D233" s="834" t="s">
        <v>1271</v>
      </c>
      <c r="E233" s="835" t="s">
        <v>901</v>
      </c>
      <c r="F233" s="833" t="s">
        <v>883</v>
      </c>
      <c r="G233" s="833" t="s">
        <v>905</v>
      </c>
      <c r="H233" s="833" t="s">
        <v>583</v>
      </c>
      <c r="I233" s="833" t="s">
        <v>849</v>
      </c>
      <c r="J233" s="833" t="s">
        <v>842</v>
      </c>
      <c r="K233" s="833" t="s">
        <v>850</v>
      </c>
      <c r="L233" s="836">
        <v>49.08</v>
      </c>
      <c r="M233" s="836">
        <v>147.24</v>
      </c>
      <c r="N233" s="833">
        <v>3</v>
      </c>
      <c r="O233" s="837">
        <v>1.5</v>
      </c>
      <c r="P233" s="836">
        <v>49.08</v>
      </c>
      <c r="Q233" s="838">
        <v>0.33333333333333331</v>
      </c>
      <c r="R233" s="833">
        <v>1</v>
      </c>
      <c r="S233" s="838">
        <v>0.33333333333333331</v>
      </c>
      <c r="T233" s="837">
        <v>0.5</v>
      </c>
      <c r="U233" s="839">
        <v>0.33333333333333331</v>
      </c>
    </row>
    <row r="234" spans="1:21" ht="14.4" customHeight="1" x14ac:dyDescent="0.3">
      <c r="A234" s="832">
        <v>22</v>
      </c>
      <c r="B234" s="833" t="s">
        <v>882</v>
      </c>
      <c r="C234" s="833" t="s">
        <v>886</v>
      </c>
      <c r="D234" s="834" t="s">
        <v>1271</v>
      </c>
      <c r="E234" s="835" t="s">
        <v>901</v>
      </c>
      <c r="F234" s="833" t="s">
        <v>883</v>
      </c>
      <c r="G234" s="833" t="s">
        <v>905</v>
      </c>
      <c r="H234" s="833" t="s">
        <v>583</v>
      </c>
      <c r="I234" s="833" t="s">
        <v>985</v>
      </c>
      <c r="J234" s="833" t="s">
        <v>842</v>
      </c>
      <c r="K234" s="833" t="s">
        <v>986</v>
      </c>
      <c r="L234" s="836">
        <v>126.27</v>
      </c>
      <c r="M234" s="836">
        <v>883.89</v>
      </c>
      <c r="N234" s="833">
        <v>7</v>
      </c>
      <c r="O234" s="837">
        <v>6</v>
      </c>
      <c r="P234" s="836">
        <v>757.62</v>
      </c>
      <c r="Q234" s="838">
        <v>0.85714285714285721</v>
      </c>
      <c r="R234" s="833">
        <v>6</v>
      </c>
      <c r="S234" s="838">
        <v>0.8571428571428571</v>
      </c>
      <c r="T234" s="837">
        <v>5</v>
      </c>
      <c r="U234" s="839">
        <v>0.83333333333333337</v>
      </c>
    </row>
    <row r="235" spans="1:21" ht="14.4" customHeight="1" x14ac:dyDescent="0.3">
      <c r="A235" s="832">
        <v>22</v>
      </c>
      <c r="B235" s="833" t="s">
        <v>882</v>
      </c>
      <c r="C235" s="833" t="s">
        <v>886</v>
      </c>
      <c r="D235" s="834" t="s">
        <v>1271</v>
      </c>
      <c r="E235" s="835" t="s">
        <v>901</v>
      </c>
      <c r="F235" s="833" t="s">
        <v>883</v>
      </c>
      <c r="G235" s="833" t="s">
        <v>905</v>
      </c>
      <c r="H235" s="833" t="s">
        <v>546</v>
      </c>
      <c r="I235" s="833" t="s">
        <v>914</v>
      </c>
      <c r="J235" s="833" t="s">
        <v>842</v>
      </c>
      <c r="K235" s="833" t="s">
        <v>915</v>
      </c>
      <c r="L235" s="836">
        <v>84.18</v>
      </c>
      <c r="M235" s="836">
        <v>2609.5800000000008</v>
      </c>
      <c r="N235" s="833">
        <v>31</v>
      </c>
      <c r="O235" s="837">
        <v>28</v>
      </c>
      <c r="P235" s="836">
        <v>1346.8800000000006</v>
      </c>
      <c r="Q235" s="838">
        <v>0.51612903225806461</v>
      </c>
      <c r="R235" s="833">
        <v>16</v>
      </c>
      <c r="S235" s="838">
        <v>0.5161290322580645</v>
      </c>
      <c r="T235" s="837">
        <v>13</v>
      </c>
      <c r="U235" s="839">
        <v>0.4642857142857143</v>
      </c>
    </row>
    <row r="236" spans="1:21" ht="14.4" customHeight="1" x14ac:dyDescent="0.3">
      <c r="A236" s="832">
        <v>22</v>
      </c>
      <c r="B236" s="833" t="s">
        <v>882</v>
      </c>
      <c r="C236" s="833" t="s">
        <v>886</v>
      </c>
      <c r="D236" s="834" t="s">
        <v>1271</v>
      </c>
      <c r="E236" s="835" t="s">
        <v>901</v>
      </c>
      <c r="F236" s="833" t="s">
        <v>883</v>
      </c>
      <c r="G236" s="833" t="s">
        <v>905</v>
      </c>
      <c r="H236" s="833" t="s">
        <v>583</v>
      </c>
      <c r="I236" s="833" t="s">
        <v>844</v>
      </c>
      <c r="J236" s="833" t="s">
        <v>845</v>
      </c>
      <c r="K236" s="833" t="s">
        <v>846</v>
      </c>
      <c r="L236" s="836">
        <v>49.08</v>
      </c>
      <c r="M236" s="836">
        <v>196.32</v>
      </c>
      <c r="N236" s="833">
        <v>4</v>
      </c>
      <c r="O236" s="837">
        <v>3</v>
      </c>
      <c r="P236" s="836">
        <v>49.08</v>
      </c>
      <c r="Q236" s="838">
        <v>0.25</v>
      </c>
      <c r="R236" s="833">
        <v>1</v>
      </c>
      <c r="S236" s="838">
        <v>0.25</v>
      </c>
      <c r="T236" s="837">
        <v>1</v>
      </c>
      <c r="U236" s="839">
        <v>0.33333333333333331</v>
      </c>
    </row>
    <row r="237" spans="1:21" ht="14.4" customHeight="1" x14ac:dyDescent="0.3">
      <c r="A237" s="832">
        <v>22</v>
      </c>
      <c r="B237" s="833" t="s">
        <v>882</v>
      </c>
      <c r="C237" s="833" t="s">
        <v>886</v>
      </c>
      <c r="D237" s="834" t="s">
        <v>1271</v>
      </c>
      <c r="E237" s="835" t="s">
        <v>901</v>
      </c>
      <c r="F237" s="833" t="s">
        <v>883</v>
      </c>
      <c r="G237" s="833" t="s">
        <v>989</v>
      </c>
      <c r="H237" s="833" t="s">
        <v>546</v>
      </c>
      <c r="I237" s="833" t="s">
        <v>990</v>
      </c>
      <c r="J237" s="833" t="s">
        <v>991</v>
      </c>
      <c r="K237" s="833" t="s">
        <v>992</v>
      </c>
      <c r="L237" s="836">
        <v>0</v>
      </c>
      <c r="M237" s="836">
        <v>0</v>
      </c>
      <c r="N237" s="833">
        <v>20</v>
      </c>
      <c r="O237" s="837">
        <v>17</v>
      </c>
      <c r="P237" s="836">
        <v>0</v>
      </c>
      <c r="Q237" s="838"/>
      <c r="R237" s="833">
        <v>20</v>
      </c>
      <c r="S237" s="838">
        <v>1</v>
      </c>
      <c r="T237" s="837">
        <v>17</v>
      </c>
      <c r="U237" s="839">
        <v>1</v>
      </c>
    </row>
    <row r="238" spans="1:21" ht="14.4" customHeight="1" x14ac:dyDescent="0.3">
      <c r="A238" s="832">
        <v>22</v>
      </c>
      <c r="B238" s="833" t="s">
        <v>882</v>
      </c>
      <c r="C238" s="833" t="s">
        <v>886</v>
      </c>
      <c r="D238" s="834" t="s">
        <v>1271</v>
      </c>
      <c r="E238" s="835" t="s">
        <v>899</v>
      </c>
      <c r="F238" s="833" t="s">
        <v>883</v>
      </c>
      <c r="G238" s="833" t="s">
        <v>1255</v>
      </c>
      <c r="H238" s="833" t="s">
        <v>546</v>
      </c>
      <c r="I238" s="833" t="s">
        <v>1256</v>
      </c>
      <c r="J238" s="833" t="s">
        <v>1257</v>
      </c>
      <c r="K238" s="833" t="s">
        <v>1258</v>
      </c>
      <c r="L238" s="836">
        <v>38.47</v>
      </c>
      <c r="M238" s="836">
        <v>38.47</v>
      </c>
      <c r="N238" s="833">
        <v>1</v>
      </c>
      <c r="O238" s="837">
        <v>1</v>
      </c>
      <c r="P238" s="836">
        <v>38.47</v>
      </c>
      <c r="Q238" s="838">
        <v>1</v>
      </c>
      <c r="R238" s="833">
        <v>1</v>
      </c>
      <c r="S238" s="838">
        <v>1</v>
      </c>
      <c r="T238" s="837">
        <v>1</v>
      </c>
      <c r="U238" s="839">
        <v>1</v>
      </c>
    </row>
    <row r="239" spans="1:21" ht="14.4" customHeight="1" x14ac:dyDescent="0.3">
      <c r="A239" s="832">
        <v>22</v>
      </c>
      <c r="B239" s="833" t="s">
        <v>882</v>
      </c>
      <c r="C239" s="833" t="s">
        <v>886</v>
      </c>
      <c r="D239" s="834" t="s">
        <v>1271</v>
      </c>
      <c r="E239" s="835" t="s">
        <v>899</v>
      </c>
      <c r="F239" s="833" t="s">
        <v>883</v>
      </c>
      <c r="G239" s="833" t="s">
        <v>1247</v>
      </c>
      <c r="H239" s="833" t="s">
        <v>546</v>
      </c>
      <c r="I239" s="833" t="s">
        <v>1248</v>
      </c>
      <c r="J239" s="833" t="s">
        <v>1249</v>
      </c>
      <c r="K239" s="833" t="s">
        <v>1250</v>
      </c>
      <c r="L239" s="836">
        <v>106.09</v>
      </c>
      <c r="M239" s="836">
        <v>424.36</v>
      </c>
      <c r="N239" s="833">
        <v>4</v>
      </c>
      <c r="O239" s="837">
        <v>1.5</v>
      </c>
      <c r="P239" s="836">
        <v>424.36</v>
      </c>
      <c r="Q239" s="838">
        <v>1</v>
      </c>
      <c r="R239" s="833">
        <v>4</v>
      </c>
      <c r="S239" s="838">
        <v>1</v>
      </c>
      <c r="T239" s="837">
        <v>1.5</v>
      </c>
      <c r="U239" s="839">
        <v>1</v>
      </c>
    </row>
    <row r="240" spans="1:21" ht="14.4" customHeight="1" x14ac:dyDescent="0.3">
      <c r="A240" s="832">
        <v>22</v>
      </c>
      <c r="B240" s="833" t="s">
        <v>882</v>
      </c>
      <c r="C240" s="833" t="s">
        <v>886</v>
      </c>
      <c r="D240" s="834" t="s">
        <v>1271</v>
      </c>
      <c r="E240" s="835" t="s">
        <v>899</v>
      </c>
      <c r="F240" s="833" t="s">
        <v>883</v>
      </c>
      <c r="G240" s="833" t="s">
        <v>905</v>
      </c>
      <c r="H240" s="833" t="s">
        <v>583</v>
      </c>
      <c r="I240" s="833" t="s">
        <v>849</v>
      </c>
      <c r="J240" s="833" t="s">
        <v>842</v>
      </c>
      <c r="K240" s="833" t="s">
        <v>850</v>
      </c>
      <c r="L240" s="836">
        <v>49.08</v>
      </c>
      <c r="M240" s="836">
        <v>49.08</v>
      </c>
      <c r="N240" s="833">
        <v>1</v>
      </c>
      <c r="O240" s="837">
        <v>0.5</v>
      </c>
      <c r="P240" s="836">
        <v>49.08</v>
      </c>
      <c r="Q240" s="838">
        <v>1</v>
      </c>
      <c r="R240" s="833">
        <v>1</v>
      </c>
      <c r="S240" s="838">
        <v>1</v>
      </c>
      <c r="T240" s="837">
        <v>0.5</v>
      </c>
      <c r="U240" s="839">
        <v>1</v>
      </c>
    </row>
    <row r="241" spans="1:21" ht="14.4" customHeight="1" x14ac:dyDescent="0.3">
      <c r="A241" s="832">
        <v>22</v>
      </c>
      <c r="B241" s="833" t="s">
        <v>882</v>
      </c>
      <c r="C241" s="833" t="s">
        <v>886</v>
      </c>
      <c r="D241" s="834" t="s">
        <v>1271</v>
      </c>
      <c r="E241" s="835" t="s">
        <v>895</v>
      </c>
      <c r="F241" s="833" t="s">
        <v>883</v>
      </c>
      <c r="G241" s="833" t="s">
        <v>1114</v>
      </c>
      <c r="H241" s="833" t="s">
        <v>546</v>
      </c>
      <c r="I241" s="833" t="s">
        <v>1259</v>
      </c>
      <c r="J241" s="833" t="s">
        <v>1260</v>
      </c>
      <c r="K241" s="833" t="s">
        <v>1261</v>
      </c>
      <c r="L241" s="836">
        <v>55.41</v>
      </c>
      <c r="M241" s="836">
        <v>55.41</v>
      </c>
      <c r="N241" s="833">
        <v>1</v>
      </c>
      <c r="O241" s="837">
        <v>0.5</v>
      </c>
      <c r="P241" s="836">
        <v>55.41</v>
      </c>
      <c r="Q241" s="838">
        <v>1</v>
      </c>
      <c r="R241" s="833">
        <v>1</v>
      </c>
      <c r="S241" s="838">
        <v>1</v>
      </c>
      <c r="T241" s="837">
        <v>0.5</v>
      </c>
      <c r="U241" s="839">
        <v>1</v>
      </c>
    </row>
    <row r="242" spans="1:21" ht="14.4" customHeight="1" x14ac:dyDescent="0.3">
      <c r="A242" s="832">
        <v>22</v>
      </c>
      <c r="B242" s="833" t="s">
        <v>882</v>
      </c>
      <c r="C242" s="833" t="s">
        <v>886</v>
      </c>
      <c r="D242" s="834" t="s">
        <v>1271</v>
      </c>
      <c r="E242" s="835" t="s">
        <v>895</v>
      </c>
      <c r="F242" s="833" t="s">
        <v>883</v>
      </c>
      <c r="G242" s="833" t="s">
        <v>1262</v>
      </c>
      <c r="H242" s="833" t="s">
        <v>583</v>
      </c>
      <c r="I242" s="833" t="s">
        <v>1263</v>
      </c>
      <c r="J242" s="833" t="s">
        <v>1264</v>
      </c>
      <c r="K242" s="833" t="s">
        <v>1265</v>
      </c>
      <c r="L242" s="836">
        <v>38.04</v>
      </c>
      <c r="M242" s="836">
        <v>38.04</v>
      </c>
      <c r="N242" s="833">
        <v>1</v>
      </c>
      <c r="O242" s="837">
        <v>1</v>
      </c>
      <c r="P242" s="836">
        <v>38.04</v>
      </c>
      <c r="Q242" s="838">
        <v>1</v>
      </c>
      <c r="R242" s="833">
        <v>1</v>
      </c>
      <c r="S242" s="838">
        <v>1</v>
      </c>
      <c r="T242" s="837">
        <v>1</v>
      </c>
      <c r="U242" s="839">
        <v>1</v>
      </c>
    </row>
    <row r="243" spans="1:21" ht="14.4" customHeight="1" x14ac:dyDescent="0.3">
      <c r="A243" s="832">
        <v>22</v>
      </c>
      <c r="B243" s="833" t="s">
        <v>882</v>
      </c>
      <c r="C243" s="833" t="s">
        <v>886</v>
      </c>
      <c r="D243" s="834" t="s">
        <v>1271</v>
      </c>
      <c r="E243" s="835" t="s">
        <v>895</v>
      </c>
      <c r="F243" s="833" t="s">
        <v>883</v>
      </c>
      <c r="G243" s="833" t="s">
        <v>1266</v>
      </c>
      <c r="H243" s="833" t="s">
        <v>546</v>
      </c>
      <c r="I243" s="833" t="s">
        <v>1267</v>
      </c>
      <c r="J243" s="833" t="s">
        <v>1268</v>
      </c>
      <c r="K243" s="833" t="s">
        <v>1269</v>
      </c>
      <c r="L243" s="836">
        <v>0</v>
      </c>
      <c r="M243" s="836">
        <v>0</v>
      </c>
      <c r="N243" s="833">
        <v>2</v>
      </c>
      <c r="O243" s="837">
        <v>0.5</v>
      </c>
      <c r="P243" s="836">
        <v>0</v>
      </c>
      <c r="Q243" s="838"/>
      <c r="R243" s="833">
        <v>2</v>
      </c>
      <c r="S243" s="838">
        <v>1</v>
      </c>
      <c r="T243" s="837">
        <v>0.5</v>
      </c>
      <c r="U243" s="839">
        <v>1</v>
      </c>
    </row>
    <row r="244" spans="1:21" ht="14.4" customHeight="1" thickBot="1" x14ac:dyDescent="0.35">
      <c r="A244" s="840">
        <v>22</v>
      </c>
      <c r="B244" s="841" t="s">
        <v>882</v>
      </c>
      <c r="C244" s="841" t="s">
        <v>886</v>
      </c>
      <c r="D244" s="842" t="s">
        <v>1271</v>
      </c>
      <c r="E244" s="843" t="s">
        <v>895</v>
      </c>
      <c r="F244" s="841" t="s">
        <v>883</v>
      </c>
      <c r="G244" s="841" t="s">
        <v>1139</v>
      </c>
      <c r="H244" s="841" t="s">
        <v>546</v>
      </c>
      <c r="I244" s="841" t="s">
        <v>1140</v>
      </c>
      <c r="J244" s="841" t="s">
        <v>643</v>
      </c>
      <c r="K244" s="841" t="s">
        <v>972</v>
      </c>
      <c r="L244" s="844">
        <v>192.28</v>
      </c>
      <c r="M244" s="844">
        <v>192.28</v>
      </c>
      <c r="N244" s="841">
        <v>1</v>
      </c>
      <c r="O244" s="845">
        <v>1</v>
      </c>
      <c r="P244" s="844">
        <v>192.28</v>
      </c>
      <c r="Q244" s="846">
        <v>1</v>
      </c>
      <c r="R244" s="841">
        <v>1</v>
      </c>
      <c r="S244" s="846">
        <v>1</v>
      </c>
      <c r="T244" s="845">
        <v>1</v>
      </c>
      <c r="U244" s="84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1273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8" t="s">
        <v>209</v>
      </c>
      <c r="B4" s="763" t="s">
        <v>14</v>
      </c>
      <c r="C4" s="764" t="s">
        <v>2</v>
      </c>
      <c r="D4" s="763" t="s">
        <v>14</v>
      </c>
      <c r="E4" s="764" t="s">
        <v>2</v>
      </c>
      <c r="F4" s="765" t="s">
        <v>14</v>
      </c>
    </row>
    <row r="5" spans="1:6" ht="14.4" customHeight="1" x14ac:dyDescent="0.3">
      <c r="A5" s="857" t="s">
        <v>898</v>
      </c>
      <c r="B5" s="225">
        <v>6896.76</v>
      </c>
      <c r="C5" s="831">
        <v>0.37841121018437285</v>
      </c>
      <c r="D5" s="225">
        <v>11328.809999999998</v>
      </c>
      <c r="E5" s="831">
        <v>0.62158878981562704</v>
      </c>
      <c r="F5" s="849">
        <v>18225.57</v>
      </c>
    </row>
    <row r="6" spans="1:6" ht="14.4" customHeight="1" x14ac:dyDescent="0.3">
      <c r="A6" s="858" t="s">
        <v>901</v>
      </c>
      <c r="B6" s="850">
        <v>6137.2899999999991</v>
      </c>
      <c r="C6" s="838">
        <v>0.18320766325294205</v>
      </c>
      <c r="D6" s="850">
        <v>27361.800000000007</v>
      </c>
      <c r="E6" s="838">
        <v>0.81679233674705798</v>
      </c>
      <c r="F6" s="851">
        <v>33499.090000000004</v>
      </c>
    </row>
    <row r="7" spans="1:6" ht="14.4" customHeight="1" x14ac:dyDescent="0.3">
      <c r="A7" s="858" t="s">
        <v>900</v>
      </c>
      <c r="B7" s="850">
        <v>5071.8899999999994</v>
      </c>
      <c r="C7" s="838">
        <v>0.14142564717160697</v>
      </c>
      <c r="D7" s="850">
        <v>30790.7</v>
      </c>
      <c r="E7" s="838">
        <v>0.85857435282839312</v>
      </c>
      <c r="F7" s="851">
        <v>35862.589999999997</v>
      </c>
    </row>
    <row r="8" spans="1:6" ht="14.4" customHeight="1" x14ac:dyDescent="0.3">
      <c r="A8" s="858" t="s">
        <v>894</v>
      </c>
      <c r="B8" s="850">
        <v>3820.7400000000007</v>
      </c>
      <c r="C8" s="838">
        <v>0.14188894104505106</v>
      </c>
      <c r="D8" s="850">
        <v>23106.94</v>
      </c>
      <c r="E8" s="838">
        <v>0.85811105895494888</v>
      </c>
      <c r="F8" s="851">
        <v>26927.68</v>
      </c>
    </row>
    <row r="9" spans="1:6" ht="14.4" customHeight="1" x14ac:dyDescent="0.3">
      <c r="A9" s="858" t="s">
        <v>891</v>
      </c>
      <c r="B9" s="850">
        <v>3057.1200000000003</v>
      </c>
      <c r="C9" s="838">
        <v>0.16182370325122131</v>
      </c>
      <c r="D9" s="850">
        <v>15834.550000000001</v>
      </c>
      <c r="E9" s="838">
        <v>0.83817629674877869</v>
      </c>
      <c r="F9" s="851">
        <v>18891.670000000002</v>
      </c>
    </row>
    <row r="10" spans="1:6" ht="14.4" customHeight="1" x14ac:dyDescent="0.3">
      <c r="A10" s="858" t="s">
        <v>892</v>
      </c>
      <c r="B10" s="850">
        <v>1494.21</v>
      </c>
      <c r="C10" s="838">
        <v>9.9158795024972005E-2</v>
      </c>
      <c r="D10" s="850">
        <v>13574.650000000003</v>
      </c>
      <c r="E10" s="838">
        <v>0.90084120497502795</v>
      </c>
      <c r="F10" s="851">
        <v>15068.860000000004</v>
      </c>
    </row>
    <row r="11" spans="1:6" ht="14.4" customHeight="1" x14ac:dyDescent="0.3">
      <c r="A11" s="858" t="s">
        <v>897</v>
      </c>
      <c r="B11" s="850">
        <v>84.18</v>
      </c>
      <c r="C11" s="838">
        <v>0.12068298137714505</v>
      </c>
      <c r="D11" s="850">
        <v>613.35000000000014</v>
      </c>
      <c r="E11" s="838">
        <v>0.87931701862285483</v>
      </c>
      <c r="F11" s="851">
        <v>697.5300000000002</v>
      </c>
    </row>
    <row r="12" spans="1:6" ht="14.4" customHeight="1" x14ac:dyDescent="0.3">
      <c r="A12" s="858" t="s">
        <v>893</v>
      </c>
      <c r="B12" s="850">
        <v>32.25</v>
      </c>
      <c r="C12" s="838">
        <v>0.19437078109932499</v>
      </c>
      <c r="D12" s="850">
        <v>133.66999999999999</v>
      </c>
      <c r="E12" s="838">
        <v>0.80562921890067496</v>
      </c>
      <c r="F12" s="851">
        <v>165.92</v>
      </c>
    </row>
    <row r="13" spans="1:6" ht="14.4" customHeight="1" x14ac:dyDescent="0.3">
      <c r="A13" s="858" t="s">
        <v>899</v>
      </c>
      <c r="B13" s="850"/>
      <c r="C13" s="838">
        <v>0</v>
      </c>
      <c r="D13" s="850">
        <v>49.08</v>
      </c>
      <c r="E13" s="838">
        <v>1</v>
      </c>
      <c r="F13" s="851">
        <v>49.08</v>
      </c>
    </row>
    <row r="14" spans="1:6" ht="14.4" customHeight="1" x14ac:dyDescent="0.3">
      <c r="A14" s="858" t="s">
        <v>895</v>
      </c>
      <c r="B14" s="850"/>
      <c r="C14" s="838">
        <v>0</v>
      </c>
      <c r="D14" s="850">
        <v>38.04</v>
      </c>
      <c r="E14" s="838">
        <v>1</v>
      </c>
      <c r="F14" s="851">
        <v>38.04</v>
      </c>
    </row>
    <row r="15" spans="1:6" ht="14.4" customHeight="1" thickBot="1" x14ac:dyDescent="0.35">
      <c r="A15" s="859" t="s">
        <v>896</v>
      </c>
      <c r="B15" s="854"/>
      <c r="C15" s="855">
        <v>0</v>
      </c>
      <c r="D15" s="854">
        <v>511.56000000000006</v>
      </c>
      <c r="E15" s="855">
        <v>1</v>
      </c>
      <c r="F15" s="856">
        <v>511.56000000000006</v>
      </c>
    </row>
    <row r="16" spans="1:6" ht="14.4" customHeight="1" thickBot="1" x14ac:dyDescent="0.35">
      <c r="A16" s="772" t="s">
        <v>3</v>
      </c>
      <c r="B16" s="773">
        <v>26594.440000000002</v>
      </c>
      <c r="C16" s="774">
        <v>0.1773700644381439</v>
      </c>
      <c r="D16" s="773">
        <v>123343.15</v>
      </c>
      <c r="E16" s="774">
        <v>0.82262993556185604</v>
      </c>
      <c r="F16" s="775">
        <v>149937.59</v>
      </c>
    </row>
    <row r="17" spans="1:6" ht="14.4" customHeight="1" thickBot="1" x14ac:dyDescent="0.35"/>
    <row r="18" spans="1:6" ht="14.4" customHeight="1" x14ac:dyDescent="0.3">
      <c r="A18" s="857" t="s">
        <v>836</v>
      </c>
      <c r="B18" s="225">
        <v>21557.259999999995</v>
      </c>
      <c r="C18" s="831">
        <v>0.15369007508600349</v>
      </c>
      <c r="D18" s="225">
        <v>118707.23000000004</v>
      </c>
      <c r="E18" s="831">
        <v>0.84630992491399637</v>
      </c>
      <c r="F18" s="849">
        <v>140264.49000000005</v>
      </c>
    </row>
    <row r="19" spans="1:6" ht="14.4" customHeight="1" x14ac:dyDescent="0.3">
      <c r="A19" s="858" t="s">
        <v>1274</v>
      </c>
      <c r="B19" s="850">
        <v>3480.65</v>
      </c>
      <c r="C19" s="838">
        <v>1</v>
      </c>
      <c r="D19" s="850"/>
      <c r="E19" s="838">
        <v>0</v>
      </c>
      <c r="F19" s="851">
        <v>3480.65</v>
      </c>
    </row>
    <row r="20" spans="1:6" ht="14.4" customHeight="1" x14ac:dyDescent="0.3">
      <c r="A20" s="858" t="s">
        <v>1275</v>
      </c>
      <c r="B20" s="850">
        <v>352.64</v>
      </c>
      <c r="C20" s="838">
        <v>0.66666666666666663</v>
      </c>
      <c r="D20" s="850">
        <v>176.32</v>
      </c>
      <c r="E20" s="838">
        <v>0.33333333333333331</v>
      </c>
      <c r="F20" s="851">
        <v>528.96</v>
      </c>
    </row>
    <row r="21" spans="1:6" ht="14.4" customHeight="1" x14ac:dyDescent="0.3">
      <c r="A21" s="858" t="s">
        <v>1276</v>
      </c>
      <c r="B21" s="850">
        <v>311.14</v>
      </c>
      <c r="C21" s="838">
        <v>1</v>
      </c>
      <c r="D21" s="850"/>
      <c r="E21" s="838">
        <v>0</v>
      </c>
      <c r="F21" s="851">
        <v>311.14</v>
      </c>
    </row>
    <row r="22" spans="1:6" ht="14.4" customHeight="1" x14ac:dyDescent="0.3">
      <c r="A22" s="858" t="s">
        <v>1277</v>
      </c>
      <c r="B22" s="850">
        <v>239.4</v>
      </c>
      <c r="C22" s="838">
        <v>1</v>
      </c>
      <c r="D22" s="850"/>
      <c r="E22" s="838">
        <v>0</v>
      </c>
      <c r="F22" s="851">
        <v>239.4</v>
      </c>
    </row>
    <row r="23" spans="1:6" ht="14.4" customHeight="1" x14ac:dyDescent="0.3">
      <c r="A23" s="858" t="s">
        <v>1278</v>
      </c>
      <c r="B23" s="850">
        <v>222.35</v>
      </c>
      <c r="C23" s="838">
        <v>0.48717162200652925</v>
      </c>
      <c r="D23" s="850">
        <v>234.06</v>
      </c>
      <c r="E23" s="838">
        <v>0.51282837799347081</v>
      </c>
      <c r="F23" s="851">
        <v>456.40999999999997</v>
      </c>
    </row>
    <row r="24" spans="1:6" ht="14.4" customHeight="1" x14ac:dyDescent="0.3">
      <c r="A24" s="858" t="s">
        <v>1279</v>
      </c>
      <c r="B24" s="850">
        <v>196.2</v>
      </c>
      <c r="C24" s="838">
        <v>1</v>
      </c>
      <c r="D24" s="850"/>
      <c r="E24" s="838">
        <v>0</v>
      </c>
      <c r="F24" s="851">
        <v>196.2</v>
      </c>
    </row>
    <row r="25" spans="1:6" ht="14.4" customHeight="1" x14ac:dyDescent="0.3">
      <c r="A25" s="858" t="s">
        <v>1280</v>
      </c>
      <c r="B25" s="850">
        <v>103.8</v>
      </c>
      <c r="C25" s="838">
        <v>1</v>
      </c>
      <c r="D25" s="850"/>
      <c r="E25" s="838">
        <v>0</v>
      </c>
      <c r="F25" s="851">
        <v>103.8</v>
      </c>
    </row>
    <row r="26" spans="1:6" ht="14.4" customHeight="1" x14ac:dyDescent="0.3">
      <c r="A26" s="858" t="s">
        <v>1281</v>
      </c>
      <c r="B26" s="850">
        <v>98.75</v>
      </c>
      <c r="C26" s="838">
        <v>1</v>
      </c>
      <c r="D26" s="850"/>
      <c r="E26" s="838">
        <v>0</v>
      </c>
      <c r="F26" s="851">
        <v>98.75</v>
      </c>
    </row>
    <row r="27" spans="1:6" ht="14.4" customHeight="1" x14ac:dyDescent="0.3">
      <c r="A27" s="858" t="s">
        <v>1282</v>
      </c>
      <c r="B27" s="850">
        <v>32.25</v>
      </c>
      <c r="C27" s="838">
        <v>0.30433141455128809</v>
      </c>
      <c r="D27" s="850">
        <v>73.72</v>
      </c>
      <c r="E27" s="838">
        <v>0.69566858544871191</v>
      </c>
      <c r="F27" s="851">
        <v>105.97</v>
      </c>
    </row>
    <row r="28" spans="1:6" ht="14.4" customHeight="1" x14ac:dyDescent="0.3">
      <c r="A28" s="858" t="s">
        <v>1283</v>
      </c>
      <c r="B28" s="850"/>
      <c r="C28" s="838">
        <v>0</v>
      </c>
      <c r="D28" s="850">
        <v>511.56000000000006</v>
      </c>
      <c r="E28" s="838">
        <v>1</v>
      </c>
      <c r="F28" s="851">
        <v>511.56000000000006</v>
      </c>
    </row>
    <row r="29" spans="1:6" ht="14.4" customHeight="1" x14ac:dyDescent="0.3">
      <c r="A29" s="858" t="s">
        <v>832</v>
      </c>
      <c r="B29" s="850">
        <v>0</v>
      </c>
      <c r="C29" s="838"/>
      <c r="D29" s="850">
        <v>0</v>
      </c>
      <c r="E29" s="838"/>
      <c r="F29" s="851">
        <v>0</v>
      </c>
    </row>
    <row r="30" spans="1:6" ht="14.4" customHeight="1" x14ac:dyDescent="0.3">
      <c r="A30" s="858" t="s">
        <v>1284</v>
      </c>
      <c r="B30" s="850"/>
      <c r="C30" s="838">
        <v>0</v>
      </c>
      <c r="D30" s="850">
        <v>1001.6300000000001</v>
      </c>
      <c r="E30" s="838">
        <v>1</v>
      </c>
      <c r="F30" s="851">
        <v>1001.6300000000001</v>
      </c>
    </row>
    <row r="31" spans="1:6" ht="14.4" customHeight="1" x14ac:dyDescent="0.3">
      <c r="A31" s="858" t="s">
        <v>1285</v>
      </c>
      <c r="B31" s="850"/>
      <c r="C31" s="838">
        <v>0</v>
      </c>
      <c r="D31" s="850">
        <v>176.32</v>
      </c>
      <c r="E31" s="838">
        <v>1</v>
      </c>
      <c r="F31" s="851">
        <v>176.32</v>
      </c>
    </row>
    <row r="32" spans="1:6" ht="14.4" customHeight="1" x14ac:dyDescent="0.3">
      <c r="A32" s="858" t="s">
        <v>1286</v>
      </c>
      <c r="B32" s="850"/>
      <c r="C32" s="838">
        <v>0</v>
      </c>
      <c r="D32" s="850">
        <v>246.36</v>
      </c>
      <c r="E32" s="838">
        <v>1</v>
      </c>
      <c r="F32" s="851">
        <v>246.36</v>
      </c>
    </row>
    <row r="33" spans="1:6" ht="14.4" customHeight="1" x14ac:dyDescent="0.3">
      <c r="A33" s="858" t="s">
        <v>1287</v>
      </c>
      <c r="B33" s="850"/>
      <c r="C33" s="838">
        <v>0</v>
      </c>
      <c r="D33" s="850">
        <v>1528.6099999999997</v>
      </c>
      <c r="E33" s="838">
        <v>1</v>
      </c>
      <c r="F33" s="851">
        <v>1528.6099999999997</v>
      </c>
    </row>
    <row r="34" spans="1:6" ht="14.4" customHeight="1" x14ac:dyDescent="0.3">
      <c r="A34" s="858" t="s">
        <v>1288</v>
      </c>
      <c r="B34" s="850"/>
      <c r="C34" s="838">
        <v>0</v>
      </c>
      <c r="D34" s="850">
        <v>293.87</v>
      </c>
      <c r="E34" s="838">
        <v>1</v>
      </c>
      <c r="F34" s="851">
        <v>293.87</v>
      </c>
    </row>
    <row r="35" spans="1:6" ht="14.4" customHeight="1" x14ac:dyDescent="0.3">
      <c r="A35" s="858" t="s">
        <v>829</v>
      </c>
      <c r="B35" s="850"/>
      <c r="C35" s="838">
        <v>0</v>
      </c>
      <c r="D35" s="850">
        <v>38.04</v>
      </c>
      <c r="E35" s="838">
        <v>1</v>
      </c>
      <c r="F35" s="851">
        <v>38.04</v>
      </c>
    </row>
    <row r="36" spans="1:6" ht="14.4" customHeight="1" x14ac:dyDescent="0.3">
      <c r="A36" s="858" t="s">
        <v>1289</v>
      </c>
      <c r="B36" s="850"/>
      <c r="C36" s="838">
        <v>0</v>
      </c>
      <c r="D36" s="850">
        <v>9.4</v>
      </c>
      <c r="E36" s="838">
        <v>1</v>
      </c>
      <c r="F36" s="851">
        <v>9.4</v>
      </c>
    </row>
    <row r="37" spans="1:6" ht="14.4" customHeight="1" x14ac:dyDescent="0.3">
      <c r="A37" s="858" t="s">
        <v>1290</v>
      </c>
      <c r="B37" s="850"/>
      <c r="C37" s="838">
        <v>0</v>
      </c>
      <c r="D37" s="850">
        <v>225.06</v>
      </c>
      <c r="E37" s="838">
        <v>1</v>
      </c>
      <c r="F37" s="851">
        <v>225.06</v>
      </c>
    </row>
    <row r="38" spans="1:6" ht="14.4" customHeight="1" x14ac:dyDescent="0.3">
      <c r="A38" s="858" t="s">
        <v>1291</v>
      </c>
      <c r="B38" s="850"/>
      <c r="C38" s="838">
        <v>0</v>
      </c>
      <c r="D38" s="850">
        <v>72.55</v>
      </c>
      <c r="E38" s="838">
        <v>1</v>
      </c>
      <c r="F38" s="851">
        <v>72.55</v>
      </c>
    </row>
    <row r="39" spans="1:6" ht="14.4" customHeight="1" x14ac:dyDescent="0.3">
      <c r="A39" s="858" t="s">
        <v>831</v>
      </c>
      <c r="B39" s="850"/>
      <c r="C39" s="838"/>
      <c r="D39" s="850">
        <v>0</v>
      </c>
      <c r="E39" s="838"/>
      <c r="F39" s="851">
        <v>0</v>
      </c>
    </row>
    <row r="40" spans="1:6" ht="14.4" customHeight="1" thickBot="1" x14ac:dyDescent="0.35">
      <c r="A40" s="859" t="s">
        <v>830</v>
      </c>
      <c r="B40" s="854"/>
      <c r="C40" s="855">
        <v>0</v>
      </c>
      <c r="D40" s="854">
        <v>48.42</v>
      </c>
      <c r="E40" s="855">
        <v>1</v>
      </c>
      <c r="F40" s="856">
        <v>48.42</v>
      </c>
    </row>
    <row r="41" spans="1:6" ht="14.4" customHeight="1" thickBot="1" x14ac:dyDescent="0.35">
      <c r="A41" s="772" t="s">
        <v>3</v>
      </c>
      <c r="B41" s="773">
        <v>26594.439999999995</v>
      </c>
      <c r="C41" s="774">
        <v>0.17737006443814379</v>
      </c>
      <c r="D41" s="773">
        <v>123343.15000000004</v>
      </c>
      <c r="E41" s="774">
        <v>0.82262993556185604</v>
      </c>
      <c r="F41" s="775">
        <v>149937.59000000005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{4462B552-CA79-46CB-BD95-CFD79759B551}</x14:id>
        </ext>
      </extLst>
    </cfRule>
  </conditionalFormatting>
  <conditionalFormatting sqref="F18:F4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{9EB8687C-8269-4235-8881-01FFF46B7DEB}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62B552-CA79-46CB-BD95-CFD79759B5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9EB8687C-8269-4235-8881-01FFF46B7D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1310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225</v>
      </c>
      <c r="G3" s="47">
        <f>SUBTOTAL(9,G6:G1048576)</f>
        <v>26594.44</v>
      </c>
      <c r="H3" s="48">
        <f>IF(M3=0,0,G3/M3)</f>
        <v>0.17737006443814382</v>
      </c>
      <c r="I3" s="47">
        <f>SUBTOTAL(9,I6:I1048576)</f>
        <v>1246</v>
      </c>
      <c r="J3" s="47">
        <f>SUBTOTAL(9,J6:J1048576)</f>
        <v>123343.15000000001</v>
      </c>
      <c r="K3" s="48">
        <f>IF(M3=0,0,J3/M3)</f>
        <v>0.82262993556185582</v>
      </c>
      <c r="L3" s="47">
        <f>SUBTOTAL(9,L6:L1048576)</f>
        <v>1471</v>
      </c>
      <c r="M3" s="49">
        <f>SUBTOTAL(9,M6:M1048576)</f>
        <v>149937.59000000005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8" t="s">
        <v>166</v>
      </c>
      <c r="B5" s="860" t="s">
        <v>162</v>
      </c>
      <c r="C5" s="860" t="s">
        <v>89</v>
      </c>
      <c r="D5" s="860" t="s">
        <v>163</v>
      </c>
      <c r="E5" s="860" t="s">
        <v>164</v>
      </c>
      <c r="F5" s="781" t="s">
        <v>28</v>
      </c>
      <c r="G5" s="781" t="s">
        <v>14</v>
      </c>
      <c r="H5" s="764" t="s">
        <v>165</v>
      </c>
      <c r="I5" s="763" t="s">
        <v>28</v>
      </c>
      <c r="J5" s="781" t="s">
        <v>14</v>
      </c>
      <c r="K5" s="764" t="s">
        <v>165</v>
      </c>
      <c r="L5" s="763" t="s">
        <v>28</v>
      </c>
      <c r="M5" s="782" t="s">
        <v>14</v>
      </c>
    </row>
    <row r="6" spans="1:13" ht="14.4" customHeight="1" x14ac:dyDescent="0.3">
      <c r="A6" s="825" t="s">
        <v>891</v>
      </c>
      <c r="B6" s="826" t="s">
        <v>1292</v>
      </c>
      <c r="C6" s="826" t="s">
        <v>925</v>
      </c>
      <c r="D6" s="826" t="s">
        <v>926</v>
      </c>
      <c r="E6" s="826" t="s">
        <v>927</v>
      </c>
      <c r="F6" s="225"/>
      <c r="G6" s="225"/>
      <c r="H6" s="831">
        <v>0</v>
      </c>
      <c r="I6" s="225">
        <v>1</v>
      </c>
      <c r="J6" s="225">
        <v>117.03</v>
      </c>
      <c r="K6" s="831">
        <v>1</v>
      </c>
      <c r="L6" s="225">
        <v>1</v>
      </c>
      <c r="M6" s="849">
        <v>117.03</v>
      </c>
    </row>
    <row r="7" spans="1:13" ht="14.4" customHeight="1" x14ac:dyDescent="0.3">
      <c r="A7" s="832" t="s">
        <v>891</v>
      </c>
      <c r="B7" s="833" t="s">
        <v>1293</v>
      </c>
      <c r="C7" s="833" t="s">
        <v>951</v>
      </c>
      <c r="D7" s="833" t="s">
        <v>952</v>
      </c>
      <c r="E7" s="833" t="s">
        <v>953</v>
      </c>
      <c r="F7" s="850"/>
      <c r="G7" s="850"/>
      <c r="H7" s="838">
        <v>0</v>
      </c>
      <c r="I7" s="850">
        <v>2</v>
      </c>
      <c r="J7" s="850">
        <v>286.18</v>
      </c>
      <c r="K7" s="838">
        <v>1</v>
      </c>
      <c r="L7" s="850">
        <v>2</v>
      </c>
      <c r="M7" s="851">
        <v>286.18</v>
      </c>
    </row>
    <row r="8" spans="1:13" ht="14.4" customHeight="1" x14ac:dyDescent="0.3">
      <c r="A8" s="832" t="s">
        <v>891</v>
      </c>
      <c r="B8" s="833" t="s">
        <v>1294</v>
      </c>
      <c r="C8" s="833" t="s">
        <v>955</v>
      </c>
      <c r="D8" s="833" t="s">
        <v>956</v>
      </c>
      <c r="E8" s="833" t="s">
        <v>957</v>
      </c>
      <c r="F8" s="850"/>
      <c r="G8" s="850"/>
      <c r="H8" s="838">
        <v>0</v>
      </c>
      <c r="I8" s="850">
        <v>2</v>
      </c>
      <c r="J8" s="850">
        <v>437.24</v>
      </c>
      <c r="K8" s="838">
        <v>1</v>
      </c>
      <c r="L8" s="850">
        <v>2</v>
      </c>
      <c r="M8" s="851">
        <v>437.24</v>
      </c>
    </row>
    <row r="9" spans="1:13" ht="14.4" customHeight="1" x14ac:dyDescent="0.3">
      <c r="A9" s="832" t="s">
        <v>891</v>
      </c>
      <c r="B9" s="833" t="s">
        <v>1295</v>
      </c>
      <c r="C9" s="833" t="s">
        <v>967</v>
      </c>
      <c r="D9" s="833" t="s">
        <v>968</v>
      </c>
      <c r="E9" s="833" t="s">
        <v>969</v>
      </c>
      <c r="F9" s="850">
        <v>1</v>
      </c>
      <c r="G9" s="850">
        <v>73.83</v>
      </c>
      <c r="H9" s="838">
        <v>1</v>
      </c>
      <c r="I9" s="850"/>
      <c r="J9" s="850"/>
      <c r="K9" s="838">
        <v>0</v>
      </c>
      <c r="L9" s="850">
        <v>1</v>
      </c>
      <c r="M9" s="851">
        <v>73.83</v>
      </c>
    </row>
    <row r="10" spans="1:13" ht="14.4" customHeight="1" x14ac:dyDescent="0.3">
      <c r="A10" s="832" t="s">
        <v>891</v>
      </c>
      <c r="B10" s="833" t="s">
        <v>840</v>
      </c>
      <c r="C10" s="833" t="s">
        <v>977</v>
      </c>
      <c r="D10" s="833" t="s">
        <v>842</v>
      </c>
      <c r="E10" s="833" t="s">
        <v>978</v>
      </c>
      <c r="F10" s="850"/>
      <c r="G10" s="850"/>
      <c r="H10" s="838">
        <v>0</v>
      </c>
      <c r="I10" s="850">
        <v>3</v>
      </c>
      <c r="J10" s="850">
        <v>222.24</v>
      </c>
      <c r="K10" s="838">
        <v>1</v>
      </c>
      <c r="L10" s="850">
        <v>3</v>
      </c>
      <c r="M10" s="851">
        <v>222.24</v>
      </c>
    </row>
    <row r="11" spans="1:13" ht="14.4" customHeight="1" x14ac:dyDescent="0.3">
      <c r="A11" s="832" t="s">
        <v>891</v>
      </c>
      <c r="B11" s="833" t="s">
        <v>840</v>
      </c>
      <c r="C11" s="833" t="s">
        <v>841</v>
      </c>
      <c r="D11" s="833" t="s">
        <v>842</v>
      </c>
      <c r="E11" s="833" t="s">
        <v>843</v>
      </c>
      <c r="F11" s="850"/>
      <c r="G11" s="850"/>
      <c r="H11" s="838">
        <v>0</v>
      </c>
      <c r="I11" s="850">
        <v>7</v>
      </c>
      <c r="J11" s="850">
        <v>659.96</v>
      </c>
      <c r="K11" s="838">
        <v>1</v>
      </c>
      <c r="L11" s="850">
        <v>7</v>
      </c>
      <c r="M11" s="851">
        <v>659.96</v>
      </c>
    </row>
    <row r="12" spans="1:13" ht="14.4" customHeight="1" x14ac:dyDescent="0.3">
      <c r="A12" s="832" t="s">
        <v>891</v>
      </c>
      <c r="B12" s="833" t="s">
        <v>840</v>
      </c>
      <c r="C12" s="833" t="s">
        <v>979</v>
      </c>
      <c r="D12" s="833" t="s">
        <v>842</v>
      </c>
      <c r="E12" s="833" t="s">
        <v>980</v>
      </c>
      <c r="F12" s="850">
        <v>6</v>
      </c>
      <c r="G12" s="850">
        <v>1010.1600000000001</v>
      </c>
      <c r="H12" s="838">
        <v>1</v>
      </c>
      <c r="I12" s="850"/>
      <c r="J12" s="850"/>
      <c r="K12" s="838">
        <v>0</v>
      </c>
      <c r="L12" s="850">
        <v>6</v>
      </c>
      <c r="M12" s="851">
        <v>1010.1600000000001</v>
      </c>
    </row>
    <row r="13" spans="1:13" ht="14.4" customHeight="1" x14ac:dyDescent="0.3">
      <c r="A13" s="832" t="s">
        <v>891</v>
      </c>
      <c r="B13" s="833" t="s">
        <v>840</v>
      </c>
      <c r="C13" s="833" t="s">
        <v>908</v>
      </c>
      <c r="D13" s="833" t="s">
        <v>842</v>
      </c>
      <c r="E13" s="833" t="s">
        <v>909</v>
      </c>
      <c r="F13" s="850"/>
      <c r="G13" s="850"/>
      <c r="H13" s="838">
        <v>0</v>
      </c>
      <c r="I13" s="850">
        <v>3</v>
      </c>
      <c r="J13" s="850">
        <v>345.99</v>
      </c>
      <c r="K13" s="838">
        <v>1</v>
      </c>
      <c r="L13" s="850">
        <v>3</v>
      </c>
      <c r="M13" s="851">
        <v>345.99</v>
      </c>
    </row>
    <row r="14" spans="1:13" ht="14.4" customHeight="1" x14ac:dyDescent="0.3">
      <c r="A14" s="832" t="s">
        <v>891</v>
      </c>
      <c r="B14" s="833" t="s">
        <v>840</v>
      </c>
      <c r="C14" s="833" t="s">
        <v>910</v>
      </c>
      <c r="D14" s="833" t="s">
        <v>845</v>
      </c>
      <c r="E14" s="833" t="s">
        <v>911</v>
      </c>
      <c r="F14" s="850"/>
      <c r="G14" s="850"/>
      <c r="H14" s="838">
        <v>0</v>
      </c>
      <c r="I14" s="850">
        <v>23</v>
      </c>
      <c r="J14" s="850">
        <v>2420.29</v>
      </c>
      <c r="K14" s="838">
        <v>1</v>
      </c>
      <c r="L14" s="850">
        <v>23</v>
      </c>
      <c r="M14" s="851">
        <v>2420.29</v>
      </c>
    </row>
    <row r="15" spans="1:13" ht="14.4" customHeight="1" x14ac:dyDescent="0.3">
      <c r="A15" s="832" t="s">
        <v>891</v>
      </c>
      <c r="B15" s="833" t="s">
        <v>840</v>
      </c>
      <c r="C15" s="833" t="s">
        <v>847</v>
      </c>
      <c r="D15" s="833" t="s">
        <v>845</v>
      </c>
      <c r="E15" s="833" t="s">
        <v>848</v>
      </c>
      <c r="F15" s="850"/>
      <c r="G15" s="850"/>
      <c r="H15" s="838">
        <v>0</v>
      </c>
      <c r="I15" s="850">
        <v>57</v>
      </c>
      <c r="J15" s="850">
        <v>4798.2600000000011</v>
      </c>
      <c r="K15" s="838">
        <v>1</v>
      </c>
      <c r="L15" s="850">
        <v>57</v>
      </c>
      <c r="M15" s="851">
        <v>4798.2600000000011</v>
      </c>
    </row>
    <row r="16" spans="1:13" ht="14.4" customHeight="1" x14ac:dyDescent="0.3">
      <c r="A16" s="832" t="s">
        <v>891</v>
      </c>
      <c r="B16" s="833" t="s">
        <v>840</v>
      </c>
      <c r="C16" s="833" t="s">
        <v>983</v>
      </c>
      <c r="D16" s="833" t="s">
        <v>842</v>
      </c>
      <c r="E16" s="833" t="s">
        <v>984</v>
      </c>
      <c r="F16" s="850"/>
      <c r="G16" s="850"/>
      <c r="H16" s="838">
        <v>0</v>
      </c>
      <c r="I16" s="850">
        <v>2</v>
      </c>
      <c r="J16" s="850">
        <v>126.28</v>
      </c>
      <c r="K16" s="838">
        <v>1</v>
      </c>
      <c r="L16" s="850">
        <v>2</v>
      </c>
      <c r="M16" s="851">
        <v>126.28</v>
      </c>
    </row>
    <row r="17" spans="1:13" ht="14.4" customHeight="1" x14ac:dyDescent="0.3">
      <c r="A17" s="832" t="s">
        <v>891</v>
      </c>
      <c r="B17" s="833" t="s">
        <v>840</v>
      </c>
      <c r="C17" s="833" t="s">
        <v>906</v>
      </c>
      <c r="D17" s="833" t="s">
        <v>842</v>
      </c>
      <c r="E17" s="833" t="s">
        <v>907</v>
      </c>
      <c r="F17" s="850">
        <v>5</v>
      </c>
      <c r="G17" s="850">
        <v>526.15</v>
      </c>
      <c r="H17" s="838">
        <v>1</v>
      </c>
      <c r="I17" s="850"/>
      <c r="J17" s="850"/>
      <c r="K17" s="838">
        <v>0</v>
      </c>
      <c r="L17" s="850">
        <v>5</v>
      </c>
      <c r="M17" s="851">
        <v>526.15</v>
      </c>
    </row>
    <row r="18" spans="1:13" ht="14.4" customHeight="1" x14ac:dyDescent="0.3">
      <c r="A18" s="832" t="s">
        <v>891</v>
      </c>
      <c r="B18" s="833" t="s">
        <v>840</v>
      </c>
      <c r="C18" s="833" t="s">
        <v>985</v>
      </c>
      <c r="D18" s="833" t="s">
        <v>842</v>
      </c>
      <c r="E18" s="833" t="s">
        <v>986</v>
      </c>
      <c r="F18" s="850"/>
      <c r="G18" s="850"/>
      <c r="H18" s="838">
        <v>0</v>
      </c>
      <c r="I18" s="850">
        <v>5</v>
      </c>
      <c r="J18" s="850">
        <v>631.35</v>
      </c>
      <c r="K18" s="838">
        <v>1</v>
      </c>
      <c r="L18" s="850">
        <v>5</v>
      </c>
      <c r="M18" s="851">
        <v>631.35</v>
      </c>
    </row>
    <row r="19" spans="1:13" ht="14.4" customHeight="1" x14ac:dyDescent="0.3">
      <c r="A19" s="832" t="s">
        <v>891</v>
      </c>
      <c r="B19" s="833" t="s">
        <v>840</v>
      </c>
      <c r="C19" s="833" t="s">
        <v>914</v>
      </c>
      <c r="D19" s="833" t="s">
        <v>842</v>
      </c>
      <c r="E19" s="833" t="s">
        <v>915</v>
      </c>
      <c r="F19" s="850">
        <v>12</v>
      </c>
      <c r="G19" s="850">
        <v>1010.1600000000001</v>
      </c>
      <c r="H19" s="838">
        <v>1</v>
      </c>
      <c r="I19" s="850"/>
      <c r="J19" s="850"/>
      <c r="K19" s="838">
        <v>0</v>
      </c>
      <c r="L19" s="850">
        <v>12</v>
      </c>
      <c r="M19" s="851">
        <v>1010.1600000000001</v>
      </c>
    </row>
    <row r="20" spans="1:13" ht="14.4" customHeight="1" x14ac:dyDescent="0.3">
      <c r="A20" s="832" t="s">
        <v>891</v>
      </c>
      <c r="B20" s="833" t="s">
        <v>840</v>
      </c>
      <c r="C20" s="833" t="s">
        <v>912</v>
      </c>
      <c r="D20" s="833" t="s">
        <v>845</v>
      </c>
      <c r="E20" s="833" t="s">
        <v>913</v>
      </c>
      <c r="F20" s="850"/>
      <c r="G20" s="850"/>
      <c r="H20" s="838">
        <v>0</v>
      </c>
      <c r="I20" s="850">
        <v>43</v>
      </c>
      <c r="J20" s="850">
        <v>5429.6100000000006</v>
      </c>
      <c r="K20" s="838">
        <v>1</v>
      </c>
      <c r="L20" s="850">
        <v>43</v>
      </c>
      <c r="M20" s="851">
        <v>5429.6100000000006</v>
      </c>
    </row>
    <row r="21" spans="1:13" ht="14.4" customHeight="1" x14ac:dyDescent="0.3">
      <c r="A21" s="832" t="s">
        <v>891</v>
      </c>
      <c r="B21" s="833" t="s">
        <v>840</v>
      </c>
      <c r="C21" s="833" t="s">
        <v>981</v>
      </c>
      <c r="D21" s="833" t="s">
        <v>845</v>
      </c>
      <c r="E21" s="833" t="s">
        <v>982</v>
      </c>
      <c r="F21" s="850"/>
      <c r="G21" s="850"/>
      <c r="H21" s="838">
        <v>0</v>
      </c>
      <c r="I21" s="850">
        <v>4</v>
      </c>
      <c r="J21" s="850">
        <v>252.56</v>
      </c>
      <c r="K21" s="838">
        <v>1</v>
      </c>
      <c r="L21" s="850">
        <v>4</v>
      </c>
      <c r="M21" s="851">
        <v>252.56</v>
      </c>
    </row>
    <row r="22" spans="1:13" ht="14.4" customHeight="1" x14ac:dyDescent="0.3">
      <c r="A22" s="832" t="s">
        <v>891</v>
      </c>
      <c r="B22" s="833" t="s">
        <v>840</v>
      </c>
      <c r="C22" s="833" t="s">
        <v>844</v>
      </c>
      <c r="D22" s="833" t="s">
        <v>845</v>
      </c>
      <c r="E22" s="833" t="s">
        <v>846</v>
      </c>
      <c r="F22" s="850"/>
      <c r="G22" s="850"/>
      <c r="H22" s="838">
        <v>0</v>
      </c>
      <c r="I22" s="850">
        <v>2</v>
      </c>
      <c r="J22" s="850">
        <v>98.16</v>
      </c>
      <c r="K22" s="838">
        <v>1</v>
      </c>
      <c r="L22" s="850">
        <v>2</v>
      </c>
      <c r="M22" s="851">
        <v>98.16</v>
      </c>
    </row>
    <row r="23" spans="1:13" ht="14.4" customHeight="1" x14ac:dyDescent="0.3">
      <c r="A23" s="832" t="s">
        <v>891</v>
      </c>
      <c r="B23" s="833" t="s">
        <v>840</v>
      </c>
      <c r="C23" s="833" t="s">
        <v>987</v>
      </c>
      <c r="D23" s="833" t="s">
        <v>988</v>
      </c>
      <c r="E23" s="833" t="s">
        <v>848</v>
      </c>
      <c r="F23" s="850">
        <v>1</v>
      </c>
      <c r="G23" s="850">
        <v>84.18</v>
      </c>
      <c r="H23" s="838">
        <v>1</v>
      </c>
      <c r="I23" s="850"/>
      <c r="J23" s="850"/>
      <c r="K23" s="838">
        <v>0</v>
      </c>
      <c r="L23" s="850">
        <v>1</v>
      </c>
      <c r="M23" s="851">
        <v>84.18</v>
      </c>
    </row>
    <row r="24" spans="1:13" ht="14.4" customHeight="1" x14ac:dyDescent="0.3">
      <c r="A24" s="832" t="s">
        <v>891</v>
      </c>
      <c r="B24" s="833" t="s">
        <v>860</v>
      </c>
      <c r="C24" s="833" t="s">
        <v>959</v>
      </c>
      <c r="D24" s="833" t="s">
        <v>960</v>
      </c>
      <c r="E24" s="833" t="s">
        <v>961</v>
      </c>
      <c r="F24" s="850"/>
      <c r="G24" s="850"/>
      <c r="H24" s="838"/>
      <c r="I24" s="850">
        <v>1</v>
      </c>
      <c r="J24" s="850">
        <v>0</v>
      </c>
      <c r="K24" s="838"/>
      <c r="L24" s="850">
        <v>1</v>
      </c>
      <c r="M24" s="851">
        <v>0</v>
      </c>
    </row>
    <row r="25" spans="1:13" ht="14.4" customHeight="1" x14ac:dyDescent="0.3">
      <c r="A25" s="832" t="s">
        <v>891</v>
      </c>
      <c r="B25" s="833" t="s">
        <v>1296</v>
      </c>
      <c r="C25" s="833" t="s">
        <v>917</v>
      </c>
      <c r="D25" s="833" t="s">
        <v>918</v>
      </c>
      <c r="E25" s="833" t="s">
        <v>919</v>
      </c>
      <c r="F25" s="850"/>
      <c r="G25" s="850"/>
      <c r="H25" s="838">
        <v>0</v>
      </c>
      <c r="I25" s="850">
        <v>1</v>
      </c>
      <c r="J25" s="850">
        <v>9.4</v>
      </c>
      <c r="K25" s="838">
        <v>1</v>
      </c>
      <c r="L25" s="850">
        <v>1</v>
      </c>
      <c r="M25" s="851">
        <v>9.4</v>
      </c>
    </row>
    <row r="26" spans="1:13" ht="14.4" customHeight="1" x14ac:dyDescent="0.3">
      <c r="A26" s="832" t="s">
        <v>891</v>
      </c>
      <c r="B26" s="833" t="s">
        <v>854</v>
      </c>
      <c r="C26" s="833" t="s">
        <v>971</v>
      </c>
      <c r="D26" s="833" t="s">
        <v>647</v>
      </c>
      <c r="E26" s="833" t="s">
        <v>972</v>
      </c>
      <c r="F26" s="850"/>
      <c r="G26" s="850"/>
      <c r="H26" s="838"/>
      <c r="I26" s="850">
        <v>17</v>
      </c>
      <c r="J26" s="850">
        <v>0</v>
      </c>
      <c r="K26" s="838"/>
      <c r="L26" s="850">
        <v>17</v>
      </c>
      <c r="M26" s="851">
        <v>0</v>
      </c>
    </row>
    <row r="27" spans="1:13" ht="14.4" customHeight="1" x14ac:dyDescent="0.3">
      <c r="A27" s="832" t="s">
        <v>891</v>
      </c>
      <c r="B27" s="833" t="s">
        <v>1297</v>
      </c>
      <c r="C27" s="833" t="s">
        <v>929</v>
      </c>
      <c r="D27" s="833" t="s">
        <v>930</v>
      </c>
      <c r="E27" s="833" t="s">
        <v>931</v>
      </c>
      <c r="F27" s="850">
        <v>2</v>
      </c>
      <c r="G27" s="850">
        <v>352.64</v>
      </c>
      <c r="H27" s="838">
        <v>1</v>
      </c>
      <c r="I27" s="850"/>
      <c r="J27" s="850"/>
      <c r="K27" s="838">
        <v>0</v>
      </c>
      <c r="L27" s="850">
        <v>2</v>
      </c>
      <c r="M27" s="851">
        <v>352.64</v>
      </c>
    </row>
    <row r="28" spans="1:13" ht="14.4" customHeight="1" x14ac:dyDescent="0.3">
      <c r="A28" s="832" t="s">
        <v>892</v>
      </c>
      <c r="B28" s="833" t="s">
        <v>840</v>
      </c>
      <c r="C28" s="833" t="s">
        <v>977</v>
      </c>
      <c r="D28" s="833" t="s">
        <v>842</v>
      </c>
      <c r="E28" s="833" t="s">
        <v>978</v>
      </c>
      <c r="F28" s="850"/>
      <c r="G28" s="850"/>
      <c r="H28" s="838">
        <v>0</v>
      </c>
      <c r="I28" s="850">
        <v>1</v>
      </c>
      <c r="J28" s="850">
        <v>74.08</v>
      </c>
      <c r="K28" s="838">
        <v>1</v>
      </c>
      <c r="L28" s="850">
        <v>1</v>
      </c>
      <c r="M28" s="851">
        <v>74.08</v>
      </c>
    </row>
    <row r="29" spans="1:13" ht="14.4" customHeight="1" x14ac:dyDescent="0.3">
      <c r="A29" s="832" t="s">
        <v>892</v>
      </c>
      <c r="B29" s="833" t="s">
        <v>840</v>
      </c>
      <c r="C29" s="833" t="s">
        <v>841</v>
      </c>
      <c r="D29" s="833" t="s">
        <v>842</v>
      </c>
      <c r="E29" s="833" t="s">
        <v>843</v>
      </c>
      <c r="F29" s="850"/>
      <c r="G29" s="850"/>
      <c r="H29" s="838">
        <v>0</v>
      </c>
      <c r="I29" s="850">
        <v>5</v>
      </c>
      <c r="J29" s="850">
        <v>471.4</v>
      </c>
      <c r="K29" s="838">
        <v>1</v>
      </c>
      <c r="L29" s="850">
        <v>5</v>
      </c>
      <c r="M29" s="851">
        <v>471.4</v>
      </c>
    </row>
    <row r="30" spans="1:13" ht="14.4" customHeight="1" x14ac:dyDescent="0.3">
      <c r="A30" s="832" t="s">
        <v>892</v>
      </c>
      <c r="B30" s="833" t="s">
        <v>840</v>
      </c>
      <c r="C30" s="833" t="s">
        <v>979</v>
      </c>
      <c r="D30" s="833" t="s">
        <v>842</v>
      </c>
      <c r="E30" s="833" t="s">
        <v>980</v>
      </c>
      <c r="F30" s="850">
        <v>3</v>
      </c>
      <c r="G30" s="850">
        <v>505.08000000000004</v>
      </c>
      <c r="H30" s="838">
        <v>1</v>
      </c>
      <c r="I30" s="850"/>
      <c r="J30" s="850"/>
      <c r="K30" s="838">
        <v>0</v>
      </c>
      <c r="L30" s="850">
        <v>3</v>
      </c>
      <c r="M30" s="851">
        <v>505.08000000000004</v>
      </c>
    </row>
    <row r="31" spans="1:13" ht="14.4" customHeight="1" x14ac:dyDescent="0.3">
      <c r="A31" s="832" t="s">
        <v>892</v>
      </c>
      <c r="B31" s="833" t="s">
        <v>840</v>
      </c>
      <c r="C31" s="833" t="s">
        <v>908</v>
      </c>
      <c r="D31" s="833" t="s">
        <v>842</v>
      </c>
      <c r="E31" s="833" t="s">
        <v>909</v>
      </c>
      <c r="F31" s="850"/>
      <c r="G31" s="850"/>
      <c r="H31" s="838">
        <v>0</v>
      </c>
      <c r="I31" s="850">
        <v>3</v>
      </c>
      <c r="J31" s="850">
        <v>345.99</v>
      </c>
      <c r="K31" s="838">
        <v>1</v>
      </c>
      <c r="L31" s="850">
        <v>3</v>
      </c>
      <c r="M31" s="851">
        <v>345.99</v>
      </c>
    </row>
    <row r="32" spans="1:13" ht="14.4" customHeight="1" x14ac:dyDescent="0.3">
      <c r="A32" s="832" t="s">
        <v>892</v>
      </c>
      <c r="B32" s="833" t="s">
        <v>840</v>
      </c>
      <c r="C32" s="833" t="s">
        <v>910</v>
      </c>
      <c r="D32" s="833" t="s">
        <v>845</v>
      </c>
      <c r="E32" s="833" t="s">
        <v>911</v>
      </c>
      <c r="F32" s="850"/>
      <c r="G32" s="850"/>
      <c r="H32" s="838">
        <v>0</v>
      </c>
      <c r="I32" s="850">
        <v>22</v>
      </c>
      <c r="J32" s="850">
        <v>2315.06</v>
      </c>
      <c r="K32" s="838">
        <v>1</v>
      </c>
      <c r="L32" s="850">
        <v>22</v>
      </c>
      <c r="M32" s="851">
        <v>2315.06</v>
      </c>
    </row>
    <row r="33" spans="1:13" ht="14.4" customHeight="1" x14ac:dyDescent="0.3">
      <c r="A33" s="832" t="s">
        <v>892</v>
      </c>
      <c r="B33" s="833" t="s">
        <v>840</v>
      </c>
      <c r="C33" s="833" t="s">
        <v>847</v>
      </c>
      <c r="D33" s="833" t="s">
        <v>845</v>
      </c>
      <c r="E33" s="833" t="s">
        <v>848</v>
      </c>
      <c r="F33" s="850"/>
      <c r="G33" s="850"/>
      <c r="H33" s="838">
        <v>0</v>
      </c>
      <c r="I33" s="850">
        <v>44</v>
      </c>
      <c r="J33" s="850">
        <v>3703.92</v>
      </c>
      <c r="K33" s="838">
        <v>1</v>
      </c>
      <c r="L33" s="850">
        <v>44</v>
      </c>
      <c r="M33" s="851">
        <v>3703.92</v>
      </c>
    </row>
    <row r="34" spans="1:13" ht="14.4" customHeight="1" x14ac:dyDescent="0.3">
      <c r="A34" s="832" t="s">
        <v>892</v>
      </c>
      <c r="B34" s="833" t="s">
        <v>840</v>
      </c>
      <c r="C34" s="833" t="s">
        <v>906</v>
      </c>
      <c r="D34" s="833" t="s">
        <v>842</v>
      </c>
      <c r="E34" s="833" t="s">
        <v>907</v>
      </c>
      <c r="F34" s="850">
        <v>3</v>
      </c>
      <c r="G34" s="850">
        <v>315.69</v>
      </c>
      <c r="H34" s="838">
        <v>1</v>
      </c>
      <c r="I34" s="850"/>
      <c r="J34" s="850"/>
      <c r="K34" s="838">
        <v>0</v>
      </c>
      <c r="L34" s="850">
        <v>3</v>
      </c>
      <c r="M34" s="851">
        <v>315.69</v>
      </c>
    </row>
    <row r="35" spans="1:13" ht="14.4" customHeight="1" x14ac:dyDescent="0.3">
      <c r="A35" s="832" t="s">
        <v>892</v>
      </c>
      <c r="B35" s="833" t="s">
        <v>840</v>
      </c>
      <c r="C35" s="833" t="s">
        <v>985</v>
      </c>
      <c r="D35" s="833" t="s">
        <v>842</v>
      </c>
      <c r="E35" s="833" t="s">
        <v>986</v>
      </c>
      <c r="F35" s="850"/>
      <c r="G35" s="850"/>
      <c r="H35" s="838">
        <v>0</v>
      </c>
      <c r="I35" s="850">
        <v>5</v>
      </c>
      <c r="J35" s="850">
        <v>631.35</v>
      </c>
      <c r="K35" s="838">
        <v>1</v>
      </c>
      <c r="L35" s="850">
        <v>5</v>
      </c>
      <c r="M35" s="851">
        <v>631.35</v>
      </c>
    </row>
    <row r="36" spans="1:13" ht="14.4" customHeight="1" x14ac:dyDescent="0.3">
      <c r="A36" s="832" t="s">
        <v>892</v>
      </c>
      <c r="B36" s="833" t="s">
        <v>840</v>
      </c>
      <c r="C36" s="833" t="s">
        <v>914</v>
      </c>
      <c r="D36" s="833" t="s">
        <v>842</v>
      </c>
      <c r="E36" s="833" t="s">
        <v>915</v>
      </c>
      <c r="F36" s="850">
        <v>7</v>
      </c>
      <c r="G36" s="850">
        <v>589.26</v>
      </c>
      <c r="H36" s="838">
        <v>1</v>
      </c>
      <c r="I36" s="850"/>
      <c r="J36" s="850"/>
      <c r="K36" s="838">
        <v>0</v>
      </c>
      <c r="L36" s="850">
        <v>7</v>
      </c>
      <c r="M36" s="851">
        <v>589.26</v>
      </c>
    </row>
    <row r="37" spans="1:13" ht="14.4" customHeight="1" x14ac:dyDescent="0.3">
      <c r="A37" s="832" t="s">
        <v>892</v>
      </c>
      <c r="B37" s="833" t="s">
        <v>840</v>
      </c>
      <c r="C37" s="833" t="s">
        <v>912</v>
      </c>
      <c r="D37" s="833" t="s">
        <v>845</v>
      </c>
      <c r="E37" s="833" t="s">
        <v>913</v>
      </c>
      <c r="F37" s="850"/>
      <c r="G37" s="850"/>
      <c r="H37" s="838">
        <v>0</v>
      </c>
      <c r="I37" s="850">
        <v>47</v>
      </c>
      <c r="J37" s="850">
        <v>5934.69</v>
      </c>
      <c r="K37" s="838">
        <v>1</v>
      </c>
      <c r="L37" s="850">
        <v>47</v>
      </c>
      <c r="M37" s="851">
        <v>5934.69</v>
      </c>
    </row>
    <row r="38" spans="1:13" ht="14.4" customHeight="1" x14ac:dyDescent="0.3">
      <c r="A38" s="832" t="s">
        <v>892</v>
      </c>
      <c r="B38" s="833" t="s">
        <v>840</v>
      </c>
      <c r="C38" s="833" t="s">
        <v>844</v>
      </c>
      <c r="D38" s="833" t="s">
        <v>845</v>
      </c>
      <c r="E38" s="833" t="s">
        <v>846</v>
      </c>
      <c r="F38" s="850"/>
      <c r="G38" s="850"/>
      <c r="H38" s="838">
        <v>0</v>
      </c>
      <c r="I38" s="850">
        <v>2</v>
      </c>
      <c r="J38" s="850">
        <v>98.16</v>
      </c>
      <c r="K38" s="838">
        <v>1</v>
      </c>
      <c r="L38" s="850">
        <v>2</v>
      </c>
      <c r="M38" s="851">
        <v>98.16</v>
      </c>
    </row>
    <row r="39" spans="1:13" ht="14.4" customHeight="1" x14ac:dyDescent="0.3">
      <c r="A39" s="832" t="s">
        <v>892</v>
      </c>
      <c r="B39" s="833" t="s">
        <v>840</v>
      </c>
      <c r="C39" s="833" t="s">
        <v>987</v>
      </c>
      <c r="D39" s="833" t="s">
        <v>988</v>
      </c>
      <c r="E39" s="833" t="s">
        <v>848</v>
      </c>
      <c r="F39" s="850">
        <v>1</v>
      </c>
      <c r="G39" s="850">
        <v>84.18</v>
      </c>
      <c r="H39" s="838">
        <v>1</v>
      </c>
      <c r="I39" s="850"/>
      <c r="J39" s="850"/>
      <c r="K39" s="838">
        <v>0</v>
      </c>
      <c r="L39" s="850">
        <v>1</v>
      </c>
      <c r="M39" s="851">
        <v>84.18</v>
      </c>
    </row>
    <row r="40" spans="1:13" ht="14.4" customHeight="1" x14ac:dyDescent="0.3">
      <c r="A40" s="832" t="s">
        <v>893</v>
      </c>
      <c r="B40" s="833" t="s">
        <v>1298</v>
      </c>
      <c r="C40" s="833" t="s">
        <v>1027</v>
      </c>
      <c r="D40" s="833" t="s">
        <v>1028</v>
      </c>
      <c r="E40" s="833" t="s">
        <v>1029</v>
      </c>
      <c r="F40" s="850">
        <v>1</v>
      </c>
      <c r="G40" s="850">
        <v>32.25</v>
      </c>
      <c r="H40" s="838">
        <v>1</v>
      </c>
      <c r="I40" s="850"/>
      <c r="J40" s="850"/>
      <c r="K40" s="838">
        <v>0</v>
      </c>
      <c r="L40" s="850">
        <v>1</v>
      </c>
      <c r="M40" s="851">
        <v>32.25</v>
      </c>
    </row>
    <row r="41" spans="1:13" ht="14.4" customHeight="1" x14ac:dyDescent="0.3">
      <c r="A41" s="832" t="s">
        <v>893</v>
      </c>
      <c r="B41" s="833" t="s">
        <v>1298</v>
      </c>
      <c r="C41" s="833" t="s">
        <v>1030</v>
      </c>
      <c r="D41" s="833" t="s">
        <v>1031</v>
      </c>
      <c r="E41" s="833" t="s">
        <v>1032</v>
      </c>
      <c r="F41" s="850"/>
      <c r="G41" s="850"/>
      <c r="H41" s="838">
        <v>0</v>
      </c>
      <c r="I41" s="850">
        <v>1</v>
      </c>
      <c r="J41" s="850">
        <v>16.12</v>
      </c>
      <c r="K41" s="838">
        <v>1</v>
      </c>
      <c r="L41" s="850">
        <v>1</v>
      </c>
      <c r="M41" s="851">
        <v>16.12</v>
      </c>
    </row>
    <row r="42" spans="1:13" ht="14.4" customHeight="1" x14ac:dyDescent="0.3">
      <c r="A42" s="832" t="s">
        <v>893</v>
      </c>
      <c r="B42" s="833" t="s">
        <v>1299</v>
      </c>
      <c r="C42" s="833" t="s">
        <v>997</v>
      </c>
      <c r="D42" s="833" t="s">
        <v>998</v>
      </c>
      <c r="E42" s="833" t="s">
        <v>999</v>
      </c>
      <c r="F42" s="850"/>
      <c r="G42" s="850"/>
      <c r="H42" s="838">
        <v>0</v>
      </c>
      <c r="I42" s="850">
        <v>1</v>
      </c>
      <c r="J42" s="850">
        <v>117.55</v>
      </c>
      <c r="K42" s="838">
        <v>1</v>
      </c>
      <c r="L42" s="850">
        <v>1</v>
      </c>
      <c r="M42" s="851">
        <v>117.55</v>
      </c>
    </row>
    <row r="43" spans="1:13" ht="14.4" customHeight="1" x14ac:dyDescent="0.3">
      <c r="A43" s="832" t="s">
        <v>894</v>
      </c>
      <c r="B43" s="833" t="s">
        <v>1298</v>
      </c>
      <c r="C43" s="833" t="s">
        <v>1095</v>
      </c>
      <c r="D43" s="833" t="s">
        <v>1031</v>
      </c>
      <c r="E43" s="833" t="s">
        <v>1096</v>
      </c>
      <c r="F43" s="850"/>
      <c r="G43" s="850"/>
      <c r="H43" s="838">
        <v>0</v>
      </c>
      <c r="I43" s="850">
        <v>1</v>
      </c>
      <c r="J43" s="850">
        <v>57.6</v>
      </c>
      <c r="K43" s="838">
        <v>1</v>
      </c>
      <c r="L43" s="850">
        <v>1</v>
      </c>
      <c r="M43" s="851">
        <v>57.6</v>
      </c>
    </row>
    <row r="44" spans="1:13" ht="14.4" customHeight="1" x14ac:dyDescent="0.3">
      <c r="A44" s="832" t="s">
        <v>894</v>
      </c>
      <c r="B44" s="833" t="s">
        <v>1292</v>
      </c>
      <c r="C44" s="833" t="s">
        <v>1049</v>
      </c>
      <c r="D44" s="833" t="s">
        <v>1050</v>
      </c>
      <c r="E44" s="833" t="s">
        <v>931</v>
      </c>
      <c r="F44" s="850">
        <v>1</v>
      </c>
      <c r="G44" s="850">
        <v>105.32</v>
      </c>
      <c r="H44" s="838">
        <v>1</v>
      </c>
      <c r="I44" s="850"/>
      <c r="J44" s="850"/>
      <c r="K44" s="838">
        <v>0</v>
      </c>
      <c r="L44" s="850">
        <v>1</v>
      </c>
      <c r="M44" s="851">
        <v>105.32</v>
      </c>
    </row>
    <row r="45" spans="1:13" ht="14.4" customHeight="1" x14ac:dyDescent="0.3">
      <c r="A45" s="832" t="s">
        <v>894</v>
      </c>
      <c r="B45" s="833" t="s">
        <v>1292</v>
      </c>
      <c r="C45" s="833" t="s">
        <v>1051</v>
      </c>
      <c r="D45" s="833" t="s">
        <v>1052</v>
      </c>
      <c r="E45" s="833" t="s">
        <v>927</v>
      </c>
      <c r="F45" s="850">
        <v>1</v>
      </c>
      <c r="G45" s="850">
        <v>117.03</v>
      </c>
      <c r="H45" s="838">
        <v>1</v>
      </c>
      <c r="I45" s="850"/>
      <c r="J45" s="850"/>
      <c r="K45" s="838">
        <v>0</v>
      </c>
      <c r="L45" s="850">
        <v>1</v>
      </c>
      <c r="M45" s="851">
        <v>117.03</v>
      </c>
    </row>
    <row r="46" spans="1:13" ht="14.4" customHeight="1" x14ac:dyDescent="0.3">
      <c r="A46" s="832" t="s">
        <v>894</v>
      </c>
      <c r="B46" s="833" t="s">
        <v>1293</v>
      </c>
      <c r="C46" s="833" t="s">
        <v>951</v>
      </c>
      <c r="D46" s="833" t="s">
        <v>952</v>
      </c>
      <c r="E46" s="833" t="s">
        <v>953</v>
      </c>
      <c r="F46" s="850"/>
      <c r="G46" s="850"/>
      <c r="H46" s="838">
        <v>0</v>
      </c>
      <c r="I46" s="850">
        <v>1</v>
      </c>
      <c r="J46" s="850">
        <v>143.09</v>
      </c>
      <c r="K46" s="838">
        <v>1</v>
      </c>
      <c r="L46" s="850">
        <v>1</v>
      </c>
      <c r="M46" s="851">
        <v>143.09</v>
      </c>
    </row>
    <row r="47" spans="1:13" ht="14.4" customHeight="1" x14ac:dyDescent="0.3">
      <c r="A47" s="832" t="s">
        <v>894</v>
      </c>
      <c r="B47" s="833" t="s">
        <v>1294</v>
      </c>
      <c r="C47" s="833" t="s">
        <v>955</v>
      </c>
      <c r="D47" s="833" t="s">
        <v>956</v>
      </c>
      <c r="E47" s="833" t="s">
        <v>957</v>
      </c>
      <c r="F47" s="850"/>
      <c r="G47" s="850"/>
      <c r="H47" s="838">
        <v>0</v>
      </c>
      <c r="I47" s="850">
        <v>2</v>
      </c>
      <c r="J47" s="850">
        <v>437.24</v>
      </c>
      <c r="K47" s="838">
        <v>1</v>
      </c>
      <c r="L47" s="850">
        <v>2</v>
      </c>
      <c r="M47" s="851">
        <v>437.24</v>
      </c>
    </row>
    <row r="48" spans="1:13" ht="14.4" customHeight="1" x14ac:dyDescent="0.3">
      <c r="A48" s="832" t="s">
        <v>894</v>
      </c>
      <c r="B48" s="833" t="s">
        <v>1294</v>
      </c>
      <c r="C48" s="833" t="s">
        <v>1097</v>
      </c>
      <c r="D48" s="833" t="s">
        <v>1098</v>
      </c>
      <c r="E48" s="833" t="s">
        <v>1099</v>
      </c>
      <c r="F48" s="850"/>
      <c r="G48" s="850"/>
      <c r="H48" s="838">
        <v>0</v>
      </c>
      <c r="I48" s="850">
        <v>1</v>
      </c>
      <c r="J48" s="850">
        <v>216.9</v>
      </c>
      <c r="K48" s="838">
        <v>1</v>
      </c>
      <c r="L48" s="850">
        <v>1</v>
      </c>
      <c r="M48" s="851">
        <v>216.9</v>
      </c>
    </row>
    <row r="49" spans="1:13" ht="14.4" customHeight="1" x14ac:dyDescent="0.3">
      <c r="A49" s="832" t="s">
        <v>894</v>
      </c>
      <c r="B49" s="833" t="s">
        <v>1294</v>
      </c>
      <c r="C49" s="833" t="s">
        <v>1100</v>
      </c>
      <c r="D49" s="833" t="s">
        <v>956</v>
      </c>
      <c r="E49" s="833" t="s">
        <v>1101</v>
      </c>
      <c r="F49" s="850"/>
      <c r="G49" s="850"/>
      <c r="H49" s="838">
        <v>0</v>
      </c>
      <c r="I49" s="850">
        <v>1</v>
      </c>
      <c r="J49" s="850">
        <v>437.23</v>
      </c>
      <c r="K49" s="838">
        <v>1</v>
      </c>
      <c r="L49" s="850">
        <v>1</v>
      </c>
      <c r="M49" s="851">
        <v>437.23</v>
      </c>
    </row>
    <row r="50" spans="1:13" ht="14.4" customHeight="1" x14ac:dyDescent="0.3">
      <c r="A50" s="832" t="s">
        <v>894</v>
      </c>
      <c r="B50" s="833" t="s">
        <v>1295</v>
      </c>
      <c r="C50" s="833" t="s">
        <v>1106</v>
      </c>
      <c r="D50" s="833" t="s">
        <v>1107</v>
      </c>
      <c r="E50" s="833" t="s">
        <v>1108</v>
      </c>
      <c r="F50" s="850">
        <v>1</v>
      </c>
      <c r="G50" s="850">
        <v>237.31</v>
      </c>
      <c r="H50" s="838">
        <v>1</v>
      </c>
      <c r="I50" s="850"/>
      <c r="J50" s="850"/>
      <c r="K50" s="838">
        <v>0</v>
      </c>
      <c r="L50" s="850">
        <v>1</v>
      </c>
      <c r="M50" s="851">
        <v>237.31</v>
      </c>
    </row>
    <row r="51" spans="1:13" ht="14.4" customHeight="1" x14ac:dyDescent="0.3">
      <c r="A51" s="832" t="s">
        <v>894</v>
      </c>
      <c r="B51" s="833" t="s">
        <v>840</v>
      </c>
      <c r="C51" s="833" t="s">
        <v>977</v>
      </c>
      <c r="D51" s="833" t="s">
        <v>842</v>
      </c>
      <c r="E51" s="833" t="s">
        <v>978</v>
      </c>
      <c r="F51" s="850"/>
      <c r="G51" s="850"/>
      <c r="H51" s="838">
        <v>0</v>
      </c>
      <c r="I51" s="850">
        <v>3</v>
      </c>
      <c r="J51" s="850">
        <v>222.24</v>
      </c>
      <c r="K51" s="838">
        <v>1</v>
      </c>
      <c r="L51" s="850">
        <v>3</v>
      </c>
      <c r="M51" s="851">
        <v>222.24</v>
      </c>
    </row>
    <row r="52" spans="1:13" ht="14.4" customHeight="1" x14ac:dyDescent="0.3">
      <c r="A52" s="832" t="s">
        <v>894</v>
      </c>
      <c r="B52" s="833" t="s">
        <v>840</v>
      </c>
      <c r="C52" s="833" t="s">
        <v>841</v>
      </c>
      <c r="D52" s="833" t="s">
        <v>842</v>
      </c>
      <c r="E52" s="833" t="s">
        <v>843</v>
      </c>
      <c r="F52" s="850"/>
      <c r="G52" s="850"/>
      <c r="H52" s="838">
        <v>0</v>
      </c>
      <c r="I52" s="850">
        <v>9</v>
      </c>
      <c r="J52" s="850">
        <v>848.52</v>
      </c>
      <c r="K52" s="838">
        <v>1</v>
      </c>
      <c r="L52" s="850">
        <v>9</v>
      </c>
      <c r="M52" s="851">
        <v>848.52</v>
      </c>
    </row>
    <row r="53" spans="1:13" ht="14.4" customHeight="1" x14ac:dyDescent="0.3">
      <c r="A53" s="832" t="s">
        <v>894</v>
      </c>
      <c r="B53" s="833" t="s">
        <v>840</v>
      </c>
      <c r="C53" s="833" t="s">
        <v>979</v>
      </c>
      <c r="D53" s="833" t="s">
        <v>842</v>
      </c>
      <c r="E53" s="833" t="s">
        <v>980</v>
      </c>
      <c r="F53" s="850">
        <v>6</v>
      </c>
      <c r="G53" s="850">
        <v>1010.1600000000001</v>
      </c>
      <c r="H53" s="838">
        <v>1</v>
      </c>
      <c r="I53" s="850"/>
      <c r="J53" s="850"/>
      <c r="K53" s="838">
        <v>0</v>
      </c>
      <c r="L53" s="850">
        <v>6</v>
      </c>
      <c r="M53" s="851">
        <v>1010.1600000000001</v>
      </c>
    </row>
    <row r="54" spans="1:13" ht="14.4" customHeight="1" x14ac:dyDescent="0.3">
      <c r="A54" s="832" t="s">
        <v>894</v>
      </c>
      <c r="B54" s="833" t="s">
        <v>840</v>
      </c>
      <c r="C54" s="833" t="s">
        <v>908</v>
      </c>
      <c r="D54" s="833" t="s">
        <v>842</v>
      </c>
      <c r="E54" s="833" t="s">
        <v>909</v>
      </c>
      <c r="F54" s="850"/>
      <c r="G54" s="850"/>
      <c r="H54" s="838">
        <v>0</v>
      </c>
      <c r="I54" s="850">
        <v>5</v>
      </c>
      <c r="J54" s="850">
        <v>576.65</v>
      </c>
      <c r="K54" s="838">
        <v>1</v>
      </c>
      <c r="L54" s="850">
        <v>5</v>
      </c>
      <c r="M54" s="851">
        <v>576.65</v>
      </c>
    </row>
    <row r="55" spans="1:13" ht="14.4" customHeight="1" x14ac:dyDescent="0.3">
      <c r="A55" s="832" t="s">
        <v>894</v>
      </c>
      <c r="B55" s="833" t="s">
        <v>840</v>
      </c>
      <c r="C55" s="833" t="s">
        <v>910</v>
      </c>
      <c r="D55" s="833" t="s">
        <v>845</v>
      </c>
      <c r="E55" s="833" t="s">
        <v>911</v>
      </c>
      <c r="F55" s="850"/>
      <c r="G55" s="850"/>
      <c r="H55" s="838">
        <v>0</v>
      </c>
      <c r="I55" s="850">
        <v>37</v>
      </c>
      <c r="J55" s="850">
        <v>3893.51</v>
      </c>
      <c r="K55" s="838">
        <v>1</v>
      </c>
      <c r="L55" s="850">
        <v>37</v>
      </c>
      <c r="M55" s="851">
        <v>3893.51</v>
      </c>
    </row>
    <row r="56" spans="1:13" ht="14.4" customHeight="1" x14ac:dyDescent="0.3">
      <c r="A56" s="832" t="s">
        <v>894</v>
      </c>
      <c r="B56" s="833" t="s">
        <v>840</v>
      </c>
      <c r="C56" s="833" t="s">
        <v>847</v>
      </c>
      <c r="D56" s="833" t="s">
        <v>845</v>
      </c>
      <c r="E56" s="833" t="s">
        <v>848</v>
      </c>
      <c r="F56" s="850"/>
      <c r="G56" s="850"/>
      <c r="H56" s="838">
        <v>0</v>
      </c>
      <c r="I56" s="850">
        <v>69</v>
      </c>
      <c r="J56" s="850">
        <v>5808.420000000001</v>
      </c>
      <c r="K56" s="838">
        <v>1</v>
      </c>
      <c r="L56" s="850">
        <v>69</v>
      </c>
      <c r="M56" s="851">
        <v>5808.420000000001</v>
      </c>
    </row>
    <row r="57" spans="1:13" ht="14.4" customHeight="1" x14ac:dyDescent="0.3">
      <c r="A57" s="832" t="s">
        <v>894</v>
      </c>
      <c r="B57" s="833" t="s">
        <v>840</v>
      </c>
      <c r="C57" s="833" t="s">
        <v>983</v>
      </c>
      <c r="D57" s="833" t="s">
        <v>842</v>
      </c>
      <c r="E57" s="833" t="s">
        <v>984</v>
      </c>
      <c r="F57" s="850"/>
      <c r="G57" s="850"/>
      <c r="H57" s="838">
        <v>0</v>
      </c>
      <c r="I57" s="850">
        <v>2</v>
      </c>
      <c r="J57" s="850">
        <v>126.28</v>
      </c>
      <c r="K57" s="838">
        <v>1</v>
      </c>
      <c r="L57" s="850">
        <v>2</v>
      </c>
      <c r="M57" s="851">
        <v>126.28</v>
      </c>
    </row>
    <row r="58" spans="1:13" ht="14.4" customHeight="1" x14ac:dyDescent="0.3">
      <c r="A58" s="832" t="s">
        <v>894</v>
      </c>
      <c r="B58" s="833" t="s">
        <v>840</v>
      </c>
      <c r="C58" s="833" t="s">
        <v>906</v>
      </c>
      <c r="D58" s="833" t="s">
        <v>842</v>
      </c>
      <c r="E58" s="833" t="s">
        <v>907</v>
      </c>
      <c r="F58" s="850">
        <v>6</v>
      </c>
      <c r="G58" s="850">
        <v>631.38</v>
      </c>
      <c r="H58" s="838">
        <v>1</v>
      </c>
      <c r="I58" s="850"/>
      <c r="J58" s="850"/>
      <c r="K58" s="838">
        <v>0</v>
      </c>
      <c r="L58" s="850">
        <v>6</v>
      </c>
      <c r="M58" s="851">
        <v>631.38</v>
      </c>
    </row>
    <row r="59" spans="1:13" ht="14.4" customHeight="1" x14ac:dyDescent="0.3">
      <c r="A59" s="832" t="s">
        <v>894</v>
      </c>
      <c r="B59" s="833" t="s">
        <v>840</v>
      </c>
      <c r="C59" s="833" t="s">
        <v>849</v>
      </c>
      <c r="D59" s="833" t="s">
        <v>842</v>
      </c>
      <c r="E59" s="833" t="s">
        <v>850</v>
      </c>
      <c r="F59" s="850"/>
      <c r="G59" s="850"/>
      <c r="H59" s="838">
        <v>0</v>
      </c>
      <c r="I59" s="850">
        <v>5</v>
      </c>
      <c r="J59" s="850">
        <v>245.39999999999998</v>
      </c>
      <c r="K59" s="838">
        <v>1</v>
      </c>
      <c r="L59" s="850">
        <v>5</v>
      </c>
      <c r="M59" s="851">
        <v>245.39999999999998</v>
      </c>
    </row>
    <row r="60" spans="1:13" ht="14.4" customHeight="1" x14ac:dyDescent="0.3">
      <c r="A60" s="832" t="s">
        <v>894</v>
      </c>
      <c r="B60" s="833" t="s">
        <v>840</v>
      </c>
      <c r="C60" s="833" t="s">
        <v>985</v>
      </c>
      <c r="D60" s="833" t="s">
        <v>842</v>
      </c>
      <c r="E60" s="833" t="s">
        <v>986</v>
      </c>
      <c r="F60" s="850"/>
      <c r="G60" s="850"/>
      <c r="H60" s="838">
        <v>0</v>
      </c>
      <c r="I60" s="850">
        <v>15</v>
      </c>
      <c r="J60" s="850">
        <v>1894.05</v>
      </c>
      <c r="K60" s="838">
        <v>1</v>
      </c>
      <c r="L60" s="850">
        <v>15</v>
      </c>
      <c r="M60" s="851">
        <v>1894.05</v>
      </c>
    </row>
    <row r="61" spans="1:13" ht="14.4" customHeight="1" x14ac:dyDescent="0.3">
      <c r="A61" s="832" t="s">
        <v>894</v>
      </c>
      <c r="B61" s="833" t="s">
        <v>840</v>
      </c>
      <c r="C61" s="833" t="s">
        <v>914</v>
      </c>
      <c r="D61" s="833" t="s">
        <v>842</v>
      </c>
      <c r="E61" s="833" t="s">
        <v>915</v>
      </c>
      <c r="F61" s="850">
        <v>13</v>
      </c>
      <c r="G61" s="850">
        <v>1094.3400000000001</v>
      </c>
      <c r="H61" s="838">
        <v>1</v>
      </c>
      <c r="I61" s="850"/>
      <c r="J61" s="850"/>
      <c r="K61" s="838">
        <v>0</v>
      </c>
      <c r="L61" s="850">
        <v>13</v>
      </c>
      <c r="M61" s="851">
        <v>1094.3400000000001</v>
      </c>
    </row>
    <row r="62" spans="1:13" ht="14.4" customHeight="1" x14ac:dyDescent="0.3">
      <c r="A62" s="832" t="s">
        <v>894</v>
      </c>
      <c r="B62" s="833" t="s">
        <v>840</v>
      </c>
      <c r="C62" s="833" t="s">
        <v>912</v>
      </c>
      <c r="D62" s="833" t="s">
        <v>845</v>
      </c>
      <c r="E62" s="833" t="s">
        <v>913</v>
      </c>
      <c r="F62" s="850"/>
      <c r="G62" s="850"/>
      <c r="H62" s="838">
        <v>0</v>
      </c>
      <c r="I62" s="850">
        <v>57</v>
      </c>
      <c r="J62" s="850">
        <v>7197.39</v>
      </c>
      <c r="K62" s="838">
        <v>1</v>
      </c>
      <c r="L62" s="850">
        <v>57</v>
      </c>
      <c r="M62" s="851">
        <v>7197.39</v>
      </c>
    </row>
    <row r="63" spans="1:13" ht="14.4" customHeight="1" x14ac:dyDescent="0.3">
      <c r="A63" s="832" t="s">
        <v>894</v>
      </c>
      <c r="B63" s="833" t="s">
        <v>840</v>
      </c>
      <c r="C63" s="833" t="s">
        <v>981</v>
      </c>
      <c r="D63" s="833" t="s">
        <v>845</v>
      </c>
      <c r="E63" s="833" t="s">
        <v>982</v>
      </c>
      <c r="F63" s="850"/>
      <c r="G63" s="850"/>
      <c r="H63" s="838">
        <v>0</v>
      </c>
      <c r="I63" s="850">
        <v>12</v>
      </c>
      <c r="J63" s="850">
        <v>757.68</v>
      </c>
      <c r="K63" s="838">
        <v>1</v>
      </c>
      <c r="L63" s="850">
        <v>12</v>
      </c>
      <c r="M63" s="851">
        <v>757.68</v>
      </c>
    </row>
    <row r="64" spans="1:13" ht="14.4" customHeight="1" x14ac:dyDescent="0.3">
      <c r="A64" s="832" t="s">
        <v>894</v>
      </c>
      <c r="B64" s="833" t="s">
        <v>840</v>
      </c>
      <c r="C64" s="833" t="s">
        <v>844</v>
      </c>
      <c r="D64" s="833" t="s">
        <v>845</v>
      </c>
      <c r="E64" s="833" t="s">
        <v>846</v>
      </c>
      <c r="F64" s="850"/>
      <c r="G64" s="850"/>
      <c r="H64" s="838">
        <v>0</v>
      </c>
      <c r="I64" s="850">
        <v>4</v>
      </c>
      <c r="J64" s="850">
        <v>196.32</v>
      </c>
      <c r="K64" s="838">
        <v>1</v>
      </c>
      <c r="L64" s="850">
        <v>4</v>
      </c>
      <c r="M64" s="851">
        <v>196.32</v>
      </c>
    </row>
    <row r="65" spans="1:13" ht="14.4" customHeight="1" x14ac:dyDescent="0.3">
      <c r="A65" s="832" t="s">
        <v>894</v>
      </c>
      <c r="B65" s="833" t="s">
        <v>840</v>
      </c>
      <c r="C65" s="833" t="s">
        <v>987</v>
      </c>
      <c r="D65" s="833" t="s">
        <v>988</v>
      </c>
      <c r="E65" s="833" t="s">
        <v>848</v>
      </c>
      <c r="F65" s="850">
        <v>4</v>
      </c>
      <c r="G65" s="850">
        <v>336.72</v>
      </c>
      <c r="H65" s="838">
        <v>1</v>
      </c>
      <c r="I65" s="850"/>
      <c r="J65" s="850"/>
      <c r="K65" s="838">
        <v>0</v>
      </c>
      <c r="L65" s="850">
        <v>4</v>
      </c>
      <c r="M65" s="851">
        <v>336.72</v>
      </c>
    </row>
    <row r="66" spans="1:13" ht="14.4" customHeight="1" x14ac:dyDescent="0.3">
      <c r="A66" s="832" t="s">
        <v>894</v>
      </c>
      <c r="B66" s="833" t="s">
        <v>840</v>
      </c>
      <c r="C66" s="833" t="s">
        <v>1076</v>
      </c>
      <c r="D66" s="833" t="s">
        <v>988</v>
      </c>
      <c r="E66" s="833" t="s">
        <v>846</v>
      </c>
      <c r="F66" s="850">
        <v>1</v>
      </c>
      <c r="G66" s="850">
        <v>49.08</v>
      </c>
      <c r="H66" s="838">
        <v>1</v>
      </c>
      <c r="I66" s="850"/>
      <c r="J66" s="850"/>
      <c r="K66" s="838">
        <v>0</v>
      </c>
      <c r="L66" s="850">
        <v>1</v>
      </c>
      <c r="M66" s="851">
        <v>49.08</v>
      </c>
    </row>
    <row r="67" spans="1:13" ht="14.4" customHeight="1" x14ac:dyDescent="0.3">
      <c r="A67" s="832" t="s">
        <v>894</v>
      </c>
      <c r="B67" s="833" t="s">
        <v>1300</v>
      </c>
      <c r="C67" s="833" t="s">
        <v>1046</v>
      </c>
      <c r="D67" s="833" t="s">
        <v>1047</v>
      </c>
      <c r="E67" s="833" t="s">
        <v>1048</v>
      </c>
      <c r="F67" s="850">
        <v>2</v>
      </c>
      <c r="G67" s="850">
        <v>239.4</v>
      </c>
      <c r="H67" s="838">
        <v>1</v>
      </c>
      <c r="I67" s="850"/>
      <c r="J67" s="850"/>
      <c r="K67" s="838">
        <v>0</v>
      </c>
      <c r="L67" s="850">
        <v>2</v>
      </c>
      <c r="M67" s="851">
        <v>239.4</v>
      </c>
    </row>
    <row r="68" spans="1:13" ht="14.4" customHeight="1" x14ac:dyDescent="0.3">
      <c r="A68" s="832" t="s">
        <v>894</v>
      </c>
      <c r="B68" s="833" t="s">
        <v>851</v>
      </c>
      <c r="C68" s="833" t="s">
        <v>1090</v>
      </c>
      <c r="D68" s="833" t="s">
        <v>584</v>
      </c>
      <c r="E68" s="833" t="s">
        <v>1091</v>
      </c>
      <c r="F68" s="850"/>
      <c r="G68" s="850"/>
      <c r="H68" s="838">
        <v>0</v>
      </c>
      <c r="I68" s="850">
        <v>1</v>
      </c>
      <c r="J68" s="850">
        <v>48.42</v>
      </c>
      <c r="K68" s="838">
        <v>1</v>
      </c>
      <c r="L68" s="850">
        <v>1</v>
      </c>
      <c r="M68" s="851">
        <v>48.42</v>
      </c>
    </row>
    <row r="69" spans="1:13" ht="14.4" customHeight="1" x14ac:dyDescent="0.3">
      <c r="A69" s="832" t="s">
        <v>894</v>
      </c>
      <c r="B69" s="833" t="s">
        <v>860</v>
      </c>
      <c r="C69" s="833" t="s">
        <v>959</v>
      </c>
      <c r="D69" s="833" t="s">
        <v>960</v>
      </c>
      <c r="E69" s="833" t="s">
        <v>961</v>
      </c>
      <c r="F69" s="850"/>
      <c r="G69" s="850"/>
      <c r="H69" s="838"/>
      <c r="I69" s="850">
        <v>5</v>
      </c>
      <c r="J69" s="850">
        <v>0</v>
      </c>
      <c r="K69" s="838"/>
      <c r="L69" s="850">
        <v>5</v>
      </c>
      <c r="M69" s="851">
        <v>0</v>
      </c>
    </row>
    <row r="70" spans="1:13" ht="14.4" customHeight="1" x14ac:dyDescent="0.3">
      <c r="A70" s="832" t="s">
        <v>895</v>
      </c>
      <c r="B70" s="833" t="s">
        <v>857</v>
      </c>
      <c r="C70" s="833" t="s">
        <v>1263</v>
      </c>
      <c r="D70" s="833" t="s">
        <v>1264</v>
      </c>
      <c r="E70" s="833" t="s">
        <v>1265</v>
      </c>
      <c r="F70" s="850"/>
      <c r="G70" s="850"/>
      <c r="H70" s="838">
        <v>0</v>
      </c>
      <c r="I70" s="850">
        <v>1</v>
      </c>
      <c r="J70" s="850">
        <v>38.04</v>
      </c>
      <c r="K70" s="838">
        <v>1</v>
      </c>
      <c r="L70" s="850">
        <v>1</v>
      </c>
      <c r="M70" s="851">
        <v>38.04</v>
      </c>
    </row>
    <row r="71" spans="1:13" ht="14.4" customHeight="1" x14ac:dyDescent="0.3">
      <c r="A71" s="832" t="s">
        <v>896</v>
      </c>
      <c r="B71" s="833" t="s">
        <v>1301</v>
      </c>
      <c r="C71" s="833" t="s">
        <v>1115</v>
      </c>
      <c r="D71" s="833" t="s">
        <v>1116</v>
      </c>
      <c r="E71" s="833" t="s">
        <v>1117</v>
      </c>
      <c r="F71" s="850"/>
      <c r="G71" s="850"/>
      <c r="H71" s="838">
        <v>0</v>
      </c>
      <c r="I71" s="850">
        <v>3</v>
      </c>
      <c r="J71" s="850">
        <v>511.56000000000006</v>
      </c>
      <c r="K71" s="838">
        <v>1</v>
      </c>
      <c r="L71" s="850">
        <v>3</v>
      </c>
      <c r="M71" s="851">
        <v>511.56000000000006</v>
      </c>
    </row>
    <row r="72" spans="1:13" ht="14.4" customHeight="1" x14ac:dyDescent="0.3">
      <c r="A72" s="832" t="s">
        <v>897</v>
      </c>
      <c r="B72" s="833" t="s">
        <v>840</v>
      </c>
      <c r="C72" s="833" t="s">
        <v>908</v>
      </c>
      <c r="D72" s="833" t="s">
        <v>842</v>
      </c>
      <c r="E72" s="833" t="s">
        <v>909</v>
      </c>
      <c r="F72" s="850"/>
      <c r="G72" s="850"/>
      <c r="H72" s="838">
        <v>0</v>
      </c>
      <c r="I72" s="850">
        <v>1</v>
      </c>
      <c r="J72" s="850">
        <v>115.33</v>
      </c>
      <c r="K72" s="838">
        <v>1</v>
      </c>
      <c r="L72" s="850">
        <v>1</v>
      </c>
      <c r="M72" s="851">
        <v>115.33</v>
      </c>
    </row>
    <row r="73" spans="1:13" ht="14.4" customHeight="1" x14ac:dyDescent="0.3">
      <c r="A73" s="832" t="s">
        <v>897</v>
      </c>
      <c r="B73" s="833" t="s">
        <v>840</v>
      </c>
      <c r="C73" s="833" t="s">
        <v>910</v>
      </c>
      <c r="D73" s="833" t="s">
        <v>845</v>
      </c>
      <c r="E73" s="833" t="s">
        <v>911</v>
      </c>
      <c r="F73" s="850"/>
      <c r="G73" s="850"/>
      <c r="H73" s="838">
        <v>0</v>
      </c>
      <c r="I73" s="850">
        <v>1</v>
      </c>
      <c r="J73" s="850">
        <v>105.23</v>
      </c>
      <c r="K73" s="838">
        <v>1</v>
      </c>
      <c r="L73" s="850">
        <v>1</v>
      </c>
      <c r="M73" s="851">
        <v>105.23</v>
      </c>
    </row>
    <row r="74" spans="1:13" ht="14.4" customHeight="1" x14ac:dyDescent="0.3">
      <c r="A74" s="832" t="s">
        <v>897</v>
      </c>
      <c r="B74" s="833" t="s">
        <v>840</v>
      </c>
      <c r="C74" s="833" t="s">
        <v>847</v>
      </c>
      <c r="D74" s="833" t="s">
        <v>845</v>
      </c>
      <c r="E74" s="833" t="s">
        <v>848</v>
      </c>
      <c r="F74" s="850"/>
      <c r="G74" s="850"/>
      <c r="H74" s="838">
        <v>0</v>
      </c>
      <c r="I74" s="850">
        <v>2</v>
      </c>
      <c r="J74" s="850">
        <v>168.36</v>
      </c>
      <c r="K74" s="838">
        <v>1</v>
      </c>
      <c r="L74" s="850">
        <v>2</v>
      </c>
      <c r="M74" s="851">
        <v>168.36</v>
      </c>
    </row>
    <row r="75" spans="1:13" ht="14.4" customHeight="1" x14ac:dyDescent="0.3">
      <c r="A75" s="832" t="s">
        <v>897</v>
      </c>
      <c r="B75" s="833" t="s">
        <v>840</v>
      </c>
      <c r="C75" s="833" t="s">
        <v>914</v>
      </c>
      <c r="D75" s="833" t="s">
        <v>842</v>
      </c>
      <c r="E75" s="833" t="s">
        <v>915</v>
      </c>
      <c r="F75" s="850">
        <v>1</v>
      </c>
      <c r="G75" s="850">
        <v>84.18</v>
      </c>
      <c r="H75" s="838">
        <v>1</v>
      </c>
      <c r="I75" s="850"/>
      <c r="J75" s="850"/>
      <c r="K75" s="838">
        <v>0</v>
      </c>
      <c r="L75" s="850">
        <v>1</v>
      </c>
      <c r="M75" s="851">
        <v>84.18</v>
      </c>
    </row>
    <row r="76" spans="1:13" ht="14.4" customHeight="1" x14ac:dyDescent="0.3">
      <c r="A76" s="832" t="s">
        <v>897</v>
      </c>
      <c r="B76" s="833" t="s">
        <v>840</v>
      </c>
      <c r="C76" s="833" t="s">
        <v>912</v>
      </c>
      <c r="D76" s="833" t="s">
        <v>845</v>
      </c>
      <c r="E76" s="833" t="s">
        <v>913</v>
      </c>
      <c r="F76" s="850"/>
      <c r="G76" s="850"/>
      <c r="H76" s="838">
        <v>0</v>
      </c>
      <c r="I76" s="850">
        <v>1</v>
      </c>
      <c r="J76" s="850">
        <v>126.27</v>
      </c>
      <c r="K76" s="838">
        <v>1</v>
      </c>
      <c r="L76" s="850">
        <v>1</v>
      </c>
      <c r="M76" s="851">
        <v>126.27</v>
      </c>
    </row>
    <row r="77" spans="1:13" ht="14.4" customHeight="1" x14ac:dyDescent="0.3">
      <c r="A77" s="832" t="s">
        <v>897</v>
      </c>
      <c r="B77" s="833" t="s">
        <v>840</v>
      </c>
      <c r="C77" s="833" t="s">
        <v>844</v>
      </c>
      <c r="D77" s="833" t="s">
        <v>845</v>
      </c>
      <c r="E77" s="833" t="s">
        <v>846</v>
      </c>
      <c r="F77" s="850"/>
      <c r="G77" s="850"/>
      <c r="H77" s="838">
        <v>0</v>
      </c>
      <c r="I77" s="850">
        <v>2</v>
      </c>
      <c r="J77" s="850">
        <v>98.16</v>
      </c>
      <c r="K77" s="838">
        <v>1</v>
      </c>
      <c r="L77" s="850">
        <v>2</v>
      </c>
      <c r="M77" s="851">
        <v>98.16</v>
      </c>
    </row>
    <row r="78" spans="1:13" ht="14.4" customHeight="1" x14ac:dyDescent="0.3">
      <c r="A78" s="832" t="s">
        <v>898</v>
      </c>
      <c r="B78" s="833" t="s">
        <v>1293</v>
      </c>
      <c r="C78" s="833" t="s">
        <v>951</v>
      </c>
      <c r="D78" s="833" t="s">
        <v>952</v>
      </c>
      <c r="E78" s="833" t="s">
        <v>953</v>
      </c>
      <c r="F78" s="850"/>
      <c r="G78" s="850"/>
      <c r="H78" s="838">
        <v>0</v>
      </c>
      <c r="I78" s="850">
        <v>2</v>
      </c>
      <c r="J78" s="850">
        <v>286.18</v>
      </c>
      <c r="K78" s="838">
        <v>1</v>
      </c>
      <c r="L78" s="850">
        <v>2</v>
      </c>
      <c r="M78" s="851">
        <v>286.18</v>
      </c>
    </row>
    <row r="79" spans="1:13" ht="14.4" customHeight="1" x14ac:dyDescent="0.3">
      <c r="A79" s="832" t="s">
        <v>898</v>
      </c>
      <c r="B79" s="833" t="s">
        <v>1302</v>
      </c>
      <c r="C79" s="833" t="s">
        <v>1119</v>
      </c>
      <c r="D79" s="833" t="s">
        <v>1120</v>
      </c>
      <c r="E79" s="833" t="s">
        <v>1121</v>
      </c>
      <c r="F79" s="850">
        <v>1</v>
      </c>
      <c r="G79" s="850">
        <v>196.2</v>
      </c>
      <c r="H79" s="838">
        <v>1</v>
      </c>
      <c r="I79" s="850"/>
      <c r="J79" s="850"/>
      <c r="K79" s="838">
        <v>0</v>
      </c>
      <c r="L79" s="850">
        <v>1</v>
      </c>
      <c r="M79" s="851">
        <v>196.2</v>
      </c>
    </row>
    <row r="80" spans="1:13" ht="14.4" customHeight="1" x14ac:dyDescent="0.3">
      <c r="A80" s="832" t="s">
        <v>898</v>
      </c>
      <c r="B80" s="833" t="s">
        <v>1303</v>
      </c>
      <c r="C80" s="833" t="s">
        <v>1133</v>
      </c>
      <c r="D80" s="833" t="s">
        <v>1134</v>
      </c>
      <c r="E80" s="833" t="s">
        <v>1135</v>
      </c>
      <c r="F80" s="850">
        <v>1</v>
      </c>
      <c r="G80" s="850">
        <v>3480.65</v>
      </c>
      <c r="H80" s="838">
        <v>1</v>
      </c>
      <c r="I80" s="850"/>
      <c r="J80" s="850"/>
      <c r="K80" s="838">
        <v>0</v>
      </c>
      <c r="L80" s="850">
        <v>1</v>
      </c>
      <c r="M80" s="851">
        <v>3480.65</v>
      </c>
    </row>
    <row r="81" spans="1:13" ht="14.4" customHeight="1" x14ac:dyDescent="0.3">
      <c r="A81" s="832" t="s">
        <v>898</v>
      </c>
      <c r="B81" s="833" t="s">
        <v>840</v>
      </c>
      <c r="C81" s="833" t="s">
        <v>1148</v>
      </c>
      <c r="D81" s="833" t="s">
        <v>842</v>
      </c>
      <c r="E81" s="833" t="s">
        <v>1149</v>
      </c>
      <c r="F81" s="850"/>
      <c r="G81" s="850"/>
      <c r="H81" s="838"/>
      <c r="I81" s="850">
        <v>1</v>
      </c>
      <c r="J81" s="850">
        <v>0</v>
      </c>
      <c r="K81" s="838"/>
      <c r="L81" s="850">
        <v>1</v>
      </c>
      <c r="M81" s="851">
        <v>0</v>
      </c>
    </row>
    <row r="82" spans="1:13" ht="14.4" customHeight="1" x14ac:dyDescent="0.3">
      <c r="A82" s="832" t="s">
        <v>898</v>
      </c>
      <c r="B82" s="833" t="s">
        <v>840</v>
      </c>
      <c r="C82" s="833" t="s">
        <v>977</v>
      </c>
      <c r="D82" s="833" t="s">
        <v>842</v>
      </c>
      <c r="E82" s="833" t="s">
        <v>978</v>
      </c>
      <c r="F82" s="850"/>
      <c r="G82" s="850"/>
      <c r="H82" s="838">
        <v>0</v>
      </c>
      <c r="I82" s="850">
        <v>3</v>
      </c>
      <c r="J82" s="850">
        <v>222.24</v>
      </c>
      <c r="K82" s="838">
        <v>1</v>
      </c>
      <c r="L82" s="850">
        <v>3</v>
      </c>
      <c r="M82" s="851">
        <v>222.24</v>
      </c>
    </row>
    <row r="83" spans="1:13" ht="14.4" customHeight="1" x14ac:dyDescent="0.3">
      <c r="A83" s="832" t="s">
        <v>898</v>
      </c>
      <c r="B83" s="833" t="s">
        <v>840</v>
      </c>
      <c r="C83" s="833" t="s">
        <v>841</v>
      </c>
      <c r="D83" s="833" t="s">
        <v>842</v>
      </c>
      <c r="E83" s="833" t="s">
        <v>843</v>
      </c>
      <c r="F83" s="850"/>
      <c r="G83" s="850"/>
      <c r="H83" s="838">
        <v>0</v>
      </c>
      <c r="I83" s="850">
        <v>1</v>
      </c>
      <c r="J83" s="850">
        <v>94.28</v>
      </c>
      <c r="K83" s="838">
        <v>1</v>
      </c>
      <c r="L83" s="850">
        <v>1</v>
      </c>
      <c r="M83" s="851">
        <v>94.28</v>
      </c>
    </row>
    <row r="84" spans="1:13" ht="14.4" customHeight="1" x14ac:dyDescent="0.3">
      <c r="A84" s="832" t="s">
        <v>898</v>
      </c>
      <c r="B84" s="833" t="s">
        <v>840</v>
      </c>
      <c r="C84" s="833" t="s">
        <v>1150</v>
      </c>
      <c r="D84" s="833" t="s">
        <v>842</v>
      </c>
      <c r="E84" s="833" t="s">
        <v>1151</v>
      </c>
      <c r="F84" s="850">
        <v>1</v>
      </c>
      <c r="G84" s="850">
        <v>0</v>
      </c>
      <c r="H84" s="838"/>
      <c r="I84" s="850"/>
      <c r="J84" s="850"/>
      <c r="K84" s="838"/>
      <c r="L84" s="850">
        <v>1</v>
      </c>
      <c r="M84" s="851">
        <v>0</v>
      </c>
    </row>
    <row r="85" spans="1:13" ht="14.4" customHeight="1" x14ac:dyDescent="0.3">
      <c r="A85" s="832" t="s">
        <v>898</v>
      </c>
      <c r="B85" s="833" t="s">
        <v>840</v>
      </c>
      <c r="C85" s="833" t="s">
        <v>979</v>
      </c>
      <c r="D85" s="833" t="s">
        <v>842</v>
      </c>
      <c r="E85" s="833" t="s">
        <v>980</v>
      </c>
      <c r="F85" s="850">
        <v>8</v>
      </c>
      <c r="G85" s="850">
        <v>1346.88</v>
      </c>
      <c r="H85" s="838">
        <v>1</v>
      </c>
      <c r="I85" s="850"/>
      <c r="J85" s="850"/>
      <c r="K85" s="838">
        <v>0</v>
      </c>
      <c r="L85" s="850">
        <v>8</v>
      </c>
      <c r="M85" s="851">
        <v>1346.88</v>
      </c>
    </row>
    <row r="86" spans="1:13" ht="14.4" customHeight="1" x14ac:dyDescent="0.3">
      <c r="A86" s="832" t="s">
        <v>898</v>
      </c>
      <c r="B86" s="833" t="s">
        <v>840</v>
      </c>
      <c r="C86" s="833" t="s">
        <v>908</v>
      </c>
      <c r="D86" s="833" t="s">
        <v>842</v>
      </c>
      <c r="E86" s="833" t="s">
        <v>909</v>
      </c>
      <c r="F86" s="850"/>
      <c r="G86" s="850"/>
      <c r="H86" s="838">
        <v>0</v>
      </c>
      <c r="I86" s="850">
        <v>4</v>
      </c>
      <c r="J86" s="850">
        <v>461.32</v>
      </c>
      <c r="K86" s="838">
        <v>1</v>
      </c>
      <c r="L86" s="850">
        <v>4</v>
      </c>
      <c r="M86" s="851">
        <v>461.32</v>
      </c>
    </row>
    <row r="87" spans="1:13" ht="14.4" customHeight="1" x14ac:dyDescent="0.3">
      <c r="A87" s="832" t="s">
        <v>898</v>
      </c>
      <c r="B87" s="833" t="s">
        <v>840</v>
      </c>
      <c r="C87" s="833" t="s">
        <v>910</v>
      </c>
      <c r="D87" s="833" t="s">
        <v>845</v>
      </c>
      <c r="E87" s="833" t="s">
        <v>911</v>
      </c>
      <c r="F87" s="850"/>
      <c r="G87" s="850"/>
      <c r="H87" s="838">
        <v>0</v>
      </c>
      <c r="I87" s="850">
        <v>21</v>
      </c>
      <c r="J87" s="850">
        <v>2209.83</v>
      </c>
      <c r="K87" s="838">
        <v>1</v>
      </c>
      <c r="L87" s="850">
        <v>21</v>
      </c>
      <c r="M87" s="851">
        <v>2209.83</v>
      </c>
    </row>
    <row r="88" spans="1:13" ht="14.4" customHeight="1" x14ac:dyDescent="0.3">
      <c r="A88" s="832" t="s">
        <v>898</v>
      </c>
      <c r="B88" s="833" t="s">
        <v>840</v>
      </c>
      <c r="C88" s="833" t="s">
        <v>847</v>
      </c>
      <c r="D88" s="833" t="s">
        <v>845</v>
      </c>
      <c r="E88" s="833" t="s">
        <v>848</v>
      </c>
      <c r="F88" s="850"/>
      <c r="G88" s="850"/>
      <c r="H88" s="838">
        <v>0</v>
      </c>
      <c r="I88" s="850">
        <v>31</v>
      </c>
      <c r="J88" s="850">
        <v>2609.58</v>
      </c>
      <c r="K88" s="838">
        <v>1</v>
      </c>
      <c r="L88" s="850">
        <v>31</v>
      </c>
      <c r="M88" s="851">
        <v>2609.58</v>
      </c>
    </row>
    <row r="89" spans="1:13" ht="14.4" customHeight="1" x14ac:dyDescent="0.3">
      <c r="A89" s="832" t="s">
        <v>898</v>
      </c>
      <c r="B89" s="833" t="s">
        <v>840</v>
      </c>
      <c r="C89" s="833" t="s">
        <v>983</v>
      </c>
      <c r="D89" s="833" t="s">
        <v>842</v>
      </c>
      <c r="E89" s="833" t="s">
        <v>984</v>
      </c>
      <c r="F89" s="850"/>
      <c r="G89" s="850"/>
      <c r="H89" s="838">
        <v>0</v>
      </c>
      <c r="I89" s="850">
        <v>1</v>
      </c>
      <c r="J89" s="850">
        <v>63.14</v>
      </c>
      <c r="K89" s="838">
        <v>1</v>
      </c>
      <c r="L89" s="850">
        <v>1</v>
      </c>
      <c r="M89" s="851">
        <v>63.14</v>
      </c>
    </row>
    <row r="90" spans="1:13" ht="14.4" customHeight="1" x14ac:dyDescent="0.3">
      <c r="A90" s="832" t="s">
        <v>898</v>
      </c>
      <c r="B90" s="833" t="s">
        <v>840</v>
      </c>
      <c r="C90" s="833" t="s">
        <v>906</v>
      </c>
      <c r="D90" s="833" t="s">
        <v>842</v>
      </c>
      <c r="E90" s="833" t="s">
        <v>907</v>
      </c>
      <c r="F90" s="850">
        <v>5</v>
      </c>
      <c r="G90" s="850">
        <v>526.15</v>
      </c>
      <c r="H90" s="838">
        <v>1</v>
      </c>
      <c r="I90" s="850"/>
      <c r="J90" s="850"/>
      <c r="K90" s="838">
        <v>0</v>
      </c>
      <c r="L90" s="850">
        <v>5</v>
      </c>
      <c r="M90" s="851">
        <v>526.15</v>
      </c>
    </row>
    <row r="91" spans="1:13" ht="14.4" customHeight="1" x14ac:dyDescent="0.3">
      <c r="A91" s="832" t="s">
        <v>898</v>
      </c>
      <c r="B91" s="833" t="s">
        <v>840</v>
      </c>
      <c r="C91" s="833" t="s">
        <v>849</v>
      </c>
      <c r="D91" s="833" t="s">
        <v>842</v>
      </c>
      <c r="E91" s="833" t="s">
        <v>850</v>
      </c>
      <c r="F91" s="850"/>
      <c r="G91" s="850"/>
      <c r="H91" s="838">
        <v>0</v>
      </c>
      <c r="I91" s="850">
        <v>1</v>
      </c>
      <c r="J91" s="850">
        <v>49.08</v>
      </c>
      <c r="K91" s="838">
        <v>1</v>
      </c>
      <c r="L91" s="850">
        <v>1</v>
      </c>
      <c r="M91" s="851">
        <v>49.08</v>
      </c>
    </row>
    <row r="92" spans="1:13" ht="14.4" customHeight="1" x14ac:dyDescent="0.3">
      <c r="A92" s="832" t="s">
        <v>898</v>
      </c>
      <c r="B92" s="833" t="s">
        <v>840</v>
      </c>
      <c r="C92" s="833" t="s">
        <v>985</v>
      </c>
      <c r="D92" s="833" t="s">
        <v>842</v>
      </c>
      <c r="E92" s="833" t="s">
        <v>986</v>
      </c>
      <c r="F92" s="850"/>
      <c r="G92" s="850"/>
      <c r="H92" s="838">
        <v>0</v>
      </c>
      <c r="I92" s="850">
        <v>16</v>
      </c>
      <c r="J92" s="850">
        <v>2020.3200000000002</v>
      </c>
      <c r="K92" s="838">
        <v>1</v>
      </c>
      <c r="L92" s="850">
        <v>16</v>
      </c>
      <c r="M92" s="851">
        <v>2020.3200000000002</v>
      </c>
    </row>
    <row r="93" spans="1:13" ht="14.4" customHeight="1" x14ac:dyDescent="0.3">
      <c r="A93" s="832" t="s">
        <v>898</v>
      </c>
      <c r="B93" s="833" t="s">
        <v>840</v>
      </c>
      <c r="C93" s="833" t="s">
        <v>914</v>
      </c>
      <c r="D93" s="833" t="s">
        <v>842</v>
      </c>
      <c r="E93" s="833" t="s">
        <v>915</v>
      </c>
      <c r="F93" s="850">
        <v>16</v>
      </c>
      <c r="G93" s="850">
        <v>1346.88</v>
      </c>
      <c r="H93" s="838">
        <v>1</v>
      </c>
      <c r="I93" s="850"/>
      <c r="J93" s="850"/>
      <c r="K93" s="838">
        <v>0</v>
      </c>
      <c r="L93" s="850">
        <v>16</v>
      </c>
      <c r="M93" s="851">
        <v>1346.88</v>
      </c>
    </row>
    <row r="94" spans="1:13" ht="14.4" customHeight="1" x14ac:dyDescent="0.3">
      <c r="A94" s="832" t="s">
        <v>898</v>
      </c>
      <c r="B94" s="833" t="s">
        <v>840</v>
      </c>
      <c r="C94" s="833" t="s">
        <v>912</v>
      </c>
      <c r="D94" s="833" t="s">
        <v>845</v>
      </c>
      <c r="E94" s="833" t="s">
        <v>913</v>
      </c>
      <c r="F94" s="850"/>
      <c r="G94" s="850"/>
      <c r="H94" s="838">
        <v>0</v>
      </c>
      <c r="I94" s="850">
        <v>22</v>
      </c>
      <c r="J94" s="850">
        <v>2777.94</v>
      </c>
      <c r="K94" s="838">
        <v>1</v>
      </c>
      <c r="L94" s="850">
        <v>22</v>
      </c>
      <c r="M94" s="851">
        <v>2777.94</v>
      </c>
    </row>
    <row r="95" spans="1:13" ht="14.4" customHeight="1" x14ac:dyDescent="0.3">
      <c r="A95" s="832" t="s">
        <v>898</v>
      </c>
      <c r="B95" s="833" t="s">
        <v>840</v>
      </c>
      <c r="C95" s="833" t="s">
        <v>981</v>
      </c>
      <c r="D95" s="833" t="s">
        <v>845</v>
      </c>
      <c r="E95" s="833" t="s">
        <v>982</v>
      </c>
      <c r="F95" s="850"/>
      <c r="G95" s="850"/>
      <c r="H95" s="838">
        <v>0</v>
      </c>
      <c r="I95" s="850">
        <v>1</v>
      </c>
      <c r="J95" s="850">
        <v>63.14</v>
      </c>
      <c r="K95" s="838">
        <v>1</v>
      </c>
      <c r="L95" s="850">
        <v>1</v>
      </c>
      <c r="M95" s="851">
        <v>63.14</v>
      </c>
    </row>
    <row r="96" spans="1:13" ht="14.4" customHeight="1" x14ac:dyDescent="0.3">
      <c r="A96" s="832" t="s">
        <v>898</v>
      </c>
      <c r="B96" s="833" t="s">
        <v>840</v>
      </c>
      <c r="C96" s="833" t="s">
        <v>844</v>
      </c>
      <c r="D96" s="833" t="s">
        <v>845</v>
      </c>
      <c r="E96" s="833" t="s">
        <v>846</v>
      </c>
      <c r="F96" s="850"/>
      <c r="G96" s="850"/>
      <c r="H96" s="838">
        <v>0</v>
      </c>
      <c r="I96" s="850">
        <v>1</v>
      </c>
      <c r="J96" s="850">
        <v>49.08</v>
      </c>
      <c r="K96" s="838">
        <v>1</v>
      </c>
      <c r="L96" s="850">
        <v>1</v>
      </c>
      <c r="M96" s="851">
        <v>49.08</v>
      </c>
    </row>
    <row r="97" spans="1:13" ht="14.4" customHeight="1" x14ac:dyDescent="0.3">
      <c r="A97" s="832" t="s">
        <v>898</v>
      </c>
      <c r="B97" s="833" t="s">
        <v>860</v>
      </c>
      <c r="C97" s="833" t="s">
        <v>959</v>
      </c>
      <c r="D97" s="833" t="s">
        <v>960</v>
      </c>
      <c r="E97" s="833" t="s">
        <v>961</v>
      </c>
      <c r="F97" s="850"/>
      <c r="G97" s="850"/>
      <c r="H97" s="838"/>
      <c r="I97" s="850">
        <v>2</v>
      </c>
      <c r="J97" s="850">
        <v>0</v>
      </c>
      <c r="K97" s="838"/>
      <c r="L97" s="850">
        <v>2</v>
      </c>
      <c r="M97" s="851">
        <v>0</v>
      </c>
    </row>
    <row r="98" spans="1:13" ht="14.4" customHeight="1" x14ac:dyDescent="0.3">
      <c r="A98" s="832" t="s">
        <v>898</v>
      </c>
      <c r="B98" s="833" t="s">
        <v>854</v>
      </c>
      <c r="C98" s="833" t="s">
        <v>1145</v>
      </c>
      <c r="D98" s="833" t="s">
        <v>1146</v>
      </c>
      <c r="E98" s="833" t="s">
        <v>856</v>
      </c>
      <c r="F98" s="850">
        <v>3</v>
      </c>
      <c r="G98" s="850">
        <v>0</v>
      </c>
      <c r="H98" s="838"/>
      <c r="I98" s="850"/>
      <c r="J98" s="850"/>
      <c r="K98" s="838"/>
      <c r="L98" s="850">
        <v>3</v>
      </c>
      <c r="M98" s="851">
        <v>0</v>
      </c>
    </row>
    <row r="99" spans="1:13" ht="14.4" customHeight="1" x14ac:dyDescent="0.3">
      <c r="A99" s="832" t="s">
        <v>898</v>
      </c>
      <c r="B99" s="833" t="s">
        <v>854</v>
      </c>
      <c r="C99" s="833" t="s">
        <v>1147</v>
      </c>
      <c r="D99" s="833" t="s">
        <v>1146</v>
      </c>
      <c r="E99" s="833" t="s">
        <v>856</v>
      </c>
      <c r="F99" s="850">
        <v>3</v>
      </c>
      <c r="G99" s="850">
        <v>0</v>
      </c>
      <c r="H99" s="838"/>
      <c r="I99" s="850"/>
      <c r="J99" s="850"/>
      <c r="K99" s="838"/>
      <c r="L99" s="850">
        <v>3</v>
      </c>
      <c r="M99" s="851">
        <v>0</v>
      </c>
    </row>
    <row r="100" spans="1:13" ht="14.4" customHeight="1" x14ac:dyDescent="0.3">
      <c r="A100" s="832" t="s">
        <v>898</v>
      </c>
      <c r="B100" s="833" t="s">
        <v>1304</v>
      </c>
      <c r="C100" s="833" t="s">
        <v>1129</v>
      </c>
      <c r="D100" s="833" t="s">
        <v>1130</v>
      </c>
      <c r="E100" s="833" t="s">
        <v>1131</v>
      </c>
      <c r="F100" s="850"/>
      <c r="G100" s="850"/>
      <c r="H100" s="838">
        <v>0</v>
      </c>
      <c r="I100" s="850">
        <v>4</v>
      </c>
      <c r="J100" s="850">
        <v>246.36</v>
      </c>
      <c r="K100" s="838">
        <v>1</v>
      </c>
      <c r="L100" s="850">
        <v>4</v>
      </c>
      <c r="M100" s="851">
        <v>246.36</v>
      </c>
    </row>
    <row r="101" spans="1:13" ht="14.4" customHeight="1" x14ac:dyDescent="0.3">
      <c r="A101" s="832" t="s">
        <v>898</v>
      </c>
      <c r="B101" s="833" t="s">
        <v>1299</v>
      </c>
      <c r="C101" s="833" t="s">
        <v>1122</v>
      </c>
      <c r="D101" s="833" t="s">
        <v>998</v>
      </c>
      <c r="E101" s="833" t="s">
        <v>1123</v>
      </c>
      <c r="F101" s="850"/>
      <c r="G101" s="850"/>
      <c r="H101" s="838">
        <v>0</v>
      </c>
      <c r="I101" s="850">
        <v>1</v>
      </c>
      <c r="J101" s="850">
        <v>176.32</v>
      </c>
      <c r="K101" s="838">
        <v>1</v>
      </c>
      <c r="L101" s="850">
        <v>1</v>
      </c>
      <c r="M101" s="851">
        <v>176.32</v>
      </c>
    </row>
    <row r="102" spans="1:13" ht="14.4" customHeight="1" x14ac:dyDescent="0.3">
      <c r="A102" s="832" t="s">
        <v>899</v>
      </c>
      <c r="B102" s="833" t="s">
        <v>840</v>
      </c>
      <c r="C102" s="833" t="s">
        <v>849</v>
      </c>
      <c r="D102" s="833" t="s">
        <v>842</v>
      </c>
      <c r="E102" s="833" t="s">
        <v>850</v>
      </c>
      <c r="F102" s="850"/>
      <c r="G102" s="850"/>
      <c r="H102" s="838">
        <v>0</v>
      </c>
      <c r="I102" s="850">
        <v>1</v>
      </c>
      <c r="J102" s="850">
        <v>49.08</v>
      </c>
      <c r="K102" s="838">
        <v>1</v>
      </c>
      <c r="L102" s="850">
        <v>1</v>
      </c>
      <c r="M102" s="851">
        <v>49.08</v>
      </c>
    </row>
    <row r="103" spans="1:13" ht="14.4" customHeight="1" x14ac:dyDescent="0.3">
      <c r="A103" s="832" t="s">
        <v>900</v>
      </c>
      <c r="B103" s="833" t="s">
        <v>1293</v>
      </c>
      <c r="C103" s="833" t="s">
        <v>951</v>
      </c>
      <c r="D103" s="833" t="s">
        <v>952</v>
      </c>
      <c r="E103" s="833" t="s">
        <v>953</v>
      </c>
      <c r="F103" s="850"/>
      <c r="G103" s="850"/>
      <c r="H103" s="838">
        <v>0</v>
      </c>
      <c r="I103" s="850">
        <v>1</v>
      </c>
      <c r="J103" s="850">
        <v>143.09</v>
      </c>
      <c r="K103" s="838">
        <v>1</v>
      </c>
      <c r="L103" s="850">
        <v>1</v>
      </c>
      <c r="M103" s="851">
        <v>143.09</v>
      </c>
    </row>
    <row r="104" spans="1:13" ht="14.4" customHeight="1" x14ac:dyDescent="0.3">
      <c r="A104" s="832" t="s">
        <v>900</v>
      </c>
      <c r="B104" s="833" t="s">
        <v>840</v>
      </c>
      <c r="C104" s="833" t="s">
        <v>1148</v>
      </c>
      <c r="D104" s="833" t="s">
        <v>842</v>
      </c>
      <c r="E104" s="833" t="s">
        <v>1149</v>
      </c>
      <c r="F104" s="850"/>
      <c r="G104" s="850"/>
      <c r="H104" s="838"/>
      <c r="I104" s="850">
        <v>1</v>
      </c>
      <c r="J104" s="850">
        <v>0</v>
      </c>
      <c r="K104" s="838"/>
      <c r="L104" s="850">
        <v>1</v>
      </c>
      <c r="M104" s="851">
        <v>0</v>
      </c>
    </row>
    <row r="105" spans="1:13" ht="14.4" customHeight="1" x14ac:dyDescent="0.3">
      <c r="A105" s="832" t="s">
        <v>900</v>
      </c>
      <c r="B105" s="833" t="s">
        <v>840</v>
      </c>
      <c r="C105" s="833" t="s">
        <v>977</v>
      </c>
      <c r="D105" s="833" t="s">
        <v>842</v>
      </c>
      <c r="E105" s="833" t="s">
        <v>978</v>
      </c>
      <c r="F105" s="850"/>
      <c r="G105" s="850"/>
      <c r="H105" s="838">
        <v>0</v>
      </c>
      <c r="I105" s="850">
        <v>3</v>
      </c>
      <c r="J105" s="850">
        <v>222.24</v>
      </c>
      <c r="K105" s="838">
        <v>1</v>
      </c>
      <c r="L105" s="850">
        <v>3</v>
      </c>
      <c r="M105" s="851">
        <v>222.24</v>
      </c>
    </row>
    <row r="106" spans="1:13" ht="14.4" customHeight="1" x14ac:dyDescent="0.3">
      <c r="A106" s="832" t="s">
        <v>900</v>
      </c>
      <c r="B106" s="833" t="s">
        <v>840</v>
      </c>
      <c r="C106" s="833" t="s">
        <v>1211</v>
      </c>
      <c r="D106" s="833" t="s">
        <v>842</v>
      </c>
      <c r="E106" s="833" t="s">
        <v>1212</v>
      </c>
      <c r="F106" s="850"/>
      <c r="G106" s="850"/>
      <c r="H106" s="838"/>
      <c r="I106" s="850">
        <v>1</v>
      </c>
      <c r="J106" s="850">
        <v>0</v>
      </c>
      <c r="K106" s="838"/>
      <c r="L106" s="850">
        <v>1</v>
      </c>
      <c r="M106" s="851">
        <v>0</v>
      </c>
    </row>
    <row r="107" spans="1:13" ht="14.4" customHeight="1" x14ac:dyDescent="0.3">
      <c r="A107" s="832" t="s">
        <v>900</v>
      </c>
      <c r="B107" s="833" t="s">
        <v>840</v>
      </c>
      <c r="C107" s="833" t="s">
        <v>841</v>
      </c>
      <c r="D107" s="833" t="s">
        <v>842</v>
      </c>
      <c r="E107" s="833" t="s">
        <v>843</v>
      </c>
      <c r="F107" s="850"/>
      <c r="G107" s="850"/>
      <c r="H107" s="838">
        <v>0</v>
      </c>
      <c r="I107" s="850">
        <v>12</v>
      </c>
      <c r="J107" s="850">
        <v>1131.3600000000001</v>
      </c>
      <c r="K107" s="838">
        <v>1</v>
      </c>
      <c r="L107" s="850">
        <v>12</v>
      </c>
      <c r="M107" s="851">
        <v>1131.3600000000001</v>
      </c>
    </row>
    <row r="108" spans="1:13" ht="14.4" customHeight="1" x14ac:dyDescent="0.3">
      <c r="A108" s="832" t="s">
        <v>900</v>
      </c>
      <c r="B108" s="833" t="s">
        <v>840</v>
      </c>
      <c r="C108" s="833" t="s">
        <v>979</v>
      </c>
      <c r="D108" s="833" t="s">
        <v>842</v>
      </c>
      <c r="E108" s="833" t="s">
        <v>980</v>
      </c>
      <c r="F108" s="850">
        <v>7</v>
      </c>
      <c r="G108" s="850">
        <v>1178.52</v>
      </c>
      <c r="H108" s="838">
        <v>1</v>
      </c>
      <c r="I108" s="850"/>
      <c r="J108" s="850"/>
      <c r="K108" s="838">
        <v>0</v>
      </c>
      <c r="L108" s="850">
        <v>7</v>
      </c>
      <c r="M108" s="851">
        <v>1178.52</v>
      </c>
    </row>
    <row r="109" spans="1:13" ht="14.4" customHeight="1" x14ac:dyDescent="0.3">
      <c r="A109" s="832" t="s">
        <v>900</v>
      </c>
      <c r="B109" s="833" t="s">
        <v>840</v>
      </c>
      <c r="C109" s="833" t="s">
        <v>1213</v>
      </c>
      <c r="D109" s="833" t="s">
        <v>842</v>
      </c>
      <c r="E109" s="833" t="s">
        <v>1214</v>
      </c>
      <c r="F109" s="850"/>
      <c r="G109" s="850"/>
      <c r="H109" s="838"/>
      <c r="I109" s="850">
        <v>4</v>
      </c>
      <c r="J109" s="850">
        <v>0</v>
      </c>
      <c r="K109" s="838"/>
      <c r="L109" s="850">
        <v>4</v>
      </c>
      <c r="M109" s="851">
        <v>0</v>
      </c>
    </row>
    <row r="110" spans="1:13" ht="14.4" customHeight="1" x14ac:dyDescent="0.3">
      <c r="A110" s="832" t="s">
        <v>900</v>
      </c>
      <c r="B110" s="833" t="s">
        <v>840</v>
      </c>
      <c r="C110" s="833" t="s">
        <v>908</v>
      </c>
      <c r="D110" s="833" t="s">
        <v>842</v>
      </c>
      <c r="E110" s="833" t="s">
        <v>909</v>
      </c>
      <c r="F110" s="850"/>
      <c r="G110" s="850"/>
      <c r="H110" s="838">
        <v>0</v>
      </c>
      <c r="I110" s="850">
        <v>9</v>
      </c>
      <c r="J110" s="850">
        <v>1037.97</v>
      </c>
      <c r="K110" s="838">
        <v>1</v>
      </c>
      <c r="L110" s="850">
        <v>9</v>
      </c>
      <c r="M110" s="851">
        <v>1037.97</v>
      </c>
    </row>
    <row r="111" spans="1:13" ht="14.4" customHeight="1" x14ac:dyDescent="0.3">
      <c r="A111" s="832" t="s">
        <v>900</v>
      </c>
      <c r="B111" s="833" t="s">
        <v>840</v>
      </c>
      <c r="C111" s="833" t="s">
        <v>910</v>
      </c>
      <c r="D111" s="833" t="s">
        <v>845</v>
      </c>
      <c r="E111" s="833" t="s">
        <v>911</v>
      </c>
      <c r="F111" s="850"/>
      <c r="G111" s="850"/>
      <c r="H111" s="838">
        <v>0</v>
      </c>
      <c r="I111" s="850">
        <v>43</v>
      </c>
      <c r="J111" s="850">
        <v>4524.8900000000003</v>
      </c>
      <c r="K111" s="838">
        <v>1</v>
      </c>
      <c r="L111" s="850">
        <v>43</v>
      </c>
      <c r="M111" s="851">
        <v>4524.8900000000003</v>
      </c>
    </row>
    <row r="112" spans="1:13" ht="14.4" customHeight="1" x14ac:dyDescent="0.3">
      <c r="A112" s="832" t="s">
        <v>900</v>
      </c>
      <c r="B112" s="833" t="s">
        <v>840</v>
      </c>
      <c r="C112" s="833" t="s">
        <v>847</v>
      </c>
      <c r="D112" s="833" t="s">
        <v>845</v>
      </c>
      <c r="E112" s="833" t="s">
        <v>848</v>
      </c>
      <c r="F112" s="850"/>
      <c r="G112" s="850"/>
      <c r="H112" s="838">
        <v>0</v>
      </c>
      <c r="I112" s="850">
        <v>111</v>
      </c>
      <c r="J112" s="850">
        <v>9343.9800000000032</v>
      </c>
      <c r="K112" s="838">
        <v>1</v>
      </c>
      <c r="L112" s="850">
        <v>111</v>
      </c>
      <c r="M112" s="851">
        <v>9343.9800000000032</v>
      </c>
    </row>
    <row r="113" spans="1:13" ht="14.4" customHeight="1" x14ac:dyDescent="0.3">
      <c r="A113" s="832" t="s">
        <v>900</v>
      </c>
      <c r="B113" s="833" t="s">
        <v>840</v>
      </c>
      <c r="C113" s="833" t="s">
        <v>983</v>
      </c>
      <c r="D113" s="833" t="s">
        <v>842</v>
      </c>
      <c r="E113" s="833" t="s">
        <v>984</v>
      </c>
      <c r="F113" s="850"/>
      <c r="G113" s="850"/>
      <c r="H113" s="838">
        <v>0</v>
      </c>
      <c r="I113" s="850">
        <v>6</v>
      </c>
      <c r="J113" s="850">
        <v>378.84000000000003</v>
      </c>
      <c r="K113" s="838">
        <v>1</v>
      </c>
      <c r="L113" s="850">
        <v>6</v>
      </c>
      <c r="M113" s="851">
        <v>378.84000000000003</v>
      </c>
    </row>
    <row r="114" spans="1:13" ht="14.4" customHeight="1" x14ac:dyDescent="0.3">
      <c r="A114" s="832" t="s">
        <v>900</v>
      </c>
      <c r="B114" s="833" t="s">
        <v>840</v>
      </c>
      <c r="C114" s="833" t="s">
        <v>906</v>
      </c>
      <c r="D114" s="833" t="s">
        <v>842</v>
      </c>
      <c r="E114" s="833" t="s">
        <v>907</v>
      </c>
      <c r="F114" s="850">
        <v>9</v>
      </c>
      <c r="G114" s="850">
        <v>947.07</v>
      </c>
      <c r="H114" s="838">
        <v>1</v>
      </c>
      <c r="I114" s="850"/>
      <c r="J114" s="850"/>
      <c r="K114" s="838">
        <v>0</v>
      </c>
      <c r="L114" s="850">
        <v>9</v>
      </c>
      <c r="M114" s="851">
        <v>947.07</v>
      </c>
    </row>
    <row r="115" spans="1:13" ht="14.4" customHeight="1" x14ac:dyDescent="0.3">
      <c r="A115" s="832" t="s">
        <v>900</v>
      </c>
      <c r="B115" s="833" t="s">
        <v>840</v>
      </c>
      <c r="C115" s="833" t="s">
        <v>1215</v>
      </c>
      <c r="D115" s="833" t="s">
        <v>1216</v>
      </c>
      <c r="E115" s="833" t="s">
        <v>1217</v>
      </c>
      <c r="F115" s="850"/>
      <c r="G115" s="850"/>
      <c r="H115" s="838">
        <v>0</v>
      </c>
      <c r="I115" s="850">
        <v>2</v>
      </c>
      <c r="J115" s="850">
        <v>237.08</v>
      </c>
      <c r="K115" s="838">
        <v>1</v>
      </c>
      <c r="L115" s="850">
        <v>2</v>
      </c>
      <c r="M115" s="851">
        <v>237.08</v>
      </c>
    </row>
    <row r="116" spans="1:13" ht="14.4" customHeight="1" x14ac:dyDescent="0.3">
      <c r="A116" s="832" t="s">
        <v>900</v>
      </c>
      <c r="B116" s="833" t="s">
        <v>840</v>
      </c>
      <c r="C116" s="833" t="s">
        <v>1218</v>
      </c>
      <c r="D116" s="833" t="s">
        <v>607</v>
      </c>
      <c r="E116" s="833" t="s">
        <v>1219</v>
      </c>
      <c r="F116" s="850"/>
      <c r="G116" s="850"/>
      <c r="H116" s="838">
        <v>0</v>
      </c>
      <c r="I116" s="850">
        <v>6</v>
      </c>
      <c r="J116" s="850">
        <v>474.18</v>
      </c>
      <c r="K116" s="838">
        <v>1</v>
      </c>
      <c r="L116" s="850">
        <v>6</v>
      </c>
      <c r="M116" s="851">
        <v>474.18</v>
      </c>
    </row>
    <row r="117" spans="1:13" ht="14.4" customHeight="1" x14ac:dyDescent="0.3">
      <c r="A117" s="832" t="s">
        <v>900</v>
      </c>
      <c r="B117" s="833" t="s">
        <v>840</v>
      </c>
      <c r="C117" s="833" t="s">
        <v>849</v>
      </c>
      <c r="D117" s="833" t="s">
        <v>842</v>
      </c>
      <c r="E117" s="833" t="s">
        <v>850</v>
      </c>
      <c r="F117" s="850"/>
      <c r="G117" s="850"/>
      <c r="H117" s="838">
        <v>0</v>
      </c>
      <c r="I117" s="850">
        <v>5</v>
      </c>
      <c r="J117" s="850">
        <v>245.4</v>
      </c>
      <c r="K117" s="838">
        <v>1</v>
      </c>
      <c r="L117" s="850">
        <v>5</v>
      </c>
      <c r="M117" s="851">
        <v>245.4</v>
      </c>
    </row>
    <row r="118" spans="1:13" ht="14.4" customHeight="1" x14ac:dyDescent="0.3">
      <c r="A118" s="832" t="s">
        <v>900</v>
      </c>
      <c r="B118" s="833" t="s">
        <v>840</v>
      </c>
      <c r="C118" s="833" t="s">
        <v>985</v>
      </c>
      <c r="D118" s="833" t="s">
        <v>842</v>
      </c>
      <c r="E118" s="833" t="s">
        <v>986</v>
      </c>
      <c r="F118" s="850"/>
      <c r="G118" s="850"/>
      <c r="H118" s="838">
        <v>0</v>
      </c>
      <c r="I118" s="850">
        <v>15</v>
      </c>
      <c r="J118" s="850">
        <v>1894.05</v>
      </c>
      <c r="K118" s="838">
        <v>1</v>
      </c>
      <c r="L118" s="850">
        <v>15</v>
      </c>
      <c r="M118" s="851">
        <v>1894.05</v>
      </c>
    </row>
    <row r="119" spans="1:13" ht="14.4" customHeight="1" x14ac:dyDescent="0.3">
      <c r="A119" s="832" t="s">
        <v>900</v>
      </c>
      <c r="B119" s="833" t="s">
        <v>840</v>
      </c>
      <c r="C119" s="833" t="s">
        <v>914</v>
      </c>
      <c r="D119" s="833" t="s">
        <v>842</v>
      </c>
      <c r="E119" s="833" t="s">
        <v>915</v>
      </c>
      <c r="F119" s="850">
        <v>31</v>
      </c>
      <c r="G119" s="850">
        <v>2609.58</v>
      </c>
      <c r="H119" s="838">
        <v>1</v>
      </c>
      <c r="I119" s="850"/>
      <c r="J119" s="850"/>
      <c r="K119" s="838">
        <v>0</v>
      </c>
      <c r="L119" s="850">
        <v>31</v>
      </c>
      <c r="M119" s="851">
        <v>2609.58</v>
      </c>
    </row>
    <row r="120" spans="1:13" ht="14.4" customHeight="1" x14ac:dyDescent="0.3">
      <c r="A120" s="832" t="s">
        <v>900</v>
      </c>
      <c r="B120" s="833" t="s">
        <v>840</v>
      </c>
      <c r="C120" s="833" t="s">
        <v>912</v>
      </c>
      <c r="D120" s="833" t="s">
        <v>845</v>
      </c>
      <c r="E120" s="833" t="s">
        <v>913</v>
      </c>
      <c r="F120" s="850"/>
      <c r="G120" s="850"/>
      <c r="H120" s="838">
        <v>0</v>
      </c>
      <c r="I120" s="850">
        <v>77</v>
      </c>
      <c r="J120" s="850">
        <v>9722.7899999999991</v>
      </c>
      <c r="K120" s="838">
        <v>1</v>
      </c>
      <c r="L120" s="850">
        <v>77</v>
      </c>
      <c r="M120" s="851">
        <v>9722.7899999999991</v>
      </c>
    </row>
    <row r="121" spans="1:13" ht="14.4" customHeight="1" x14ac:dyDescent="0.3">
      <c r="A121" s="832" t="s">
        <v>900</v>
      </c>
      <c r="B121" s="833" t="s">
        <v>840</v>
      </c>
      <c r="C121" s="833" t="s">
        <v>981</v>
      </c>
      <c r="D121" s="833" t="s">
        <v>845</v>
      </c>
      <c r="E121" s="833" t="s">
        <v>982</v>
      </c>
      <c r="F121" s="850"/>
      <c r="G121" s="850"/>
      <c r="H121" s="838">
        <v>0</v>
      </c>
      <c r="I121" s="850">
        <v>9</v>
      </c>
      <c r="J121" s="850">
        <v>568.26</v>
      </c>
      <c r="K121" s="838">
        <v>1</v>
      </c>
      <c r="L121" s="850">
        <v>9</v>
      </c>
      <c r="M121" s="851">
        <v>568.26</v>
      </c>
    </row>
    <row r="122" spans="1:13" ht="14.4" customHeight="1" x14ac:dyDescent="0.3">
      <c r="A122" s="832" t="s">
        <v>900</v>
      </c>
      <c r="B122" s="833" t="s">
        <v>840</v>
      </c>
      <c r="C122" s="833" t="s">
        <v>844</v>
      </c>
      <c r="D122" s="833" t="s">
        <v>845</v>
      </c>
      <c r="E122" s="833" t="s">
        <v>846</v>
      </c>
      <c r="F122" s="850"/>
      <c r="G122" s="850"/>
      <c r="H122" s="838">
        <v>0</v>
      </c>
      <c r="I122" s="850">
        <v>8</v>
      </c>
      <c r="J122" s="850">
        <v>392.64</v>
      </c>
      <c r="K122" s="838">
        <v>1</v>
      </c>
      <c r="L122" s="850">
        <v>8</v>
      </c>
      <c r="M122" s="851">
        <v>392.64</v>
      </c>
    </row>
    <row r="123" spans="1:13" ht="14.4" customHeight="1" x14ac:dyDescent="0.3">
      <c r="A123" s="832" t="s">
        <v>900</v>
      </c>
      <c r="B123" s="833" t="s">
        <v>840</v>
      </c>
      <c r="C123" s="833" t="s">
        <v>987</v>
      </c>
      <c r="D123" s="833" t="s">
        <v>988</v>
      </c>
      <c r="E123" s="833" t="s">
        <v>848</v>
      </c>
      <c r="F123" s="850">
        <v>4</v>
      </c>
      <c r="G123" s="850">
        <v>336.72</v>
      </c>
      <c r="H123" s="838">
        <v>1</v>
      </c>
      <c r="I123" s="850"/>
      <c r="J123" s="850"/>
      <c r="K123" s="838">
        <v>0</v>
      </c>
      <c r="L123" s="850">
        <v>4</v>
      </c>
      <c r="M123" s="851">
        <v>336.72</v>
      </c>
    </row>
    <row r="124" spans="1:13" ht="14.4" customHeight="1" x14ac:dyDescent="0.3">
      <c r="A124" s="832" t="s">
        <v>900</v>
      </c>
      <c r="B124" s="833" t="s">
        <v>1305</v>
      </c>
      <c r="C124" s="833" t="s">
        <v>1208</v>
      </c>
      <c r="D124" s="833" t="s">
        <v>1209</v>
      </c>
      <c r="E124" s="833" t="s">
        <v>1210</v>
      </c>
      <c r="F124" s="850"/>
      <c r="G124" s="850"/>
      <c r="H124" s="838">
        <v>0</v>
      </c>
      <c r="I124" s="850">
        <v>1</v>
      </c>
      <c r="J124" s="850">
        <v>225.06</v>
      </c>
      <c r="K124" s="838">
        <v>1</v>
      </c>
      <c r="L124" s="850">
        <v>1</v>
      </c>
      <c r="M124" s="851">
        <v>225.06</v>
      </c>
    </row>
    <row r="125" spans="1:13" ht="14.4" customHeight="1" x14ac:dyDescent="0.3">
      <c r="A125" s="832" t="s">
        <v>900</v>
      </c>
      <c r="B125" s="833" t="s">
        <v>1306</v>
      </c>
      <c r="C125" s="833" t="s">
        <v>1165</v>
      </c>
      <c r="D125" s="833" t="s">
        <v>1166</v>
      </c>
      <c r="E125" s="833" t="s">
        <v>1167</v>
      </c>
      <c r="F125" s="850"/>
      <c r="G125" s="850"/>
      <c r="H125" s="838">
        <v>0</v>
      </c>
      <c r="I125" s="850">
        <v>1</v>
      </c>
      <c r="J125" s="850">
        <v>72.55</v>
      </c>
      <c r="K125" s="838">
        <v>1</v>
      </c>
      <c r="L125" s="850">
        <v>1</v>
      </c>
      <c r="M125" s="851">
        <v>72.55</v>
      </c>
    </row>
    <row r="126" spans="1:13" ht="14.4" customHeight="1" x14ac:dyDescent="0.3">
      <c r="A126" s="832" t="s">
        <v>900</v>
      </c>
      <c r="B126" s="833" t="s">
        <v>1297</v>
      </c>
      <c r="C126" s="833" t="s">
        <v>1172</v>
      </c>
      <c r="D126" s="833" t="s">
        <v>1173</v>
      </c>
      <c r="E126" s="833" t="s">
        <v>931</v>
      </c>
      <c r="F126" s="850"/>
      <c r="G126" s="850"/>
      <c r="H126" s="838">
        <v>0</v>
      </c>
      <c r="I126" s="850">
        <v>1</v>
      </c>
      <c r="J126" s="850">
        <v>176.32</v>
      </c>
      <c r="K126" s="838">
        <v>1</v>
      </c>
      <c r="L126" s="850">
        <v>1</v>
      </c>
      <c r="M126" s="851">
        <v>176.32</v>
      </c>
    </row>
    <row r="127" spans="1:13" ht="14.4" customHeight="1" x14ac:dyDescent="0.3">
      <c r="A127" s="832" t="s">
        <v>901</v>
      </c>
      <c r="B127" s="833" t="s">
        <v>1292</v>
      </c>
      <c r="C127" s="833" t="s">
        <v>925</v>
      </c>
      <c r="D127" s="833" t="s">
        <v>926</v>
      </c>
      <c r="E127" s="833" t="s">
        <v>927</v>
      </c>
      <c r="F127" s="850"/>
      <c r="G127" s="850"/>
      <c r="H127" s="838">
        <v>0</v>
      </c>
      <c r="I127" s="850">
        <v>1</v>
      </c>
      <c r="J127" s="850">
        <v>117.03</v>
      </c>
      <c r="K127" s="838">
        <v>1</v>
      </c>
      <c r="L127" s="850">
        <v>1</v>
      </c>
      <c r="M127" s="851">
        <v>117.03</v>
      </c>
    </row>
    <row r="128" spans="1:13" ht="14.4" customHeight="1" x14ac:dyDescent="0.3">
      <c r="A128" s="832" t="s">
        <v>901</v>
      </c>
      <c r="B128" s="833" t="s">
        <v>1293</v>
      </c>
      <c r="C128" s="833" t="s">
        <v>951</v>
      </c>
      <c r="D128" s="833" t="s">
        <v>952</v>
      </c>
      <c r="E128" s="833" t="s">
        <v>953</v>
      </c>
      <c r="F128" s="850"/>
      <c r="G128" s="850"/>
      <c r="H128" s="838">
        <v>0</v>
      </c>
      <c r="I128" s="850">
        <v>1</v>
      </c>
      <c r="J128" s="850">
        <v>143.09</v>
      </c>
      <c r="K128" s="838">
        <v>1</v>
      </c>
      <c r="L128" s="850">
        <v>1</v>
      </c>
      <c r="M128" s="851">
        <v>143.09</v>
      </c>
    </row>
    <row r="129" spans="1:13" ht="14.4" customHeight="1" x14ac:dyDescent="0.3">
      <c r="A129" s="832" t="s">
        <v>901</v>
      </c>
      <c r="B129" s="833" t="s">
        <v>840</v>
      </c>
      <c r="C129" s="833" t="s">
        <v>977</v>
      </c>
      <c r="D129" s="833" t="s">
        <v>842</v>
      </c>
      <c r="E129" s="833" t="s">
        <v>978</v>
      </c>
      <c r="F129" s="850"/>
      <c r="G129" s="850"/>
      <c r="H129" s="838">
        <v>0</v>
      </c>
      <c r="I129" s="850">
        <v>5</v>
      </c>
      <c r="J129" s="850">
        <v>370.4</v>
      </c>
      <c r="K129" s="838">
        <v>1</v>
      </c>
      <c r="L129" s="850">
        <v>5</v>
      </c>
      <c r="M129" s="851">
        <v>370.4</v>
      </c>
    </row>
    <row r="130" spans="1:13" ht="14.4" customHeight="1" x14ac:dyDescent="0.3">
      <c r="A130" s="832" t="s">
        <v>901</v>
      </c>
      <c r="B130" s="833" t="s">
        <v>840</v>
      </c>
      <c r="C130" s="833" t="s">
        <v>841</v>
      </c>
      <c r="D130" s="833" t="s">
        <v>842</v>
      </c>
      <c r="E130" s="833" t="s">
        <v>843</v>
      </c>
      <c r="F130" s="850"/>
      <c r="G130" s="850"/>
      <c r="H130" s="838">
        <v>0</v>
      </c>
      <c r="I130" s="850">
        <v>16</v>
      </c>
      <c r="J130" s="850">
        <v>1508.48</v>
      </c>
      <c r="K130" s="838">
        <v>1</v>
      </c>
      <c r="L130" s="850">
        <v>16</v>
      </c>
      <c r="M130" s="851">
        <v>1508.48</v>
      </c>
    </row>
    <row r="131" spans="1:13" ht="14.4" customHeight="1" x14ac:dyDescent="0.3">
      <c r="A131" s="832" t="s">
        <v>901</v>
      </c>
      <c r="B131" s="833" t="s">
        <v>840</v>
      </c>
      <c r="C131" s="833" t="s">
        <v>979</v>
      </c>
      <c r="D131" s="833" t="s">
        <v>842</v>
      </c>
      <c r="E131" s="833" t="s">
        <v>980</v>
      </c>
      <c r="F131" s="850">
        <v>13</v>
      </c>
      <c r="G131" s="850">
        <v>2188.6799999999998</v>
      </c>
      <c r="H131" s="838">
        <v>1</v>
      </c>
      <c r="I131" s="850"/>
      <c r="J131" s="850"/>
      <c r="K131" s="838">
        <v>0</v>
      </c>
      <c r="L131" s="850">
        <v>13</v>
      </c>
      <c r="M131" s="851">
        <v>2188.6799999999998</v>
      </c>
    </row>
    <row r="132" spans="1:13" ht="14.4" customHeight="1" x14ac:dyDescent="0.3">
      <c r="A132" s="832" t="s">
        <v>901</v>
      </c>
      <c r="B132" s="833" t="s">
        <v>840</v>
      </c>
      <c r="C132" s="833" t="s">
        <v>908</v>
      </c>
      <c r="D132" s="833" t="s">
        <v>842</v>
      </c>
      <c r="E132" s="833" t="s">
        <v>909</v>
      </c>
      <c r="F132" s="850"/>
      <c r="G132" s="850"/>
      <c r="H132" s="838">
        <v>0</v>
      </c>
      <c r="I132" s="850">
        <v>10</v>
      </c>
      <c r="J132" s="850">
        <v>1153.3000000000002</v>
      </c>
      <c r="K132" s="838">
        <v>1</v>
      </c>
      <c r="L132" s="850">
        <v>10</v>
      </c>
      <c r="M132" s="851">
        <v>1153.3000000000002</v>
      </c>
    </row>
    <row r="133" spans="1:13" ht="14.4" customHeight="1" x14ac:dyDescent="0.3">
      <c r="A133" s="832" t="s">
        <v>901</v>
      </c>
      <c r="B133" s="833" t="s">
        <v>840</v>
      </c>
      <c r="C133" s="833" t="s">
        <v>910</v>
      </c>
      <c r="D133" s="833" t="s">
        <v>845</v>
      </c>
      <c r="E133" s="833" t="s">
        <v>911</v>
      </c>
      <c r="F133" s="850"/>
      <c r="G133" s="850"/>
      <c r="H133" s="838">
        <v>0</v>
      </c>
      <c r="I133" s="850">
        <v>37</v>
      </c>
      <c r="J133" s="850">
        <v>3893.51</v>
      </c>
      <c r="K133" s="838">
        <v>1</v>
      </c>
      <c r="L133" s="850">
        <v>37</v>
      </c>
      <c r="M133" s="851">
        <v>3893.51</v>
      </c>
    </row>
    <row r="134" spans="1:13" ht="14.4" customHeight="1" x14ac:dyDescent="0.3">
      <c r="A134" s="832" t="s">
        <v>901</v>
      </c>
      <c r="B134" s="833" t="s">
        <v>840</v>
      </c>
      <c r="C134" s="833" t="s">
        <v>847</v>
      </c>
      <c r="D134" s="833" t="s">
        <v>845</v>
      </c>
      <c r="E134" s="833" t="s">
        <v>848</v>
      </c>
      <c r="F134" s="850"/>
      <c r="G134" s="850"/>
      <c r="H134" s="838">
        <v>0</v>
      </c>
      <c r="I134" s="850">
        <v>91</v>
      </c>
      <c r="J134" s="850">
        <v>7660.3800000000028</v>
      </c>
      <c r="K134" s="838">
        <v>1</v>
      </c>
      <c r="L134" s="850">
        <v>91</v>
      </c>
      <c r="M134" s="851">
        <v>7660.3800000000028</v>
      </c>
    </row>
    <row r="135" spans="1:13" ht="14.4" customHeight="1" x14ac:dyDescent="0.3">
      <c r="A135" s="832" t="s">
        <v>901</v>
      </c>
      <c r="B135" s="833" t="s">
        <v>840</v>
      </c>
      <c r="C135" s="833" t="s">
        <v>983</v>
      </c>
      <c r="D135" s="833" t="s">
        <v>842</v>
      </c>
      <c r="E135" s="833" t="s">
        <v>984</v>
      </c>
      <c r="F135" s="850"/>
      <c r="G135" s="850"/>
      <c r="H135" s="838">
        <v>0</v>
      </c>
      <c r="I135" s="850">
        <v>7</v>
      </c>
      <c r="J135" s="850">
        <v>441.98</v>
      </c>
      <c r="K135" s="838">
        <v>1</v>
      </c>
      <c r="L135" s="850">
        <v>7</v>
      </c>
      <c r="M135" s="851">
        <v>441.98</v>
      </c>
    </row>
    <row r="136" spans="1:13" ht="14.4" customHeight="1" x14ac:dyDescent="0.3">
      <c r="A136" s="832" t="s">
        <v>901</v>
      </c>
      <c r="B136" s="833" t="s">
        <v>840</v>
      </c>
      <c r="C136" s="833" t="s">
        <v>906</v>
      </c>
      <c r="D136" s="833" t="s">
        <v>842</v>
      </c>
      <c r="E136" s="833" t="s">
        <v>907</v>
      </c>
      <c r="F136" s="850">
        <v>10</v>
      </c>
      <c r="G136" s="850">
        <v>1052.3</v>
      </c>
      <c r="H136" s="838">
        <v>1</v>
      </c>
      <c r="I136" s="850"/>
      <c r="J136" s="850"/>
      <c r="K136" s="838">
        <v>0</v>
      </c>
      <c r="L136" s="850">
        <v>10</v>
      </c>
      <c r="M136" s="851">
        <v>1052.3</v>
      </c>
    </row>
    <row r="137" spans="1:13" ht="14.4" customHeight="1" x14ac:dyDescent="0.3">
      <c r="A137" s="832" t="s">
        <v>901</v>
      </c>
      <c r="B137" s="833" t="s">
        <v>840</v>
      </c>
      <c r="C137" s="833" t="s">
        <v>849</v>
      </c>
      <c r="D137" s="833" t="s">
        <v>842</v>
      </c>
      <c r="E137" s="833" t="s">
        <v>850</v>
      </c>
      <c r="F137" s="850"/>
      <c r="G137" s="850"/>
      <c r="H137" s="838">
        <v>0</v>
      </c>
      <c r="I137" s="850">
        <v>3</v>
      </c>
      <c r="J137" s="850">
        <v>147.24</v>
      </c>
      <c r="K137" s="838">
        <v>1</v>
      </c>
      <c r="L137" s="850">
        <v>3</v>
      </c>
      <c r="M137" s="851">
        <v>147.24</v>
      </c>
    </row>
    <row r="138" spans="1:13" ht="14.4" customHeight="1" x14ac:dyDescent="0.3">
      <c r="A138" s="832" t="s">
        <v>901</v>
      </c>
      <c r="B138" s="833" t="s">
        <v>840</v>
      </c>
      <c r="C138" s="833" t="s">
        <v>985</v>
      </c>
      <c r="D138" s="833" t="s">
        <v>842</v>
      </c>
      <c r="E138" s="833" t="s">
        <v>986</v>
      </c>
      <c r="F138" s="850"/>
      <c r="G138" s="850"/>
      <c r="H138" s="838">
        <v>0</v>
      </c>
      <c r="I138" s="850">
        <v>7</v>
      </c>
      <c r="J138" s="850">
        <v>883.89</v>
      </c>
      <c r="K138" s="838">
        <v>1</v>
      </c>
      <c r="L138" s="850">
        <v>7</v>
      </c>
      <c r="M138" s="851">
        <v>883.89</v>
      </c>
    </row>
    <row r="139" spans="1:13" ht="14.4" customHeight="1" x14ac:dyDescent="0.3">
      <c r="A139" s="832" t="s">
        <v>901</v>
      </c>
      <c r="B139" s="833" t="s">
        <v>840</v>
      </c>
      <c r="C139" s="833" t="s">
        <v>914</v>
      </c>
      <c r="D139" s="833" t="s">
        <v>842</v>
      </c>
      <c r="E139" s="833" t="s">
        <v>915</v>
      </c>
      <c r="F139" s="850">
        <v>32</v>
      </c>
      <c r="G139" s="850">
        <v>2693.76</v>
      </c>
      <c r="H139" s="838">
        <v>1</v>
      </c>
      <c r="I139" s="850"/>
      <c r="J139" s="850"/>
      <c r="K139" s="838">
        <v>0</v>
      </c>
      <c r="L139" s="850">
        <v>32</v>
      </c>
      <c r="M139" s="851">
        <v>2693.76</v>
      </c>
    </row>
    <row r="140" spans="1:13" ht="14.4" customHeight="1" x14ac:dyDescent="0.3">
      <c r="A140" s="832" t="s">
        <v>901</v>
      </c>
      <c r="B140" s="833" t="s">
        <v>840</v>
      </c>
      <c r="C140" s="833" t="s">
        <v>912</v>
      </c>
      <c r="D140" s="833" t="s">
        <v>845</v>
      </c>
      <c r="E140" s="833" t="s">
        <v>913</v>
      </c>
      <c r="F140" s="850"/>
      <c r="G140" s="850"/>
      <c r="H140" s="838">
        <v>0</v>
      </c>
      <c r="I140" s="850">
        <v>80</v>
      </c>
      <c r="J140" s="850">
        <v>10101.6</v>
      </c>
      <c r="K140" s="838">
        <v>1</v>
      </c>
      <c r="L140" s="850">
        <v>80</v>
      </c>
      <c r="M140" s="851">
        <v>10101.6</v>
      </c>
    </row>
    <row r="141" spans="1:13" ht="14.4" customHeight="1" x14ac:dyDescent="0.3">
      <c r="A141" s="832" t="s">
        <v>901</v>
      </c>
      <c r="B141" s="833" t="s">
        <v>840</v>
      </c>
      <c r="C141" s="833" t="s">
        <v>981</v>
      </c>
      <c r="D141" s="833" t="s">
        <v>845</v>
      </c>
      <c r="E141" s="833" t="s">
        <v>982</v>
      </c>
      <c r="F141" s="850"/>
      <c r="G141" s="850"/>
      <c r="H141" s="838">
        <v>0</v>
      </c>
      <c r="I141" s="850">
        <v>9</v>
      </c>
      <c r="J141" s="850">
        <v>568.26</v>
      </c>
      <c r="K141" s="838">
        <v>1</v>
      </c>
      <c r="L141" s="850">
        <v>9</v>
      </c>
      <c r="M141" s="851">
        <v>568.26</v>
      </c>
    </row>
    <row r="142" spans="1:13" ht="14.4" customHeight="1" x14ac:dyDescent="0.3">
      <c r="A142" s="832" t="s">
        <v>901</v>
      </c>
      <c r="B142" s="833" t="s">
        <v>840</v>
      </c>
      <c r="C142" s="833" t="s">
        <v>844</v>
      </c>
      <c r="D142" s="833" t="s">
        <v>845</v>
      </c>
      <c r="E142" s="833" t="s">
        <v>846</v>
      </c>
      <c r="F142" s="850"/>
      <c r="G142" s="850"/>
      <c r="H142" s="838">
        <v>0</v>
      </c>
      <c r="I142" s="850">
        <v>4</v>
      </c>
      <c r="J142" s="850">
        <v>196.32</v>
      </c>
      <c r="K142" s="838">
        <v>1</v>
      </c>
      <c r="L142" s="850">
        <v>4</v>
      </c>
      <c r="M142" s="851">
        <v>196.32</v>
      </c>
    </row>
    <row r="143" spans="1:13" ht="14.4" customHeight="1" x14ac:dyDescent="0.3">
      <c r="A143" s="832" t="s">
        <v>901</v>
      </c>
      <c r="B143" s="833" t="s">
        <v>1307</v>
      </c>
      <c r="C143" s="833" t="s">
        <v>1232</v>
      </c>
      <c r="D143" s="833" t="s">
        <v>1233</v>
      </c>
      <c r="E143" s="833" t="s">
        <v>1234</v>
      </c>
      <c r="F143" s="850">
        <v>1</v>
      </c>
      <c r="G143" s="850">
        <v>98.75</v>
      </c>
      <c r="H143" s="838">
        <v>1</v>
      </c>
      <c r="I143" s="850"/>
      <c r="J143" s="850"/>
      <c r="K143" s="838">
        <v>0</v>
      </c>
      <c r="L143" s="850">
        <v>1</v>
      </c>
      <c r="M143" s="851">
        <v>98.75</v>
      </c>
    </row>
    <row r="144" spans="1:13" ht="14.4" customHeight="1" x14ac:dyDescent="0.3">
      <c r="A144" s="832" t="s">
        <v>901</v>
      </c>
      <c r="B144" s="833" t="s">
        <v>854</v>
      </c>
      <c r="C144" s="833" t="s">
        <v>1253</v>
      </c>
      <c r="D144" s="833" t="s">
        <v>1254</v>
      </c>
      <c r="E144" s="833" t="s">
        <v>856</v>
      </c>
      <c r="F144" s="850">
        <v>1</v>
      </c>
      <c r="G144" s="850">
        <v>0</v>
      </c>
      <c r="H144" s="838"/>
      <c r="I144" s="850"/>
      <c r="J144" s="850"/>
      <c r="K144" s="838"/>
      <c r="L144" s="850">
        <v>1</v>
      </c>
      <c r="M144" s="851">
        <v>0</v>
      </c>
    </row>
    <row r="145" spans="1:13" ht="14.4" customHeight="1" x14ac:dyDescent="0.3">
      <c r="A145" s="832" t="s">
        <v>901</v>
      </c>
      <c r="B145" s="833" t="s">
        <v>1308</v>
      </c>
      <c r="C145" s="833" t="s">
        <v>1221</v>
      </c>
      <c r="D145" s="833" t="s">
        <v>1222</v>
      </c>
      <c r="E145" s="833" t="s">
        <v>1223</v>
      </c>
      <c r="F145" s="850">
        <v>1</v>
      </c>
      <c r="G145" s="850">
        <v>103.8</v>
      </c>
      <c r="H145" s="838">
        <v>1</v>
      </c>
      <c r="I145" s="850"/>
      <c r="J145" s="850"/>
      <c r="K145" s="838">
        <v>0</v>
      </c>
      <c r="L145" s="850">
        <v>1</v>
      </c>
      <c r="M145" s="851">
        <v>103.8</v>
      </c>
    </row>
    <row r="146" spans="1:13" ht="14.4" customHeight="1" thickBot="1" x14ac:dyDescent="0.35">
      <c r="A146" s="840" t="s">
        <v>901</v>
      </c>
      <c r="B146" s="841" t="s">
        <v>1309</v>
      </c>
      <c r="C146" s="841" t="s">
        <v>1244</v>
      </c>
      <c r="D146" s="841" t="s">
        <v>1245</v>
      </c>
      <c r="E146" s="841" t="s">
        <v>1246</v>
      </c>
      <c r="F146" s="852"/>
      <c r="G146" s="852"/>
      <c r="H146" s="846">
        <v>0</v>
      </c>
      <c r="I146" s="852">
        <v>1</v>
      </c>
      <c r="J146" s="852">
        <v>176.32</v>
      </c>
      <c r="K146" s="846">
        <v>1</v>
      </c>
      <c r="L146" s="852">
        <v>1</v>
      </c>
      <c r="M146" s="853">
        <v>176.32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30" t="s">
        <v>544</v>
      </c>
      <c r="B5" s="731" t="s">
        <v>545</v>
      </c>
      <c r="C5" s="732" t="s">
        <v>546</v>
      </c>
      <c r="D5" s="732" t="s">
        <v>546</v>
      </c>
      <c r="E5" s="732"/>
      <c r="F5" s="732" t="s">
        <v>546</v>
      </c>
      <c r="G5" s="732" t="s">
        <v>546</v>
      </c>
      <c r="H5" s="732" t="s">
        <v>546</v>
      </c>
      <c r="I5" s="733" t="s">
        <v>546</v>
      </c>
      <c r="J5" s="734" t="s">
        <v>73</v>
      </c>
    </row>
    <row r="6" spans="1:10" ht="14.4" customHeight="1" x14ac:dyDescent="0.3">
      <c r="A6" s="730" t="s">
        <v>544</v>
      </c>
      <c r="B6" s="731" t="s">
        <v>1311</v>
      </c>
      <c r="C6" s="732">
        <v>0.2165</v>
      </c>
      <c r="D6" s="732">
        <v>0</v>
      </c>
      <c r="E6" s="732"/>
      <c r="F6" s="732">
        <v>0.62441999999999998</v>
      </c>
      <c r="G6" s="732">
        <v>1.5</v>
      </c>
      <c r="H6" s="732">
        <v>-0.87558000000000002</v>
      </c>
      <c r="I6" s="733">
        <v>0.41627999999999998</v>
      </c>
      <c r="J6" s="734" t="s">
        <v>1</v>
      </c>
    </row>
    <row r="7" spans="1:10" ht="14.4" customHeight="1" x14ac:dyDescent="0.3">
      <c r="A7" s="730" t="s">
        <v>544</v>
      </c>
      <c r="B7" s="731" t="s">
        <v>1312</v>
      </c>
      <c r="C7" s="732">
        <v>0.27224999999999999</v>
      </c>
      <c r="D7" s="732">
        <v>0</v>
      </c>
      <c r="E7" s="732"/>
      <c r="F7" s="732">
        <v>0</v>
      </c>
      <c r="G7" s="732">
        <v>0</v>
      </c>
      <c r="H7" s="732">
        <v>0</v>
      </c>
      <c r="I7" s="733" t="s">
        <v>546</v>
      </c>
      <c r="J7" s="734" t="s">
        <v>1</v>
      </c>
    </row>
    <row r="8" spans="1:10" ht="14.4" customHeight="1" x14ac:dyDescent="0.3">
      <c r="A8" s="730" t="s">
        <v>544</v>
      </c>
      <c r="B8" s="731" t="s">
        <v>1313</v>
      </c>
      <c r="C8" s="732">
        <v>18.843220000000002</v>
      </c>
      <c r="D8" s="732">
        <v>19.410110000000003</v>
      </c>
      <c r="E8" s="732"/>
      <c r="F8" s="732">
        <v>15.377410000000001</v>
      </c>
      <c r="G8" s="732">
        <v>17.5</v>
      </c>
      <c r="H8" s="732">
        <v>-2.1225899999999989</v>
      </c>
      <c r="I8" s="733">
        <v>0.87870914285714297</v>
      </c>
      <c r="J8" s="734" t="s">
        <v>1</v>
      </c>
    </row>
    <row r="9" spans="1:10" ht="14.4" customHeight="1" x14ac:dyDescent="0.3">
      <c r="A9" s="730" t="s">
        <v>544</v>
      </c>
      <c r="B9" s="731" t="s">
        <v>1314</v>
      </c>
      <c r="C9" s="732">
        <v>1436.3059499999997</v>
      </c>
      <c r="D9" s="732">
        <v>1435.3519900000001</v>
      </c>
      <c r="E9" s="732"/>
      <c r="F9" s="732">
        <v>1435.8840000000002</v>
      </c>
      <c r="G9" s="732">
        <v>1443.4999687500001</v>
      </c>
      <c r="H9" s="732">
        <v>-7.6159687499998654</v>
      </c>
      <c r="I9" s="733">
        <v>0.9947239564150494</v>
      </c>
      <c r="J9" s="734" t="s">
        <v>1</v>
      </c>
    </row>
    <row r="10" spans="1:10" ht="14.4" customHeight="1" x14ac:dyDescent="0.3">
      <c r="A10" s="730" t="s">
        <v>544</v>
      </c>
      <c r="B10" s="731" t="s">
        <v>1315</v>
      </c>
      <c r="C10" s="732">
        <v>0</v>
      </c>
      <c r="D10" s="732">
        <v>10.686720000000001</v>
      </c>
      <c r="E10" s="732"/>
      <c r="F10" s="732">
        <v>5.0849999999999999E-2</v>
      </c>
      <c r="G10" s="732">
        <v>15</v>
      </c>
      <c r="H10" s="732">
        <v>-14.949149999999999</v>
      </c>
      <c r="I10" s="733">
        <v>3.3899999999999998E-3</v>
      </c>
      <c r="J10" s="734" t="s">
        <v>1</v>
      </c>
    </row>
    <row r="11" spans="1:10" ht="14.4" customHeight="1" x14ac:dyDescent="0.3">
      <c r="A11" s="730" t="s">
        <v>544</v>
      </c>
      <c r="B11" s="731" t="s">
        <v>1316</v>
      </c>
      <c r="C11" s="732">
        <v>4.5350000000000001</v>
      </c>
      <c r="D11" s="732">
        <v>3.7269999999999994</v>
      </c>
      <c r="E11" s="732"/>
      <c r="F11" s="732">
        <v>5.194</v>
      </c>
      <c r="G11" s="732">
        <v>5.0000000610351556</v>
      </c>
      <c r="H11" s="732">
        <v>0.19399993896484435</v>
      </c>
      <c r="I11" s="733">
        <v>1.0387999873193363</v>
      </c>
      <c r="J11" s="734" t="s">
        <v>1</v>
      </c>
    </row>
    <row r="12" spans="1:10" ht="14.4" customHeight="1" x14ac:dyDescent="0.3">
      <c r="A12" s="730" t="s">
        <v>544</v>
      </c>
      <c r="B12" s="731" t="s">
        <v>1317</v>
      </c>
      <c r="C12" s="732">
        <v>30.327930000000002</v>
      </c>
      <c r="D12" s="732">
        <v>26.540119999999998</v>
      </c>
      <c r="E12" s="732"/>
      <c r="F12" s="732">
        <v>27.692439999999998</v>
      </c>
      <c r="G12" s="732">
        <v>30.000000732421874</v>
      </c>
      <c r="H12" s="732">
        <v>-2.3075607324218765</v>
      </c>
      <c r="I12" s="733">
        <v>0.92308131079716849</v>
      </c>
      <c r="J12" s="734" t="s">
        <v>1</v>
      </c>
    </row>
    <row r="13" spans="1:10" ht="14.4" customHeight="1" x14ac:dyDescent="0.3">
      <c r="A13" s="730" t="s">
        <v>544</v>
      </c>
      <c r="B13" s="731" t="s">
        <v>1318</v>
      </c>
      <c r="C13" s="732">
        <v>0</v>
      </c>
      <c r="D13" s="732">
        <v>6.2439999999999996E-2</v>
      </c>
      <c r="E13" s="732"/>
      <c r="F13" s="732">
        <v>1.694</v>
      </c>
      <c r="G13" s="732">
        <v>5.4874294281005861E-2</v>
      </c>
      <c r="H13" s="732">
        <v>1.6391257057189941</v>
      </c>
      <c r="I13" s="733">
        <v>30.870556463563663</v>
      </c>
      <c r="J13" s="734" t="s">
        <v>1</v>
      </c>
    </row>
    <row r="14" spans="1:10" ht="14.4" customHeight="1" x14ac:dyDescent="0.3">
      <c r="A14" s="730" t="s">
        <v>544</v>
      </c>
      <c r="B14" s="731" t="s">
        <v>553</v>
      </c>
      <c r="C14" s="732">
        <v>1490.5008499999997</v>
      </c>
      <c r="D14" s="732">
        <v>1495.77838</v>
      </c>
      <c r="E14" s="732"/>
      <c r="F14" s="732">
        <v>1486.5171200000002</v>
      </c>
      <c r="G14" s="732">
        <v>1512.554843837738</v>
      </c>
      <c r="H14" s="732">
        <v>-26.037723837737758</v>
      </c>
      <c r="I14" s="733">
        <v>0.98278560017587635</v>
      </c>
      <c r="J14" s="734" t="s">
        <v>554</v>
      </c>
    </row>
    <row r="16" spans="1:10" ht="14.4" customHeight="1" x14ac:dyDescent="0.3">
      <c r="A16" s="730" t="s">
        <v>544</v>
      </c>
      <c r="B16" s="731" t="s">
        <v>545</v>
      </c>
      <c r="C16" s="732" t="s">
        <v>546</v>
      </c>
      <c r="D16" s="732" t="s">
        <v>546</v>
      </c>
      <c r="E16" s="732"/>
      <c r="F16" s="732" t="s">
        <v>546</v>
      </c>
      <c r="G16" s="732" t="s">
        <v>546</v>
      </c>
      <c r="H16" s="732" t="s">
        <v>546</v>
      </c>
      <c r="I16" s="733" t="s">
        <v>546</v>
      </c>
      <c r="J16" s="734" t="s">
        <v>73</v>
      </c>
    </row>
    <row r="17" spans="1:10" ht="14.4" customHeight="1" x14ac:dyDescent="0.3">
      <c r="A17" s="730" t="s">
        <v>1319</v>
      </c>
      <c r="B17" s="731" t="s">
        <v>1320</v>
      </c>
      <c r="C17" s="732" t="s">
        <v>546</v>
      </c>
      <c r="D17" s="732" t="s">
        <v>546</v>
      </c>
      <c r="E17" s="732"/>
      <c r="F17" s="732" t="s">
        <v>546</v>
      </c>
      <c r="G17" s="732" t="s">
        <v>546</v>
      </c>
      <c r="H17" s="732" t="s">
        <v>546</v>
      </c>
      <c r="I17" s="733" t="s">
        <v>546</v>
      </c>
      <c r="J17" s="734" t="s">
        <v>0</v>
      </c>
    </row>
    <row r="18" spans="1:10" ht="14.4" customHeight="1" x14ac:dyDescent="0.3">
      <c r="A18" s="730" t="s">
        <v>1319</v>
      </c>
      <c r="B18" s="731" t="s">
        <v>1311</v>
      </c>
      <c r="C18" s="732">
        <v>0</v>
      </c>
      <c r="D18" s="732">
        <v>0</v>
      </c>
      <c r="E18" s="732"/>
      <c r="F18" s="732">
        <v>0</v>
      </c>
      <c r="G18" s="732">
        <v>0</v>
      </c>
      <c r="H18" s="732">
        <v>0</v>
      </c>
      <c r="I18" s="733" t="s">
        <v>546</v>
      </c>
      <c r="J18" s="734" t="s">
        <v>1</v>
      </c>
    </row>
    <row r="19" spans="1:10" ht="14.4" customHeight="1" x14ac:dyDescent="0.3">
      <c r="A19" s="730" t="s">
        <v>1319</v>
      </c>
      <c r="B19" s="731" t="s">
        <v>1321</v>
      </c>
      <c r="C19" s="732">
        <v>0</v>
      </c>
      <c r="D19" s="732">
        <v>0</v>
      </c>
      <c r="E19" s="732"/>
      <c r="F19" s="732">
        <v>0</v>
      </c>
      <c r="G19" s="732">
        <v>0</v>
      </c>
      <c r="H19" s="732">
        <v>0</v>
      </c>
      <c r="I19" s="733" t="s">
        <v>546</v>
      </c>
      <c r="J19" s="734" t="s">
        <v>558</v>
      </c>
    </row>
    <row r="20" spans="1:10" ht="14.4" customHeight="1" x14ac:dyDescent="0.3">
      <c r="A20" s="730" t="s">
        <v>546</v>
      </c>
      <c r="B20" s="731" t="s">
        <v>546</v>
      </c>
      <c r="C20" s="732" t="s">
        <v>546</v>
      </c>
      <c r="D20" s="732" t="s">
        <v>546</v>
      </c>
      <c r="E20" s="732"/>
      <c r="F20" s="732" t="s">
        <v>546</v>
      </c>
      <c r="G20" s="732" t="s">
        <v>546</v>
      </c>
      <c r="H20" s="732" t="s">
        <v>546</v>
      </c>
      <c r="I20" s="733" t="s">
        <v>546</v>
      </c>
      <c r="J20" s="734" t="s">
        <v>559</v>
      </c>
    </row>
    <row r="21" spans="1:10" ht="14.4" customHeight="1" x14ac:dyDescent="0.3">
      <c r="A21" s="730" t="s">
        <v>1322</v>
      </c>
      <c r="B21" s="731" t="s">
        <v>1323</v>
      </c>
      <c r="C21" s="732" t="s">
        <v>546</v>
      </c>
      <c r="D21" s="732" t="s">
        <v>546</v>
      </c>
      <c r="E21" s="732"/>
      <c r="F21" s="732" t="s">
        <v>546</v>
      </c>
      <c r="G21" s="732" t="s">
        <v>546</v>
      </c>
      <c r="H21" s="732" t="s">
        <v>546</v>
      </c>
      <c r="I21" s="733" t="s">
        <v>546</v>
      </c>
      <c r="J21" s="734" t="s">
        <v>0</v>
      </c>
    </row>
    <row r="22" spans="1:10" ht="14.4" customHeight="1" x14ac:dyDescent="0.3">
      <c r="A22" s="730" t="s">
        <v>1322</v>
      </c>
      <c r="B22" s="731" t="s">
        <v>1311</v>
      </c>
      <c r="C22" s="732">
        <v>0</v>
      </c>
      <c r="D22" s="732">
        <v>0</v>
      </c>
      <c r="E22" s="732"/>
      <c r="F22" s="732">
        <v>0</v>
      </c>
      <c r="G22" s="732">
        <v>0</v>
      </c>
      <c r="H22" s="732">
        <v>0</v>
      </c>
      <c r="I22" s="733" t="s">
        <v>546</v>
      </c>
      <c r="J22" s="734" t="s">
        <v>1</v>
      </c>
    </row>
    <row r="23" spans="1:10" ht="14.4" customHeight="1" x14ac:dyDescent="0.3">
      <c r="A23" s="730" t="s">
        <v>1322</v>
      </c>
      <c r="B23" s="731" t="s">
        <v>1324</v>
      </c>
      <c r="C23" s="732">
        <v>0</v>
      </c>
      <c r="D23" s="732">
        <v>0</v>
      </c>
      <c r="E23" s="732"/>
      <c r="F23" s="732">
        <v>0</v>
      </c>
      <c r="G23" s="732">
        <v>0</v>
      </c>
      <c r="H23" s="732">
        <v>0</v>
      </c>
      <c r="I23" s="733" t="s">
        <v>546</v>
      </c>
      <c r="J23" s="734" t="s">
        <v>558</v>
      </c>
    </row>
    <row r="24" spans="1:10" ht="14.4" customHeight="1" x14ac:dyDescent="0.3">
      <c r="A24" s="730" t="s">
        <v>546</v>
      </c>
      <c r="B24" s="731" t="s">
        <v>546</v>
      </c>
      <c r="C24" s="732" t="s">
        <v>546</v>
      </c>
      <c r="D24" s="732" t="s">
        <v>546</v>
      </c>
      <c r="E24" s="732"/>
      <c r="F24" s="732" t="s">
        <v>546</v>
      </c>
      <c r="G24" s="732" t="s">
        <v>546</v>
      </c>
      <c r="H24" s="732" t="s">
        <v>546</v>
      </c>
      <c r="I24" s="733" t="s">
        <v>546</v>
      </c>
      <c r="J24" s="734" t="s">
        <v>559</v>
      </c>
    </row>
    <row r="25" spans="1:10" ht="14.4" customHeight="1" x14ac:dyDescent="0.3">
      <c r="A25" s="730" t="s">
        <v>555</v>
      </c>
      <c r="B25" s="731" t="s">
        <v>556</v>
      </c>
      <c r="C25" s="732" t="s">
        <v>546</v>
      </c>
      <c r="D25" s="732" t="s">
        <v>546</v>
      </c>
      <c r="E25" s="732"/>
      <c r="F25" s="732" t="s">
        <v>546</v>
      </c>
      <c r="G25" s="732" t="s">
        <v>546</v>
      </c>
      <c r="H25" s="732" t="s">
        <v>546</v>
      </c>
      <c r="I25" s="733" t="s">
        <v>546</v>
      </c>
      <c r="J25" s="734" t="s">
        <v>0</v>
      </c>
    </row>
    <row r="26" spans="1:10" ht="14.4" customHeight="1" x14ac:dyDescent="0.3">
      <c r="A26" s="730" t="s">
        <v>555</v>
      </c>
      <c r="B26" s="731" t="s">
        <v>1311</v>
      </c>
      <c r="C26" s="732">
        <v>0</v>
      </c>
      <c r="D26" s="732">
        <v>0</v>
      </c>
      <c r="E26" s="732"/>
      <c r="F26" s="732">
        <v>0</v>
      </c>
      <c r="G26" s="732">
        <v>0</v>
      </c>
      <c r="H26" s="732">
        <v>0</v>
      </c>
      <c r="I26" s="733" t="s">
        <v>546</v>
      </c>
      <c r="J26" s="734" t="s">
        <v>1</v>
      </c>
    </row>
    <row r="27" spans="1:10" ht="14.4" customHeight="1" x14ac:dyDescent="0.3">
      <c r="A27" s="730" t="s">
        <v>555</v>
      </c>
      <c r="B27" s="731" t="s">
        <v>1313</v>
      </c>
      <c r="C27" s="732">
        <v>2.9741000000000004</v>
      </c>
      <c r="D27" s="732">
        <v>3.4249399999999999</v>
      </c>
      <c r="E27" s="732"/>
      <c r="F27" s="732">
        <v>2.3783099999999999</v>
      </c>
      <c r="G27" s="732">
        <v>3</v>
      </c>
      <c r="H27" s="732">
        <v>-0.62169000000000008</v>
      </c>
      <c r="I27" s="733">
        <v>0.79276999999999997</v>
      </c>
      <c r="J27" s="734" t="s">
        <v>1</v>
      </c>
    </row>
    <row r="28" spans="1:10" ht="14.4" customHeight="1" x14ac:dyDescent="0.3">
      <c r="A28" s="730" t="s">
        <v>555</v>
      </c>
      <c r="B28" s="731" t="s">
        <v>1314</v>
      </c>
      <c r="C28" s="732">
        <v>6.7518099999999999</v>
      </c>
      <c r="D28" s="732">
        <v>7.0705100000000005</v>
      </c>
      <c r="E28" s="732"/>
      <c r="F28" s="732">
        <v>5.8699200000000005</v>
      </c>
      <c r="G28" s="732">
        <v>7</v>
      </c>
      <c r="H28" s="732">
        <v>-1.1300799999999995</v>
      </c>
      <c r="I28" s="733">
        <v>0.83856000000000008</v>
      </c>
      <c r="J28" s="734" t="s">
        <v>1</v>
      </c>
    </row>
    <row r="29" spans="1:10" ht="14.4" customHeight="1" x14ac:dyDescent="0.3">
      <c r="A29" s="730" t="s">
        <v>555</v>
      </c>
      <c r="B29" s="731" t="s">
        <v>1316</v>
      </c>
      <c r="C29" s="732">
        <v>1.502</v>
      </c>
      <c r="D29" s="732">
        <v>2.2519999999999998</v>
      </c>
      <c r="E29" s="732"/>
      <c r="F29" s="732">
        <v>2.4990000000000001</v>
      </c>
      <c r="G29" s="732">
        <v>2</v>
      </c>
      <c r="H29" s="732">
        <v>0.49900000000000011</v>
      </c>
      <c r="I29" s="733">
        <v>1.2495000000000001</v>
      </c>
      <c r="J29" s="734" t="s">
        <v>1</v>
      </c>
    </row>
    <row r="30" spans="1:10" ht="14.4" customHeight="1" x14ac:dyDescent="0.3">
      <c r="A30" s="730" t="s">
        <v>555</v>
      </c>
      <c r="B30" s="731" t="s">
        <v>1317</v>
      </c>
      <c r="C30" s="732">
        <v>3.55</v>
      </c>
      <c r="D30" s="732">
        <v>3.726</v>
      </c>
      <c r="E30" s="732"/>
      <c r="F30" s="732">
        <v>3.3975999999999997</v>
      </c>
      <c r="G30" s="732">
        <v>3</v>
      </c>
      <c r="H30" s="732">
        <v>0.39759999999999973</v>
      </c>
      <c r="I30" s="733">
        <v>1.1325333333333332</v>
      </c>
      <c r="J30" s="734" t="s">
        <v>1</v>
      </c>
    </row>
    <row r="31" spans="1:10" ht="14.4" customHeight="1" x14ac:dyDescent="0.3">
      <c r="A31" s="730" t="s">
        <v>555</v>
      </c>
      <c r="B31" s="731" t="s">
        <v>557</v>
      </c>
      <c r="C31" s="732">
        <v>14.777910000000002</v>
      </c>
      <c r="D31" s="732">
        <v>16.47345</v>
      </c>
      <c r="E31" s="732"/>
      <c r="F31" s="732">
        <v>14.144829999999999</v>
      </c>
      <c r="G31" s="732">
        <v>15</v>
      </c>
      <c r="H31" s="732">
        <v>-0.8551700000000011</v>
      </c>
      <c r="I31" s="733">
        <v>0.94298866666666659</v>
      </c>
      <c r="J31" s="734" t="s">
        <v>558</v>
      </c>
    </row>
    <row r="32" spans="1:10" ht="14.4" customHeight="1" x14ac:dyDescent="0.3">
      <c r="A32" s="730" t="s">
        <v>546</v>
      </c>
      <c r="B32" s="731" t="s">
        <v>546</v>
      </c>
      <c r="C32" s="732" t="s">
        <v>546</v>
      </c>
      <c r="D32" s="732" t="s">
        <v>546</v>
      </c>
      <c r="E32" s="732"/>
      <c r="F32" s="732" t="s">
        <v>546</v>
      </c>
      <c r="G32" s="732" t="s">
        <v>546</v>
      </c>
      <c r="H32" s="732" t="s">
        <v>546</v>
      </c>
      <c r="I32" s="733" t="s">
        <v>546</v>
      </c>
      <c r="J32" s="734" t="s">
        <v>559</v>
      </c>
    </row>
    <row r="33" spans="1:10" ht="14.4" customHeight="1" x14ac:dyDescent="0.3">
      <c r="A33" s="730" t="s">
        <v>560</v>
      </c>
      <c r="B33" s="731" t="s">
        <v>561</v>
      </c>
      <c r="C33" s="732" t="s">
        <v>546</v>
      </c>
      <c r="D33" s="732" t="s">
        <v>546</v>
      </c>
      <c r="E33" s="732"/>
      <c r="F33" s="732" t="s">
        <v>546</v>
      </c>
      <c r="G33" s="732" t="s">
        <v>546</v>
      </c>
      <c r="H33" s="732" t="s">
        <v>546</v>
      </c>
      <c r="I33" s="733" t="s">
        <v>546</v>
      </c>
      <c r="J33" s="734" t="s">
        <v>0</v>
      </c>
    </row>
    <row r="34" spans="1:10" ht="14.4" customHeight="1" x14ac:dyDescent="0.3">
      <c r="A34" s="730" t="s">
        <v>560</v>
      </c>
      <c r="B34" s="731" t="s">
        <v>1311</v>
      </c>
      <c r="C34" s="732">
        <v>0</v>
      </c>
      <c r="D34" s="732">
        <v>0</v>
      </c>
      <c r="E34" s="732"/>
      <c r="F34" s="732">
        <v>0</v>
      </c>
      <c r="G34" s="732">
        <v>2</v>
      </c>
      <c r="H34" s="732">
        <v>-2</v>
      </c>
      <c r="I34" s="733">
        <v>0</v>
      </c>
      <c r="J34" s="734" t="s">
        <v>1</v>
      </c>
    </row>
    <row r="35" spans="1:10" ht="14.4" customHeight="1" x14ac:dyDescent="0.3">
      <c r="A35" s="730" t="s">
        <v>560</v>
      </c>
      <c r="B35" s="731" t="s">
        <v>1312</v>
      </c>
      <c r="C35" s="732">
        <v>9.0749999999999997E-2</v>
      </c>
      <c r="D35" s="732">
        <v>0</v>
      </c>
      <c r="E35" s="732"/>
      <c r="F35" s="732">
        <v>0</v>
      </c>
      <c r="G35" s="732">
        <v>0</v>
      </c>
      <c r="H35" s="732">
        <v>0</v>
      </c>
      <c r="I35" s="733" t="s">
        <v>546</v>
      </c>
      <c r="J35" s="734" t="s">
        <v>1</v>
      </c>
    </row>
    <row r="36" spans="1:10" ht="14.4" customHeight="1" x14ac:dyDescent="0.3">
      <c r="A36" s="730" t="s">
        <v>560</v>
      </c>
      <c r="B36" s="731" t="s">
        <v>1313</v>
      </c>
      <c r="C36" s="732">
        <v>2.9200899999999996</v>
      </c>
      <c r="D36" s="732">
        <v>4.0319200000000004</v>
      </c>
      <c r="E36" s="732"/>
      <c r="F36" s="732">
        <v>3.13124</v>
      </c>
      <c r="G36" s="732">
        <v>4</v>
      </c>
      <c r="H36" s="732">
        <v>-0.86875999999999998</v>
      </c>
      <c r="I36" s="733">
        <v>0.78281000000000001</v>
      </c>
      <c r="J36" s="734" t="s">
        <v>1</v>
      </c>
    </row>
    <row r="37" spans="1:10" ht="14.4" customHeight="1" x14ac:dyDescent="0.3">
      <c r="A37" s="730" t="s">
        <v>560</v>
      </c>
      <c r="B37" s="731" t="s">
        <v>1314</v>
      </c>
      <c r="C37" s="732">
        <v>69.119520000000009</v>
      </c>
      <c r="D37" s="732">
        <v>69.395520000000005</v>
      </c>
      <c r="E37" s="732"/>
      <c r="F37" s="732">
        <v>62.234830000000002</v>
      </c>
      <c r="G37" s="732">
        <v>62</v>
      </c>
      <c r="H37" s="732">
        <v>0.23483000000000231</v>
      </c>
      <c r="I37" s="733">
        <v>1.0037875806451613</v>
      </c>
      <c r="J37" s="734" t="s">
        <v>1</v>
      </c>
    </row>
    <row r="38" spans="1:10" ht="14.4" customHeight="1" x14ac:dyDescent="0.3">
      <c r="A38" s="730" t="s">
        <v>560</v>
      </c>
      <c r="B38" s="731" t="s">
        <v>1315</v>
      </c>
      <c r="C38" s="732">
        <v>0</v>
      </c>
      <c r="D38" s="732">
        <v>3.5621999999999998</v>
      </c>
      <c r="E38" s="732"/>
      <c r="F38" s="732">
        <v>0</v>
      </c>
      <c r="G38" s="732">
        <v>4</v>
      </c>
      <c r="H38" s="732">
        <v>-4</v>
      </c>
      <c r="I38" s="733">
        <v>0</v>
      </c>
      <c r="J38" s="734" t="s">
        <v>1</v>
      </c>
    </row>
    <row r="39" spans="1:10" ht="14.4" customHeight="1" x14ac:dyDescent="0.3">
      <c r="A39" s="730" t="s">
        <v>560</v>
      </c>
      <c r="B39" s="731" t="s">
        <v>1316</v>
      </c>
      <c r="C39" s="732">
        <v>0.6</v>
      </c>
      <c r="D39" s="732">
        <v>0.69299999999999995</v>
      </c>
      <c r="E39" s="732"/>
      <c r="F39" s="732">
        <v>0.92400000000000004</v>
      </c>
      <c r="G39" s="732">
        <v>1</v>
      </c>
      <c r="H39" s="732">
        <v>-7.5999999999999956E-2</v>
      </c>
      <c r="I39" s="733">
        <v>0.92400000000000004</v>
      </c>
      <c r="J39" s="734" t="s">
        <v>1</v>
      </c>
    </row>
    <row r="40" spans="1:10" ht="14.4" customHeight="1" x14ac:dyDescent="0.3">
      <c r="A40" s="730" t="s">
        <v>560</v>
      </c>
      <c r="B40" s="731" t="s">
        <v>1317</v>
      </c>
      <c r="C40" s="732">
        <v>9.7722600000000011</v>
      </c>
      <c r="D40" s="732">
        <v>6.9303999999999997</v>
      </c>
      <c r="E40" s="732"/>
      <c r="F40" s="732">
        <v>8.2603999999999989</v>
      </c>
      <c r="G40" s="732">
        <v>9</v>
      </c>
      <c r="H40" s="732">
        <v>-0.73960000000000115</v>
      </c>
      <c r="I40" s="733">
        <v>0.91782222222222209</v>
      </c>
      <c r="J40" s="734" t="s">
        <v>1</v>
      </c>
    </row>
    <row r="41" spans="1:10" ht="14.4" customHeight="1" x14ac:dyDescent="0.3">
      <c r="A41" s="730" t="s">
        <v>560</v>
      </c>
      <c r="B41" s="731" t="s">
        <v>1318</v>
      </c>
      <c r="C41" s="732">
        <v>0</v>
      </c>
      <c r="D41" s="732">
        <v>6.2439999999999996E-2</v>
      </c>
      <c r="E41" s="732"/>
      <c r="F41" s="732">
        <v>1.694</v>
      </c>
      <c r="G41" s="732">
        <v>0</v>
      </c>
      <c r="H41" s="732">
        <v>1.694</v>
      </c>
      <c r="I41" s="733" t="s">
        <v>546</v>
      </c>
      <c r="J41" s="734" t="s">
        <v>1</v>
      </c>
    </row>
    <row r="42" spans="1:10" ht="14.4" customHeight="1" x14ac:dyDescent="0.3">
      <c r="A42" s="730" t="s">
        <v>560</v>
      </c>
      <c r="B42" s="731" t="s">
        <v>562</v>
      </c>
      <c r="C42" s="732">
        <v>82.502620000000007</v>
      </c>
      <c r="D42" s="732">
        <v>84.675480000000007</v>
      </c>
      <c r="E42" s="732"/>
      <c r="F42" s="732">
        <v>76.244470000000021</v>
      </c>
      <c r="G42" s="732">
        <v>80</v>
      </c>
      <c r="H42" s="732">
        <v>-3.7555299999999789</v>
      </c>
      <c r="I42" s="733">
        <v>0.95305587500000022</v>
      </c>
      <c r="J42" s="734" t="s">
        <v>558</v>
      </c>
    </row>
    <row r="43" spans="1:10" ht="14.4" customHeight="1" x14ac:dyDescent="0.3">
      <c r="A43" s="730" t="s">
        <v>546</v>
      </c>
      <c r="B43" s="731" t="s">
        <v>546</v>
      </c>
      <c r="C43" s="732" t="s">
        <v>546</v>
      </c>
      <c r="D43" s="732" t="s">
        <v>546</v>
      </c>
      <c r="E43" s="732"/>
      <c r="F43" s="732" t="s">
        <v>546</v>
      </c>
      <c r="G43" s="732" t="s">
        <v>546</v>
      </c>
      <c r="H43" s="732" t="s">
        <v>546</v>
      </c>
      <c r="I43" s="733" t="s">
        <v>546</v>
      </c>
      <c r="J43" s="734" t="s">
        <v>559</v>
      </c>
    </row>
    <row r="44" spans="1:10" ht="14.4" customHeight="1" x14ac:dyDescent="0.3">
      <c r="A44" s="730" t="s">
        <v>563</v>
      </c>
      <c r="B44" s="731" t="s">
        <v>564</v>
      </c>
      <c r="C44" s="732" t="s">
        <v>546</v>
      </c>
      <c r="D44" s="732" t="s">
        <v>546</v>
      </c>
      <c r="E44" s="732"/>
      <c r="F44" s="732" t="s">
        <v>546</v>
      </c>
      <c r="G44" s="732" t="s">
        <v>546</v>
      </c>
      <c r="H44" s="732" t="s">
        <v>546</v>
      </c>
      <c r="I44" s="733" t="s">
        <v>546</v>
      </c>
      <c r="J44" s="734" t="s">
        <v>0</v>
      </c>
    </row>
    <row r="45" spans="1:10" ht="14.4" customHeight="1" x14ac:dyDescent="0.3">
      <c r="A45" s="730" t="s">
        <v>563</v>
      </c>
      <c r="B45" s="731" t="s">
        <v>1311</v>
      </c>
      <c r="C45" s="732">
        <v>0.2165</v>
      </c>
      <c r="D45" s="732">
        <v>0</v>
      </c>
      <c r="E45" s="732"/>
      <c r="F45" s="732">
        <v>0</v>
      </c>
      <c r="G45" s="732">
        <v>0</v>
      </c>
      <c r="H45" s="732">
        <v>0</v>
      </c>
      <c r="I45" s="733" t="s">
        <v>546</v>
      </c>
      <c r="J45" s="734" t="s">
        <v>1</v>
      </c>
    </row>
    <row r="46" spans="1:10" ht="14.4" customHeight="1" x14ac:dyDescent="0.3">
      <c r="A46" s="730" t="s">
        <v>563</v>
      </c>
      <c r="B46" s="731" t="s">
        <v>1312</v>
      </c>
      <c r="C46" s="732">
        <v>0</v>
      </c>
      <c r="D46" s="732">
        <v>0</v>
      </c>
      <c r="E46" s="732"/>
      <c r="F46" s="732">
        <v>0</v>
      </c>
      <c r="G46" s="732">
        <v>0</v>
      </c>
      <c r="H46" s="732">
        <v>0</v>
      </c>
      <c r="I46" s="733" t="s">
        <v>546</v>
      </c>
      <c r="J46" s="734" t="s">
        <v>1</v>
      </c>
    </row>
    <row r="47" spans="1:10" ht="14.4" customHeight="1" x14ac:dyDescent="0.3">
      <c r="A47" s="730" t="s">
        <v>563</v>
      </c>
      <c r="B47" s="731" t="s">
        <v>1313</v>
      </c>
      <c r="C47" s="732">
        <v>1.0412000000000001</v>
      </c>
      <c r="D47" s="732">
        <v>3.2731100000000004</v>
      </c>
      <c r="E47" s="732"/>
      <c r="F47" s="732">
        <v>1.9314799999999999</v>
      </c>
      <c r="G47" s="732">
        <v>2</v>
      </c>
      <c r="H47" s="732">
        <v>-6.8520000000000136E-2</v>
      </c>
      <c r="I47" s="733">
        <v>0.96573999999999993</v>
      </c>
      <c r="J47" s="734" t="s">
        <v>1</v>
      </c>
    </row>
    <row r="48" spans="1:10" ht="14.4" customHeight="1" x14ac:dyDescent="0.3">
      <c r="A48" s="730" t="s">
        <v>563</v>
      </c>
      <c r="B48" s="731" t="s">
        <v>1314</v>
      </c>
      <c r="C48" s="732">
        <v>2.5124700000000004</v>
      </c>
      <c r="D48" s="732">
        <v>2.5253800000000002</v>
      </c>
      <c r="E48" s="732"/>
      <c r="F48" s="732">
        <v>2.1641400000000002</v>
      </c>
      <c r="G48" s="732">
        <v>3</v>
      </c>
      <c r="H48" s="732">
        <v>-0.83585999999999983</v>
      </c>
      <c r="I48" s="733">
        <v>0.72138000000000002</v>
      </c>
      <c r="J48" s="734" t="s">
        <v>1</v>
      </c>
    </row>
    <row r="49" spans="1:10" ht="14.4" customHeight="1" x14ac:dyDescent="0.3">
      <c r="A49" s="730" t="s">
        <v>563</v>
      </c>
      <c r="B49" s="731" t="s">
        <v>1316</v>
      </c>
      <c r="C49" s="732">
        <v>1.8</v>
      </c>
      <c r="D49" s="732">
        <v>0.63200000000000001</v>
      </c>
      <c r="E49" s="732"/>
      <c r="F49" s="732">
        <v>0.97899999999999998</v>
      </c>
      <c r="G49" s="732">
        <v>1</v>
      </c>
      <c r="H49" s="732">
        <v>-2.1000000000000019E-2</v>
      </c>
      <c r="I49" s="733">
        <v>0.97899999999999998</v>
      </c>
      <c r="J49" s="734" t="s">
        <v>1</v>
      </c>
    </row>
    <row r="50" spans="1:10" ht="14.4" customHeight="1" x14ac:dyDescent="0.3">
      <c r="A50" s="730" t="s">
        <v>563</v>
      </c>
      <c r="B50" s="731" t="s">
        <v>1317</v>
      </c>
      <c r="C50" s="732">
        <v>4.4020000000000001</v>
      </c>
      <c r="D50" s="732">
        <v>2.6219999999999999</v>
      </c>
      <c r="E50" s="732"/>
      <c r="F50" s="732">
        <v>3.1739999999999999</v>
      </c>
      <c r="G50" s="732">
        <v>3</v>
      </c>
      <c r="H50" s="732">
        <v>0.17399999999999993</v>
      </c>
      <c r="I50" s="733">
        <v>1.0580000000000001</v>
      </c>
      <c r="J50" s="734" t="s">
        <v>1</v>
      </c>
    </row>
    <row r="51" spans="1:10" ht="14.4" customHeight="1" x14ac:dyDescent="0.3">
      <c r="A51" s="730" t="s">
        <v>563</v>
      </c>
      <c r="B51" s="731" t="s">
        <v>565</v>
      </c>
      <c r="C51" s="732">
        <v>9.9721700000000002</v>
      </c>
      <c r="D51" s="732">
        <v>9.0524900000000006</v>
      </c>
      <c r="E51" s="732"/>
      <c r="F51" s="732">
        <v>8.2486200000000007</v>
      </c>
      <c r="G51" s="732">
        <v>9</v>
      </c>
      <c r="H51" s="732">
        <v>-0.75137999999999927</v>
      </c>
      <c r="I51" s="733">
        <v>0.9165133333333334</v>
      </c>
      <c r="J51" s="734" t="s">
        <v>558</v>
      </c>
    </row>
    <row r="52" spans="1:10" ht="14.4" customHeight="1" x14ac:dyDescent="0.3">
      <c r="A52" s="730" t="s">
        <v>546</v>
      </c>
      <c r="B52" s="731" t="s">
        <v>546</v>
      </c>
      <c r="C52" s="732" t="s">
        <v>546</v>
      </c>
      <c r="D52" s="732" t="s">
        <v>546</v>
      </c>
      <c r="E52" s="732"/>
      <c r="F52" s="732" t="s">
        <v>546</v>
      </c>
      <c r="G52" s="732" t="s">
        <v>546</v>
      </c>
      <c r="H52" s="732" t="s">
        <v>546</v>
      </c>
      <c r="I52" s="733" t="s">
        <v>546</v>
      </c>
      <c r="J52" s="734" t="s">
        <v>559</v>
      </c>
    </row>
    <row r="53" spans="1:10" ht="14.4" customHeight="1" x14ac:dyDescent="0.3">
      <c r="A53" s="730" t="s">
        <v>566</v>
      </c>
      <c r="B53" s="731" t="s">
        <v>567</v>
      </c>
      <c r="C53" s="732" t="s">
        <v>546</v>
      </c>
      <c r="D53" s="732" t="s">
        <v>546</v>
      </c>
      <c r="E53" s="732"/>
      <c r="F53" s="732" t="s">
        <v>546</v>
      </c>
      <c r="G53" s="732" t="s">
        <v>546</v>
      </c>
      <c r="H53" s="732" t="s">
        <v>546</v>
      </c>
      <c r="I53" s="733" t="s">
        <v>546</v>
      </c>
      <c r="J53" s="734" t="s">
        <v>0</v>
      </c>
    </row>
    <row r="54" spans="1:10" ht="14.4" customHeight="1" x14ac:dyDescent="0.3">
      <c r="A54" s="730" t="s">
        <v>566</v>
      </c>
      <c r="B54" s="731" t="s">
        <v>1311</v>
      </c>
      <c r="C54" s="732">
        <v>0</v>
      </c>
      <c r="D54" s="732">
        <v>0</v>
      </c>
      <c r="E54" s="732"/>
      <c r="F54" s="732">
        <v>0.62441999999999998</v>
      </c>
      <c r="G54" s="732">
        <v>0</v>
      </c>
      <c r="H54" s="732">
        <v>0.62441999999999998</v>
      </c>
      <c r="I54" s="733" t="s">
        <v>546</v>
      </c>
      <c r="J54" s="734" t="s">
        <v>1</v>
      </c>
    </row>
    <row r="55" spans="1:10" ht="14.4" customHeight="1" x14ac:dyDescent="0.3">
      <c r="A55" s="730" t="s">
        <v>566</v>
      </c>
      <c r="B55" s="731" t="s">
        <v>1312</v>
      </c>
      <c r="C55" s="732">
        <v>0.18149999999999999</v>
      </c>
      <c r="D55" s="732">
        <v>0</v>
      </c>
      <c r="E55" s="732"/>
      <c r="F55" s="732">
        <v>0</v>
      </c>
      <c r="G55" s="732">
        <v>0</v>
      </c>
      <c r="H55" s="732">
        <v>0</v>
      </c>
      <c r="I55" s="733" t="s">
        <v>546</v>
      </c>
      <c r="J55" s="734" t="s">
        <v>1</v>
      </c>
    </row>
    <row r="56" spans="1:10" ht="14.4" customHeight="1" x14ac:dyDescent="0.3">
      <c r="A56" s="730" t="s">
        <v>566</v>
      </c>
      <c r="B56" s="731" t="s">
        <v>1313</v>
      </c>
      <c r="C56" s="732">
        <v>11.907830000000002</v>
      </c>
      <c r="D56" s="732">
        <v>8.6801400000000015</v>
      </c>
      <c r="E56" s="732"/>
      <c r="F56" s="732">
        <v>7.9363800000000007</v>
      </c>
      <c r="G56" s="732">
        <v>9</v>
      </c>
      <c r="H56" s="732">
        <v>-1.0636199999999993</v>
      </c>
      <c r="I56" s="733">
        <v>0.88182000000000005</v>
      </c>
      <c r="J56" s="734" t="s">
        <v>1</v>
      </c>
    </row>
    <row r="57" spans="1:10" ht="14.4" customHeight="1" x14ac:dyDescent="0.3">
      <c r="A57" s="730" t="s">
        <v>566</v>
      </c>
      <c r="B57" s="731" t="s">
        <v>1314</v>
      </c>
      <c r="C57" s="732">
        <v>1357.9221499999999</v>
      </c>
      <c r="D57" s="732">
        <v>1356.36058</v>
      </c>
      <c r="E57" s="732"/>
      <c r="F57" s="732">
        <v>1365.6151100000002</v>
      </c>
      <c r="G57" s="732">
        <v>1373</v>
      </c>
      <c r="H57" s="732">
        <v>-7.3848899999998139</v>
      </c>
      <c r="I57" s="733">
        <v>0.9946213474144211</v>
      </c>
      <c r="J57" s="734" t="s">
        <v>1</v>
      </c>
    </row>
    <row r="58" spans="1:10" ht="14.4" customHeight="1" x14ac:dyDescent="0.3">
      <c r="A58" s="730" t="s">
        <v>566</v>
      </c>
      <c r="B58" s="731" t="s">
        <v>1315</v>
      </c>
      <c r="C58" s="732">
        <v>0</v>
      </c>
      <c r="D58" s="732">
        <v>7.1245200000000004</v>
      </c>
      <c r="E58" s="732"/>
      <c r="F58" s="732">
        <v>5.0849999999999999E-2</v>
      </c>
      <c r="G58" s="732">
        <v>11</v>
      </c>
      <c r="H58" s="732">
        <v>-10.949149999999999</v>
      </c>
      <c r="I58" s="733">
        <v>4.6227272727272723E-3</v>
      </c>
      <c r="J58" s="734" t="s">
        <v>1</v>
      </c>
    </row>
    <row r="59" spans="1:10" ht="14.4" customHeight="1" x14ac:dyDescent="0.3">
      <c r="A59" s="730" t="s">
        <v>566</v>
      </c>
      <c r="B59" s="731" t="s">
        <v>1316</v>
      </c>
      <c r="C59" s="732">
        <v>0.63300000000000001</v>
      </c>
      <c r="D59" s="732">
        <v>0.15</v>
      </c>
      <c r="E59" s="732"/>
      <c r="F59" s="732">
        <v>0.79200000000000004</v>
      </c>
      <c r="G59" s="732">
        <v>0</v>
      </c>
      <c r="H59" s="732">
        <v>0.79200000000000004</v>
      </c>
      <c r="I59" s="733" t="s">
        <v>546</v>
      </c>
      <c r="J59" s="734" t="s">
        <v>1</v>
      </c>
    </row>
    <row r="60" spans="1:10" ht="14.4" customHeight="1" x14ac:dyDescent="0.3">
      <c r="A60" s="730" t="s">
        <v>566</v>
      </c>
      <c r="B60" s="731" t="s">
        <v>1317</v>
      </c>
      <c r="C60" s="732">
        <v>12.603669999999999</v>
      </c>
      <c r="D60" s="732">
        <v>13.26172</v>
      </c>
      <c r="E60" s="732"/>
      <c r="F60" s="732">
        <v>12.860440000000001</v>
      </c>
      <c r="G60" s="732">
        <v>14</v>
      </c>
      <c r="H60" s="732">
        <v>-1.1395599999999995</v>
      </c>
      <c r="I60" s="733">
        <v>0.91860285714285717</v>
      </c>
      <c r="J60" s="734" t="s">
        <v>1</v>
      </c>
    </row>
    <row r="61" spans="1:10" ht="14.4" customHeight="1" x14ac:dyDescent="0.3">
      <c r="A61" s="730" t="s">
        <v>566</v>
      </c>
      <c r="B61" s="731" t="s">
        <v>568</v>
      </c>
      <c r="C61" s="732">
        <v>1383.2481499999999</v>
      </c>
      <c r="D61" s="732">
        <v>1385.5769600000001</v>
      </c>
      <c r="E61" s="732"/>
      <c r="F61" s="732">
        <v>1387.8792000000001</v>
      </c>
      <c r="G61" s="732">
        <v>1408</v>
      </c>
      <c r="H61" s="732">
        <v>-20.120799999999917</v>
      </c>
      <c r="I61" s="733">
        <v>0.98570965909090913</v>
      </c>
      <c r="J61" s="734" t="s">
        <v>558</v>
      </c>
    </row>
    <row r="62" spans="1:10" ht="14.4" customHeight="1" x14ac:dyDescent="0.3">
      <c r="A62" s="730" t="s">
        <v>546</v>
      </c>
      <c r="B62" s="731" t="s">
        <v>546</v>
      </c>
      <c r="C62" s="732" t="s">
        <v>546</v>
      </c>
      <c r="D62" s="732" t="s">
        <v>546</v>
      </c>
      <c r="E62" s="732"/>
      <c r="F62" s="732" t="s">
        <v>546</v>
      </c>
      <c r="G62" s="732" t="s">
        <v>546</v>
      </c>
      <c r="H62" s="732" t="s">
        <v>546</v>
      </c>
      <c r="I62" s="733" t="s">
        <v>546</v>
      </c>
      <c r="J62" s="734" t="s">
        <v>559</v>
      </c>
    </row>
    <row r="63" spans="1:10" ht="14.4" customHeight="1" x14ac:dyDescent="0.3">
      <c r="A63" s="730" t="s">
        <v>1325</v>
      </c>
      <c r="B63" s="731" t="s">
        <v>1326</v>
      </c>
      <c r="C63" s="732" t="s">
        <v>546</v>
      </c>
      <c r="D63" s="732" t="s">
        <v>546</v>
      </c>
      <c r="E63" s="732"/>
      <c r="F63" s="732" t="s">
        <v>546</v>
      </c>
      <c r="G63" s="732" t="s">
        <v>546</v>
      </c>
      <c r="H63" s="732" t="s">
        <v>546</v>
      </c>
      <c r="I63" s="733" t="s">
        <v>546</v>
      </c>
      <c r="J63" s="734" t="s">
        <v>0</v>
      </c>
    </row>
    <row r="64" spans="1:10" ht="14.4" customHeight="1" x14ac:dyDescent="0.3">
      <c r="A64" s="730" t="s">
        <v>1325</v>
      </c>
      <c r="B64" s="731" t="s">
        <v>1311</v>
      </c>
      <c r="C64" s="732">
        <v>0</v>
      </c>
      <c r="D64" s="732">
        <v>0</v>
      </c>
      <c r="E64" s="732"/>
      <c r="F64" s="732">
        <v>0</v>
      </c>
      <c r="G64" s="732">
        <v>0</v>
      </c>
      <c r="H64" s="732">
        <v>0</v>
      </c>
      <c r="I64" s="733" t="s">
        <v>546</v>
      </c>
      <c r="J64" s="734" t="s">
        <v>1</v>
      </c>
    </row>
    <row r="65" spans="1:10" ht="14.4" customHeight="1" x14ac:dyDescent="0.3">
      <c r="A65" s="730" t="s">
        <v>1325</v>
      </c>
      <c r="B65" s="731" t="s">
        <v>1327</v>
      </c>
      <c r="C65" s="732">
        <v>0</v>
      </c>
      <c r="D65" s="732">
        <v>0</v>
      </c>
      <c r="E65" s="732"/>
      <c r="F65" s="732">
        <v>0</v>
      </c>
      <c r="G65" s="732">
        <v>0</v>
      </c>
      <c r="H65" s="732">
        <v>0</v>
      </c>
      <c r="I65" s="733" t="s">
        <v>546</v>
      </c>
      <c r="J65" s="734" t="s">
        <v>558</v>
      </c>
    </row>
    <row r="66" spans="1:10" ht="14.4" customHeight="1" x14ac:dyDescent="0.3">
      <c r="A66" s="730" t="s">
        <v>546</v>
      </c>
      <c r="B66" s="731" t="s">
        <v>546</v>
      </c>
      <c r="C66" s="732" t="s">
        <v>546</v>
      </c>
      <c r="D66" s="732" t="s">
        <v>546</v>
      </c>
      <c r="E66" s="732"/>
      <c r="F66" s="732" t="s">
        <v>546</v>
      </c>
      <c r="G66" s="732" t="s">
        <v>546</v>
      </c>
      <c r="H66" s="732" t="s">
        <v>546</v>
      </c>
      <c r="I66" s="733" t="s">
        <v>546</v>
      </c>
      <c r="J66" s="734" t="s">
        <v>559</v>
      </c>
    </row>
    <row r="67" spans="1:10" ht="14.4" customHeight="1" x14ac:dyDescent="0.3">
      <c r="A67" s="730" t="s">
        <v>1328</v>
      </c>
      <c r="B67" s="731" t="s">
        <v>1329</v>
      </c>
      <c r="C67" s="732" t="s">
        <v>546</v>
      </c>
      <c r="D67" s="732" t="s">
        <v>546</v>
      </c>
      <c r="E67" s="732"/>
      <c r="F67" s="732" t="s">
        <v>546</v>
      </c>
      <c r="G67" s="732" t="s">
        <v>546</v>
      </c>
      <c r="H67" s="732" t="s">
        <v>546</v>
      </c>
      <c r="I67" s="733" t="s">
        <v>546</v>
      </c>
      <c r="J67" s="734" t="s">
        <v>0</v>
      </c>
    </row>
    <row r="68" spans="1:10" ht="14.4" customHeight="1" x14ac:dyDescent="0.3">
      <c r="A68" s="730" t="s">
        <v>1328</v>
      </c>
      <c r="B68" s="731" t="s">
        <v>1311</v>
      </c>
      <c r="C68" s="732">
        <v>0</v>
      </c>
      <c r="D68" s="732">
        <v>0</v>
      </c>
      <c r="E68" s="732"/>
      <c r="F68" s="732">
        <v>0</v>
      </c>
      <c r="G68" s="732">
        <v>0</v>
      </c>
      <c r="H68" s="732">
        <v>0</v>
      </c>
      <c r="I68" s="733" t="s">
        <v>546</v>
      </c>
      <c r="J68" s="734" t="s">
        <v>1</v>
      </c>
    </row>
    <row r="69" spans="1:10" ht="14.4" customHeight="1" x14ac:dyDescent="0.3">
      <c r="A69" s="730" t="s">
        <v>1328</v>
      </c>
      <c r="B69" s="731" t="s">
        <v>1330</v>
      </c>
      <c r="C69" s="732">
        <v>0</v>
      </c>
      <c r="D69" s="732">
        <v>0</v>
      </c>
      <c r="E69" s="732"/>
      <c r="F69" s="732">
        <v>0</v>
      </c>
      <c r="G69" s="732">
        <v>0</v>
      </c>
      <c r="H69" s="732">
        <v>0</v>
      </c>
      <c r="I69" s="733" t="s">
        <v>546</v>
      </c>
      <c r="J69" s="734" t="s">
        <v>558</v>
      </c>
    </row>
    <row r="70" spans="1:10" ht="14.4" customHeight="1" x14ac:dyDescent="0.3">
      <c r="A70" s="730" t="s">
        <v>546</v>
      </c>
      <c r="B70" s="731" t="s">
        <v>546</v>
      </c>
      <c r="C70" s="732" t="s">
        <v>546</v>
      </c>
      <c r="D70" s="732" t="s">
        <v>546</v>
      </c>
      <c r="E70" s="732"/>
      <c r="F70" s="732" t="s">
        <v>546</v>
      </c>
      <c r="G70" s="732" t="s">
        <v>546</v>
      </c>
      <c r="H70" s="732" t="s">
        <v>546</v>
      </c>
      <c r="I70" s="733" t="s">
        <v>546</v>
      </c>
      <c r="J70" s="734" t="s">
        <v>559</v>
      </c>
    </row>
    <row r="71" spans="1:10" ht="14.4" customHeight="1" x14ac:dyDescent="0.3">
      <c r="A71" s="730" t="s">
        <v>1331</v>
      </c>
      <c r="B71" s="731" t="s">
        <v>1332</v>
      </c>
      <c r="C71" s="732" t="s">
        <v>546</v>
      </c>
      <c r="D71" s="732" t="s">
        <v>546</v>
      </c>
      <c r="E71" s="732"/>
      <c r="F71" s="732" t="s">
        <v>546</v>
      </c>
      <c r="G71" s="732" t="s">
        <v>546</v>
      </c>
      <c r="H71" s="732" t="s">
        <v>546</v>
      </c>
      <c r="I71" s="733" t="s">
        <v>546</v>
      </c>
      <c r="J71" s="734" t="s">
        <v>0</v>
      </c>
    </row>
    <row r="72" spans="1:10" ht="14.4" customHeight="1" x14ac:dyDescent="0.3">
      <c r="A72" s="730" t="s">
        <v>1331</v>
      </c>
      <c r="B72" s="731" t="s">
        <v>1311</v>
      </c>
      <c r="C72" s="732">
        <v>0</v>
      </c>
      <c r="D72" s="732">
        <v>0</v>
      </c>
      <c r="E72" s="732"/>
      <c r="F72" s="732">
        <v>0</v>
      </c>
      <c r="G72" s="732">
        <v>0</v>
      </c>
      <c r="H72" s="732">
        <v>0</v>
      </c>
      <c r="I72" s="733" t="s">
        <v>546</v>
      </c>
      <c r="J72" s="734" t="s">
        <v>1</v>
      </c>
    </row>
    <row r="73" spans="1:10" ht="14.4" customHeight="1" x14ac:dyDescent="0.3">
      <c r="A73" s="730" t="s">
        <v>1331</v>
      </c>
      <c r="B73" s="731" t="s">
        <v>1333</v>
      </c>
      <c r="C73" s="732">
        <v>0</v>
      </c>
      <c r="D73" s="732">
        <v>0</v>
      </c>
      <c r="E73" s="732"/>
      <c r="F73" s="732">
        <v>0</v>
      </c>
      <c r="G73" s="732">
        <v>0</v>
      </c>
      <c r="H73" s="732">
        <v>0</v>
      </c>
      <c r="I73" s="733" t="s">
        <v>546</v>
      </c>
      <c r="J73" s="734" t="s">
        <v>558</v>
      </c>
    </row>
    <row r="74" spans="1:10" ht="14.4" customHeight="1" x14ac:dyDescent="0.3">
      <c r="A74" s="730" t="s">
        <v>546</v>
      </c>
      <c r="B74" s="731" t="s">
        <v>546</v>
      </c>
      <c r="C74" s="732" t="s">
        <v>546</v>
      </c>
      <c r="D74" s="732" t="s">
        <v>546</v>
      </c>
      <c r="E74" s="732"/>
      <c r="F74" s="732" t="s">
        <v>546</v>
      </c>
      <c r="G74" s="732" t="s">
        <v>546</v>
      </c>
      <c r="H74" s="732" t="s">
        <v>546</v>
      </c>
      <c r="I74" s="733" t="s">
        <v>546</v>
      </c>
      <c r="J74" s="734" t="s">
        <v>559</v>
      </c>
    </row>
    <row r="75" spans="1:10" ht="14.4" customHeight="1" x14ac:dyDescent="0.3">
      <c r="A75" s="730" t="s">
        <v>1334</v>
      </c>
      <c r="B75" s="731" t="s">
        <v>1335</v>
      </c>
      <c r="C75" s="732" t="s">
        <v>546</v>
      </c>
      <c r="D75" s="732" t="s">
        <v>546</v>
      </c>
      <c r="E75" s="732"/>
      <c r="F75" s="732" t="s">
        <v>546</v>
      </c>
      <c r="G75" s="732" t="s">
        <v>546</v>
      </c>
      <c r="H75" s="732" t="s">
        <v>546</v>
      </c>
      <c r="I75" s="733" t="s">
        <v>546</v>
      </c>
      <c r="J75" s="734" t="s">
        <v>0</v>
      </c>
    </row>
    <row r="76" spans="1:10" ht="14.4" customHeight="1" x14ac:dyDescent="0.3">
      <c r="A76" s="730" t="s">
        <v>1334</v>
      </c>
      <c r="B76" s="731" t="s">
        <v>1311</v>
      </c>
      <c r="C76" s="732">
        <v>0</v>
      </c>
      <c r="D76" s="732">
        <v>0</v>
      </c>
      <c r="E76" s="732"/>
      <c r="F76" s="732">
        <v>0</v>
      </c>
      <c r="G76" s="732">
        <v>0</v>
      </c>
      <c r="H76" s="732">
        <v>0</v>
      </c>
      <c r="I76" s="733" t="s">
        <v>546</v>
      </c>
      <c r="J76" s="734" t="s">
        <v>1</v>
      </c>
    </row>
    <row r="77" spans="1:10" ht="14.4" customHeight="1" x14ac:dyDescent="0.3">
      <c r="A77" s="730" t="s">
        <v>1334</v>
      </c>
      <c r="B77" s="731" t="s">
        <v>1336</v>
      </c>
      <c r="C77" s="732">
        <v>0</v>
      </c>
      <c r="D77" s="732">
        <v>0</v>
      </c>
      <c r="E77" s="732"/>
      <c r="F77" s="732">
        <v>0</v>
      </c>
      <c r="G77" s="732">
        <v>0</v>
      </c>
      <c r="H77" s="732">
        <v>0</v>
      </c>
      <c r="I77" s="733" t="s">
        <v>546</v>
      </c>
      <c r="J77" s="734" t="s">
        <v>558</v>
      </c>
    </row>
    <row r="78" spans="1:10" ht="14.4" customHeight="1" x14ac:dyDescent="0.3">
      <c r="A78" s="730" t="s">
        <v>546</v>
      </c>
      <c r="B78" s="731" t="s">
        <v>546</v>
      </c>
      <c r="C78" s="732" t="s">
        <v>546</v>
      </c>
      <c r="D78" s="732" t="s">
        <v>546</v>
      </c>
      <c r="E78" s="732"/>
      <c r="F78" s="732" t="s">
        <v>546</v>
      </c>
      <c r="G78" s="732" t="s">
        <v>546</v>
      </c>
      <c r="H78" s="732" t="s">
        <v>546</v>
      </c>
      <c r="I78" s="733" t="s">
        <v>546</v>
      </c>
      <c r="J78" s="734" t="s">
        <v>559</v>
      </c>
    </row>
    <row r="79" spans="1:10" ht="14.4" customHeight="1" x14ac:dyDescent="0.3">
      <c r="A79" s="730" t="s">
        <v>569</v>
      </c>
      <c r="B79" s="731" t="s">
        <v>570</v>
      </c>
      <c r="C79" s="732" t="s">
        <v>546</v>
      </c>
      <c r="D79" s="732" t="s">
        <v>546</v>
      </c>
      <c r="E79" s="732"/>
      <c r="F79" s="732" t="s">
        <v>546</v>
      </c>
      <c r="G79" s="732" t="s">
        <v>546</v>
      </c>
      <c r="H79" s="732" t="s">
        <v>546</v>
      </c>
      <c r="I79" s="733" t="s">
        <v>546</v>
      </c>
      <c r="J79" s="734" t="s">
        <v>0</v>
      </c>
    </row>
    <row r="80" spans="1:10" ht="14.4" customHeight="1" x14ac:dyDescent="0.3">
      <c r="A80" s="730" t="s">
        <v>569</v>
      </c>
      <c r="B80" s="731" t="s">
        <v>1311</v>
      </c>
      <c r="C80" s="732">
        <v>0</v>
      </c>
      <c r="D80" s="732">
        <v>0</v>
      </c>
      <c r="E80" s="732"/>
      <c r="F80" s="732">
        <v>0</v>
      </c>
      <c r="G80" s="732">
        <v>0</v>
      </c>
      <c r="H80" s="732">
        <v>0</v>
      </c>
      <c r="I80" s="733" t="s">
        <v>546</v>
      </c>
      <c r="J80" s="734" t="s">
        <v>1</v>
      </c>
    </row>
    <row r="81" spans="1:10" ht="14.4" customHeight="1" x14ac:dyDescent="0.3">
      <c r="A81" s="730" t="s">
        <v>569</v>
      </c>
      <c r="B81" s="731" t="s">
        <v>571</v>
      </c>
      <c r="C81" s="732">
        <v>0</v>
      </c>
      <c r="D81" s="732">
        <v>0</v>
      </c>
      <c r="E81" s="732"/>
      <c r="F81" s="732">
        <v>0</v>
      </c>
      <c r="G81" s="732">
        <v>0</v>
      </c>
      <c r="H81" s="732">
        <v>0</v>
      </c>
      <c r="I81" s="733" t="s">
        <v>546</v>
      </c>
      <c r="J81" s="734" t="s">
        <v>558</v>
      </c>
    </row>
    <row r="82" spans="1:10" ht="14.4" customHeight="1" x14ac:dyDescent="0.3">
      <c r="A82" s="730" t="s">
        <v>546</v>
      </c>
      <c r="B82" s="731" t="s">
        <v>546</v>
      </c>
      <c r="C82" s="732" t="s">
        <v>546</v>
      </c>
      <c r="D82" s="732" t="s">
        <v>546</v>
      </c>
      <c r="E82" s="732"/>
      <c r="F82" s="732" t="s">
        <v>546</v>
      </c>
      <c r="G82" s="732" t="s">
        <v>546</v>
      </c>
      <c r="H82" s="732" t="s">
        <v>546</v>
      </c>
      <c r="I82" s="733" t="s">
        <v>546</v>
      </c>
      <c r="J82" s="734" t="s">
        <v>559</v>
      </c>
    </row>
    <row r="83" spans="1:10" ht="14.4" customHeight="1" x14ac:dyDescent="0.3">
      <c r="A83" s="730" t="s">
        <v>544</v>
      </c>
      <c r="B83" s="731" t="s">
        <v>553</v>
      </c>
      <c r="C83" s="732">
        <v>1490.5008499999999</v>
      </c>
      <c r="D83" s="732">
        <v>1495.7783800000002</v>
      </c>
      <c r="E83" s="732"/>
      <c r="F83" s="732">
        <v>1486.5171200000002</v>
      </c>
      <c r="G83" s="732">
        <v>1513</v>
      </c>
      <c r="H83" s="732">
        <v>-26.482879999999795</v>
      </c>
      <c r="I83" s="733">
        <v>0.98249644415069415</v>
      </c>
      <c r="J83" s="734" t="s">
        <v>554</v>
      </c>
    </row>
  </sheetData>
  <mergeCells count="3">
    <mergeCell ref="A1:I1"/>
    <mergeCell ref="F3:I3"/>
    <mergeCell ref="C4:D4"/>
  </mergeCells>
  <conditionalFormatting sqref="F15 F84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83">
    <cfRule type="expression" dxfId="32" priority="6">
      <formula>$H16&gt;0</formula>
    </cfRule>
  </conditionalFormatting>
  <conditionalFormatting sqref="A16:A83">
    <cfRule type="expression" dxfId="31" priority="5">
      <formula>AND($J16&lt;&gt;"mezeraKL",$J16&lt;&gt;"")</formula>
    </cfRule>
  </conditionalFormatting>
  <conditionalFormatting sqref="I16:I83">
    <cfRule type="expression" dxfId="30" priority="7">
      <formula>$I16&gt;1</formula>
    </cfRule>
  </conditionalFormatting>
  <conditionalFormatting sqref="B16:B83">
    <cfRule type="expression" dxfId="29" priority="4">
      <formula>OR($J16="NS",$J16="SumaNS",$J16="Účet")</formula>
    </cfRule>
  </conditionalFormatting>
  <conditionalFormatting sqref="A16:D83 F16:I83">
    <cfRule type="expression" dxfId="28" priority="8">
      <formula>AND($J16&lt;&gt;"",$J16&lt;&gt;"mezeraKL")</formula>
    </cfRule>
  </conditionalFormatting>
  <conditionalFormatting sqref="B16:D83 F16:I83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83 F16:I83">
    <cfRule type="expression" dxfId="26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1519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15.165505077157205</v>
      </c>
      <c r="J3" s="203">
        <f>SUBTOTAL(9,J5:J1048576)</f>
        <v>98028</v>
      </c>
      <c r="K3" s="204">
        <f>SUBTOTAL(9,K5:K1048576)</f>
        <v>1486644.1317035665</v>
      </c>
    </row>
    <row r="4" spans="1:11" s="330" customFormat="1" ht="14.4" customHeight="1" thickBot="1" x14ac:dyDescent="0.35">
      <c r="A4" s="861" t="s">
        <v>4</v>
      </c>
      <c r="B4" s="862" t="s">
        <v>5</v>
      </c>
      <c r="C4" s="862" t="s">
        <v>0</v>
      </c>
      <c r="D4" s="862" t="s">
        <v>6</v>
      </c>
      <c r="E4" s="862" t="s">
        <v>7</v>
      </c>
      <c r="F4" s="862" t="s">
        <v>1</v>
      </c>
      <c r="G4" s="862" t="s">
        <v>89</v>
      </c>
      <c r="H4" s="738" t="s">
        <v>11</v>
      </c>
      <c r="I4" s="739" t="s">
        <v>183</v>
      </c>
      <c r="J4" s="739" t="s">
        <v>13</v>
      </c>
      <c r="K4" s="740" t="s">
        <v>200</v>
      </c>
    </row>
    <row r="5" spans="1:11" ht="14.4" customHeight="1" x14ac:dyDescent="0.3">
      <c r="A5" s="825" t="s">
        <v>544</v>
      </c>
      <c r="B5" s="826" t="s">
        <v>545</v>
      </c>
      <c r="C5" s="829" t="s">
        <v>555</v>
      </c>
      <c r="D5" s="863" t="s">
        <v>556</v>
      </c>
      <c r="E5" s="829" t="s">
        <v>1337</v>
      </c>
      <c r="F5" s="863" t="s">
        <v>1338</v>
      </c>
      <c r="G5" s="829" t="s">
        <v>1339</v>
      </c>
      <c r="H5" s="829" t="s">
        <v>1340</v>
      </c>
      <c r="I5" s="225">
        <v>1.1699999570846558</v>
      </c>
      <c r="J5" s="225">
        <v>2</v>
      </c>
      <c r="K5" s="849">
        <v>2.3399999141693115</v>
      </c>
    </row>
    <row r="6" spans="1:11" ht="14.4" customHeight="1" x14ac:dyDescent="0.3">
      <c r="A6" s="832" t="s">
        <v>544</v>
      </c>
      <c r="B6" s="833" t="s">
        <v>545</v>
      </c>
      <c r="C6" s="836" t="s">
        <v>555</v>
      </c>
      <c r="D6" s="864" t="s">
        <v>556</v>
      </c>
      <c r="E6" s="836" t="s">
        <v>1337</v>
      </c>
      <c r="F6" s="864" t="s">
        <v>1338</v>
      </c>
      <c r="G6" s="836" t="s">
        <v>1341</v>
      </c>
      <c r="H6" s="836" t="s">
        <v>1342</v>
      </c>
      <c r="I6" s="850">
        <v>15.029999732971191</v>
      </c>
      <c r="J6" s="850">
        <v>1</v>
      </c>
      <c r="K6" s="851">
        <v>15.029999732971191</v>
      </c>
    </row>
    <row r="7" spans="1:11" ht="14.4" customHeight="1" x14ac:dyDescent="0.3">
      <c r="A7" s="832" t="s">
        <v>544</v>
      </c>
      <c r="B7" s="833" t="s">
        <v>545</v>
      </c>
      <c r="C7" s="836" t="s">
        <v>555</v>
      </c>
      <c r="D7" s="864" t="s">
        <v>556</v>
      </c>
      <c r="E7" s="836" t="s">
        <v>1337</v>
      </c>
      <c r="F7" s="864" t="s">
        <v>1338</v>
      </c>
      <c r="G7" s="836" t="s">
        <v>1343</v>
      </c>
      <c r="H7" s="836" t="s">
        <v>1344</v>
      </c>
      <c r="I7" s="850">
        <v>0.37999999523162842</v>
      </c>
      <c r="J7" s="850">
        <v>25</v>
      </c>
      <c r="K7" s="851">
        <v>9.5</v>
      </c>
    </row>
    <row r="8" spans="1:11" ht="14.4" customHeight="1" x14ac:dyDescent="0.3">
      <c r="A8" s="832" t="s">
        <v>544</v>
      </c>
      <c r="B8" s="833" t="s">
        <v>545</v>
      </c>
      <c r="C8" s="836" t="s">
        <v>555</v>
      </c>
      <c r="D8" s="864" t="s">
        <v>556</v>
      </c>
      <c r="E8" s="836" t="s">
        <v>1337</v>
      </c>
      <c r="F8" s="864" t="s">
        <v>1338</v>
      </c>
      <c r="G8" s="836" t="s">
        <v>1345</v>
      </c>
      <c r="H8" s="836" t="s">
        <v>1346</v>
      </c>
      <c r="I8" s="850">
        <v>8.3999996185302734</v>
      </c>
      <c r="J8" s="850">
        <v>12</v>
      </c>
      <c r="K8" s="851">
        <v>100.80000305175781</v>
      </c>
    </row>
    <row r="9" spans="1:11" ht="14.4" customHeight="1" x14ac:dyDescent="0.3">
      <c r="A9" s="832" t="s">
        <v>544</v>
      </c>
      <c r="B9" s="833" t="s">
        <v>545</v>
      </c>
      <c r="C9" s="836" t="s">
        <v>555</v>
      </c>
      <c r="D9" s="864" t="s">
        <v>556</v>
      </c>
      <c r="E9" s="836" t="s">
        <v>1337</v>
      </c>
      <c r="F9" s="864" t="s">
        <v>1338</v>
      </c>
      <c r="G9" s="836" t="s">
        <v>1347</v>
      </c>
      <c r="H9" s="836" t="s">
        <v>1348</v>
      </c>
      <c r="I9" s="850">
        <v>11.5</v>
      </c>
      <c r="J9" s="850">
        <v>58</v>
      </c>
      <c r="K9" s="851">
        <v>645.36001586914062</v>
      </c>
    </row>
    <row r="10" spans="1:11" ht="14.4" customHeight="1" x14ac:dyDescent="0.3">
      <c r="A10" s="832" t="s">
        <v>544</v>
      </c>
      <c r="B10" s="833" t="s">
        <v>545</v>
      </c>
      <c r="C10" s="836" t="s">
        <v>555</v>
      </c>
      <c r="D10" s="864" t="s">
        <v>556</v>
      </c>
      <c r="E10" s="836" t="s">
        <v>1337</v>
      </c>
      <c r="F10" s="864" t="s">
        <v>1338</v>
      </c>
      <c r="G10" s="836" t="s">
        <v>1349</v>
      </c>
      <c r="H10" s="836" t="s">
        <v>1350</v>
      </c>
      <c r="I10" s="850">
        <v>7.5900001525878906</v>
      </c>
      <c r="J10" s="850">
        <v>1</v>
      </c>
      <c r="K10" s="851">
        <v>7.5900001525878906</v>
      </c>
    </row>
    <row r="11" spans="1:11" ht="14.4" customHeight="1" x14ac:dyDescent="0.3">
      <c r="A11" s="832" t="s">
        <v>544</v>
      </c>
      <c r="B11" s="833" t="s">
        <v>545</v>
      </c>
      <c r="C11" s="836" t="s">
        <v>555</v>
      </c>
      <c r="D11" s="864" t="s">
        <v>556</v>
      </c>
      <c r="E11" s="836" t="s">
        <v>1337</v>
      </c>
      <c r="F11" s="864" t="s">
        <v>1338</v>
      </c>
      <c r="G11" s="836" t="s">
        <v>1351</v>
      </c>
      <c r="H11" s="836" t="s">
        <v>1352</v>
      </c>
      <c r="I11" s="850">
        <v>6.929999828338623</v>
      </c>
      <c r="J11" s="850">
        <v>2</v>
      </c>
      <c r="K11" s="851">
        <v>13.859999656677246</v>
      </c>
    </row>
    <row r="12" spans="1:11" ht="14.4" customHeight="1" x14ac:dyDescent="0.3">
      <c r="A12" s="832" t="s">
        <v>544</v>
      </c>
      <c r="B12" s="833" t="s">
        <v>545</v>
      </c>
      <c r="C12" s="836" t="s">
        <v>555</v>
      </c>
      <c r="D12" s="864" t="s">
        <v>556</v>
      </c>
      <c r="E12" s="836" t="s">
        <v>1337</v>
      </c>
      <c r="F12" s="864" t="s">
        <v>1338</v>
      </c>
      <c r="G12" s="836" t="s">
        <v>1353</v>
      </c>
      <c r="H12" s="836" t="s">
        <v>1354</v>
      </c>
      <c r="I12" s="850">
        <v>8.1700000762939453</v>
      </c>
      <c r="J12" s="850">
        <v>2</v>
      </c>
      <c r="K12" s="851">
        <v>16.340000152587891</v>
      </c>
    </row>
    <row r="13" spans="1:11" ht="14.4" customHeight="1" x14ac:dyDescent="0.3">
      <c r="A13" s="832" t="s">
        <v>544</v>
      </c>
      <c r="B13" s="833" t="s">
        <v>545</v>
      </c>
      <c r="C13" s="836" t="s">
        <v>555</v>
      </c>
      <c r="D13" s="864" t="s">
        <v>556</v>
      </c>
      <c r="E13" s="836" t="s">
        <v>1337</v>
      </c>
      <c r="F13" s="864" t="s">
        <v>1338</v>
      </c>
      <c r="G13" s="836" t="s">
        <v>1355</v>
      </c>
      <c r="H13" s="836" t="s">
        <v>1356</v>
      </c>
      <c r="I13" s="850">
        <v>9.380000114440918</v>
      </c>
      <c r="J13" s="850">
        <v>1</v>
      </c>
      <c r="K13" s="851">
        <v>9.380000114440918</v>
      </c>
    </row>
    <row r="14" spans="1:11" ht="14.4" customHeight="1" x14ac:dyDescent="0.3">
      <c r="A14" s="832" t="s">
        <v>544</v>
      </c>
      <c r="B14" s="833" t="s">
        <v>545</v>
      </c>
      <c r="C14" s="836" t="s">
        <v>555</v>
      </c>
      <c r="D14" s="864" t="s">
        <v>556</v>
      </c>
      <c r="E14" s="836" t="s">
        <v>1337</v>
      </c>
      <c r="F14" s="864" t="s">
        <v>1338</v>
      </c>
      <c r="G14" s="836" t="s">
        <v>1357</v>
      </c>
      <c r="H14" s="836" t="s">
        <v>1358</v>
      </c>
      <c r="I14" s="850">
        <v>72.220001220703125</v>
      </c>
      <c r="J14" s="850">
        <v>6</v>
      </c>
      <c r="K14" s="851">
        <v>433.32000732421875</v>
      </c>
    </row>
    <row r="15" spans="1:11" ht="14.4" customHeight="1" x14ac:dyDescent="0.3">
      <c r="A15" s="832" t="s">
        <v>544</v>
      </c>
      <c r="B15" s="833" t="s">
        <v>545</v>
      </c>
      <c r="C15" s="836" t="s">
        <v>555</v>
      </c>
      <c r="D15" s="864" t="s">
        <v>556</v>
      </c>
      <c r="E15" s="836" t="s">
        <v>1337</v>
      </c>
      <c r="F15" s="864" t="s">
        <v>1338</v>
      </c>
      <c r="G15" s="836" t="s">
        <v>1359</v>
      </c>
      <c r="H15" s="836" t="s">
        <v>1360</v>
      </c>
      <c r="I15" s="850">
        <v>2.7300000190734863</v>
      </c>
      <c r="J15" s="850">
        <v>15</v>
      </c>
      <c r="K15" s="851">
        <v>40.950000762939453</v>
      </c>
    </row>
    <row r="16" spans="1:11" ht="14.4" customHeight="1" x14ac:dyDescent="0.3">
      <c r="A16" s="832" t="s">
        <v>544</v>
      </c>
      <c r="B16" s="833" t="s">
        <v>545</v>
      </c>
      <c r="C16" s="836" t="s">
        <v>555</v>
      </c>
      <c r="D16" s="864" t="s">
        <v>556</v>
      </c>
      <c r="E16" s="836" t="s">
        <v>1337</v>
      </c>
      <c r="F16" s="864" t="s">
        <v>1338</v>
      </c>
      <c r="G16" s="836" t="s">
        <v>1361</v>
      </c>
      <c r="H16" s="836" t="s">
        <v>1362</v>
      </c>
      <c r="I16" s="850">
        <v>5.630000114440918</v>
      </c>
      <c r="J16" s="850">
        <v>1</v>
      </c>
      <c r="K16" s="851">
        <v>5.630000114440918</v>
      </c>
    </row>
    <row r="17" spans="1:11" ht="14.4" customHeight="1" x14ac:dyDescent="0.3">
      <c r="A17" s="832" t="s">
        <v>544</v>
      </c>
      <c r="B17" s="833" t="s">
        <v>545</v>
      </c>
      <c r="C17" s="836" t="s">
        <v>555</v>
      </c>
      <c r="D17" s="864" t="s">
        <v>556</v>
      </c>
      <c r="E17" s="836" t="s">
        <v>1337</v>
      </c>
      <c r="F17" s="864" t="s">
        <v>1338</v>
      </c>
      <c r="G17" s="836" t="s">
        <v>1363</v>
      </c>
      <c r="H17" s="836" t="s">
        <v>1364</v>
      </c>
      <c r="I17" s="850">
        <v>27.875</v>
      </c>
      <c r="J17" s="850">
        <v>19</v>
      </c>
      <c r="K17" s="851">
        <v>529.61999893188477</v>
      </c>
    </row>
    <row r="18" spans="1:11" ht="14.4" customHeight="1" x14ac:dyDescent="0.3">
      <c r="A18" s="832" t="s">
        <v>544</v>
      </c>
      <c r="B18" s="833" t="s">
        <v>545</v>
      </c>
      <c r="C18" s="836" t="s">
        <v>555</v>
      </c>
      <c r="D18" s="864" t="s">
        <v>556</v>
      </c>
      <c r="E18" s="836" t="s">
        <v>1337</v>
      </c>
      <c r="F18" s="864" t="s">
        <v>1338</v>
      </c>
      <c r="G18" s="836" t="s">
        <v>1365</v>
      </c>
      <c r="H18" s="836" t="s">
        <v>1366</v>
      </c>
      <c r="I18" s="850">
        <v>260.29998779296875</v>
      </c>
      <c r="J18" s="850">
        <v>2</v>
      </c>
      <c r="K18" s="851">
        <v>520.5999755859375</v>
      </c>
    </row>
    <row r="19" spans="1:11" ht="14.4" customHeight="1" x14ac:dyDescent="0.3">
      <c r="A19" s="832" t="s">
        <v>544</v>
      </c>
      <c r="B19" s="833" t="s">
        <v>545</v>
      </c>
      <c r="C19" s="836" t="s">
        <v>555</v>
      </c>
      <c r="D19" s="864" t="s">
        <v>556</v>
      </c>
      <c r="E19" s="836" t="s">
        <v>1337</v>
      </c>
      <c r="F19" s="864" t="s">
        <v>1338</v>
      </c>
      <c r="G19" s="836" t="s">
        <v>1367</v>
      </c>
      <c r="H19" s="836" t="s">
        <v>1368</v>
      </c>
      <c r="I19" s="850">
        <v>9.3299999237060547</v>
      </c>
      <c r="J19" s="850">
        <v>3</v>
      </c>
      <c r="K19" s="851">
        <v>27.989999771118164</v>
      </c>
    </row>
    <row r="20" spans="1:11" ht="14.4" customHeight="1" x14ac:dyDescent="0.3">
      <c r="A20" s="832" t="s">
        <v>544</v>
      </c>
      <c r="B20" s="833" t="s">
        <v>545</v>
      </c>
      <c r="C20" s="836" t="s">
        <v>555</v>
      </c>
      <c r="D20" s="864" t="s">
        <v>556</v>
      </c>
      <c r="E20" s="836" t="s">
        <v>1369</v>
      </c>
      <c r="F20" s="864" t="s">
        <v>1370</v>
      </c>
      <c r="G20" s="836" t="s">
        <v>1371</v>
      </c>
      <c r="H20" s="836" t="s">
        <v>1372</v>
      </c>
      <c r="I20" s="850">
        <v>2.9100000858306885</v>
      </c>
      <c r="J20" s="850">
        <v>1</v>
      </c>
      <c r="K20" s="851">
        <v>2.9100000858306885</v>
      </c>
    </row>
    <row r="21" spans="1:11" ht="14.4" customHeight="1" x14ac:dyDescent="0.3">
      <c r="A21" s="832" t="s">
        <v>544</v>
      </c>
      <c r="B21" s="833" t="s">
        <v>545</v>
      </c>
      <c r="C21" s="836" t="s">
        <v>555</v>
      </c>
      <c r="D21" s="864" t="s">
        <v>556</v>
      </c>
      <c r="E21" s="836" t="s">
        <v>1369</v>
      </c>
      <c r="F21" s="864" t="s">
        <v>1370</v>
      </c>
      <c r="G21" s="836" t="s">
        <v>1373</v>
      </c>
      <c r="H21" s="836" t="s">
        <v>1374</v>
      </c>
      <c r="I21" s="850">
        <v>1.2499999720603228E-2</v>
      </c>
      <c r="J21" s="850">
        <v>800</v>
      </c>
      <c r="K21" s="851">
        <v>10</v>
      </c>
    </row>
    <row r="22" spans="1:11" ht="14.4" customHeight="1" x14ac:dyDescent="0.3">
      <c r="A22" s="832" t="s">
        <v>544</v>
      </c>
      <c r="B22" s="833" t="s">
        <v>545</v>
      </c>
      <c r="C22" s="836" t="s">
        <v>555</v>
      </c>
      <c r="D22" s="864" t="s">
        <v>556</v>
      </c>
      <c r="E22" s="836" t="s">
        <v>1369</v>
      </c>
      <c r="F22" s="864" t="s">
        <v>1370</v>
      </c>
      <c r="G22" s="836" t="s">
        <v>1375</v>
      </c>
      <c r="H22" s="836" t="s">
        <v>1376</v>
      </c>
      <c r="I22" s="850">
        <v>13.310000419616699</v>
      </c>
      <c r="J22" s="850">
        <v>20</v>
      </c>
      <c r="K22" s="851">
        <v>266.20001220703125</v>
      </c>
    </row>
    <row r="23" spans="1:11" ht="14.4" customHeight="1" x14ac:dyDescent="0.3">
      <c r="A23" s="832" t="s">
        <v>544</v>
      </c>
      <c r="B23" s="833" t="s">
        <v>545</v>
      </c>
      <c r="C23" s="836" t="s">
        <v>555</v>
      </c>
      <c r="D23" s="864" t="s">
        <v>556</v>
      </c>
      <c r="E23" s="836" t="s">
        <v>1369</v>
      </c>
      <c r="F23" s="864" t="s">
        <v>1370</v>
      </c>
      <c r="G23" s="836" t="s">
        <v>1377</v>
      </c>
      <c r="H23" s="836" t="s">
        <v>1378</v>
      </c>
      <c r="I23" s="850">
        <v>2.2899999618530273</v>
      </c>
      <c r="J23" s="850">
        <v>150</v>
      </c>
      <c r="K23" s="851">
        <v>343.5</v>
      </c>
    </row>
    <row r="24" spans="1:11" ht="14.4" customHeight="1" x14ac:dyDescent="0.3">
      <c r="A24" s="832" t="s">
        <v>544</v>
      </c>
      <c r="B24" s="833" t="s">
        <v>545</v>
      </c>
      <c r="C24" s="836" t="s">
        <v>555</v>
      </c>
      <c r="D24" s="864" t="s">
        <v>556</v>
      </c>
      <c r="E24" s="836" t="s">
        <v>1369</v>
      </c>
      <c r="F24" s="864" t="s">
        <v>1370</v>
      </c>
      <c r="G24" s="836" t="s">
        <v>1379</v>
      </c>
      <c r="H24" s="836" t="s">
        <v>1380</v>
      </c>
      <c r="I24" s="850">
        <v>42.349998474121094</v>
      </c>
      <c r="J24" s="850">
        <v>5</v>
      </c>
      <c r="K24" s="851">
        <v>211.75</v>
      </c>
    </row>
    <row r="25" spans="1:11" ht="14.4" customHeight="1" x14ac:dyDescent="0.3">
      <c r="A25" s="832" t="s">
        <v>544</v>
      </c>
      <c r="B25" s="833" t="s">
        <v>545</v>
      </c>
      <c r="C25" s="836" t="s">
        <v>555</v>
      </c>
      <c r="D25" s="864" t="s">
        <v>556</v>
      </c>
      <c r="E25" s="836" t="s">
        <v>1369</v>
      </c>
      <c r="F25" s="864" t="s">
        <v>1370</v>
      </c>
      <c r="G25" s="836" t="s">
        <v>1381</v>
      </c>
      <c r="H25" s="836" t="s">
        <v>1382</v>
      </c>
      <c r="I25" s="850">
        <v>12.100000381469727</v>
      </c>
      <c r="J25" s="850">
        <v>1</v>
      </c>
      <c r="K25" s="851">
        <v>12.100000381469727</v>
      </c>
    </row>
    <row r="26" spans="1:11" ht="14.4" customHeight="1" x14ac:dyDescent="0.3">
      <c r="A26" s="832" t="s">
        <v>544</v>
      </c>
      <c r="B26" s="833" t="s">
        <v>545</v>
      </c>
      <c r="C26" s="836" t="s">
        <v>555</v>
      </c>
      <c r="D26" s="864" t="s">
        <v>556</v>
      </c>
      <c r="E26" s="836" t="s">
        <v>1369</v>
      </c>
      <c r="F26" s="864" t="s">
        <v>1370</v>
      </c>
      <c r="G26" s="836" t="s">
        <v>1383</v>
      </c>
      <c r="H26" s="836" t="s">
        <v>1384</v>
      </c>
      <c r="I26" s="850">
        <v>1.9800000190734863</v>
      </c>
      <c r="J26" s="850">
        <v>200</v>
      </c>
      <c r="K26" s="851">
        <v>396</v>
      </c>
    </row>
    <row r="27" spans="1:11" ht="14.4" customHeight="1" x14ac:dyDescent="0.3">
      <c r="A27" s="832" t="s">
        <v>544</v>
      </c>
      <c r="B27" s="833" t="s">
        <v>545</v>
      </c>
      <c r="C27" s="836" t="s">
        <v>555</v>
      </c>
      <c r="D27" s="864" t="s">
        <v>556</v>
      </c>
      <c r="E27" s="836" t="s">
        <v>1369</v>
      </c>
      <c r="F27" s="864" t="s">
        <v>1370</v>
      </c>
      <c r="G27" s="836" t="s">
        <v>1385</v>
      </c>
      <c r="H27" s="836" t="s">
        <v>1386</v>
      </c>
      <c r="I27" s="850">
        <v>2.6983333826065063</v>
      </c>
      <c r="J27" s="850">
        <v>1300</v>
      </c>
      <c r="K27" s="851">
        <v>3509.4599609375</v>
      </c>
    </row>
    <row r="28" spans="1:11" ht="14.4" customHeight="1" x14ac:dyDescent="0.3">
      <c r="A28" s="832" t="s">
        <v>544</v>
      </c>
      <c r="B28" s="833" t="s">
        <v>545</v>
      </c>
      <c r="C28" s="836" t="s">
        <v>555</v>
      </c>
      <c r="D28" s="864" t="s">
        <v>556</v>
      </c>
      <c r="E28" s="836" t="s">
        <v>1369</v>
      </c>
      <c r="F28" s="864" t="s">
        <v>1370</v>
      </c>
      <c r="G28" s="836" t="s">
        <v>1387</v>
      </c>
      <c r="H28" s="836" t="s">
        <v>1388</v>
      </c>
      <c r="I28" s="850">
        <v>3.0699999332427979</v>
      </c>
      <c r="J28" s="850">
        <v>200</v>
      </c>
      <c r="K28" s="851">
        <v>614</v>
      </c>
    </row>
    <row r="29" spans="1:11" ht="14.4" customHeight="1" x14ac:dyDescent="0.3">
      <c r="A29" s="832" t="s">
        <v>544</v>
      </c>
      <c r="B29" s="833" t="s">
        <v>545</v>
      </c>
      <c r="C29" s="836" t="s">
        <v>555</v>
      </c>
      <c r="D29" s="864" t="s">
        <v>556</v>
      </c>
      <c r="E29" s="836" t="s">
        <v>1369</v>
      </c>
      <c r="F29" s="864" t="s">
        <v>1370</v>
      </c>
      <c r="G29" s="836" t="s">
        <v>1389</v>
      </c>
      <c r="H29" s="836" t="s">
        <v>1390</v>
      </c>
      <c r="I29" s="850">
        <v>2.5199999809265137</v>
      </c>
      <c r="J29" s="850">
        <v>200</v>
      </c>
      <c r="K29" s="851">
        <v>504</v>
      </c>
    </row>
    <row r="30" spans="1:11" ht="14.4" customHeight="1" x14ac:dyDescent="0.3">
      <c r="A30" s="832" t="s">
        <v>544</v>
      </c>
      <c r="B30" s="833" t="s">
        <v>545</v>
      </c>
      <c r="C30" s="836" t="s">
        <v>555</v>
      </c>
      <c r="D30" s="864" t="s">
        <v>556</v>
      </c>
      <c r="E30" s="836" t="s">
        <v>1391</v>
      </c>
      <c r="F30" s="864" t="s">
        <v>1392</v>
      </c>
      <c r="G30" s="836" t="s">
        <v>1393</v>
      </c>
      <c r="H30" s="836" t="s">
        <v>1394</v>
      </c>
      <c r="I30" s="850">
        <v>0.31000000238418579</v>
      </c>
      <c r="J30" s="850">
        <v>100</v>
      </c>
      <c r="K30" s="851">
        <v>31</v>
      </c>
    </row>
    <row r="31" spans="1:11" ht="14.4" customHeight="1" x14ac:dyDescent="0.3">
      <c r="A31" s="832" t="s">
        <v>544</v>
      </c>
      <c r="B31" s="833" t="s">
        <v>545</v>
      </c>
      <c r="C31" s="836" t="s">
        <v>555</v>
      </c>
      <c r="D31" s="864" t="s">
        <v>556</v>
      </c>
      <c r="E31" s="836" t="s">
        <v>1391</v>
      </c>
      <c r="F31" s="864" t="s">
        <v>1392</v>
      </c>
      <c r="G31" s="836" t="s">
        <v>1395</v>
      </c>
      <c r="H31" s="836" t="s">
        <v>1396</v>
      </c>
      <c r="I31" s="850">
        <v>0.30000001192092896</v>
      </c>
      <c r="J31" s="850">
        <v>100</v>
      </c>
      <c r="K31" s="851">
        <v>30</v>
      </c>
    </row>
    <row r="32" spans="1:11" ht="14.4" customHeight="1" x14ac:dyDescent="0.3">
      <c r="A32" s="832" t="s">
        <v>544</v>
      </c>
      <c r="B32" s="833" t="s">
        <v>545</v>
      </c>
      <c r="C32" s="836" t="s">
        <v>555</v>
      </c>
      <c r="D32" s="864" t="s">
        <v>556</v>
      </c>
      <c r="E32" s="836" t="s">
        <v>1391</v>
      </c>
      <c r="F32" s="864" t="s">
        <v>1392</v>
      </c>
      <c r="G32" s="836" t="s">
        <v>1397</v>
      </c>
      <c r="H32" s="836" t="s">
        <v>1398</v>
      </c>
      <c r="I32" s="850">
        <v>0.95999997854232788</v>
      </c>
      <c r="J32" s="850">
        <v>100</v>
      </c>
      <c r="K32" s="851">
        <v>96</v>
      </c>
    </row>
    <row r="33" spans="1:11" ht="14.4" customHeight="1" x14ac:dyDescent="0.3">
      <c r="A33" s="832" t="s">
        <v>544</v>
      </c>
      <c r="B33" s="833" t="s">
        <v>545</v>
      </c>
      <c r="C33" s="836" t="s">
        <v>555</v>
      </c>
      <c r="D33" s="864" t="s">
        <v>556</v>
      </c>
      <c r="E33" s="836" t="s">
        <v>1391</v>
      </c>
      <c r="F33" s="864" t="s">
        <v>1392</v>
      </c>
      <c r="G33" s="836" t="s">
        <v>1399</v>
      </c>
      <c r="H33" s="836" t="s">
        <v>1400</v>
      </c>
      <c r="I33" s="850">
        <v>1.8019999504089355</v>
      </c>
      <c r="J33" s="850">
        <v>1300</v>
      </c>
      <c r="K33" s="851">
        <v>2342</v>
      </c>
    </row>
    <row r="34" spans="1:11" ht="14.4" customHeight="1" x14ac:dyDescent="0.3">
      <c r="A34" s="832" t="s">
        <v>544</v>
      </c>
      <c r="B34" s="833" t="s">
        <v>545</v>
      </c>
      <c r="C34" s="836" t="s">
        <v>555</v>
      </c>
      <c r="D34" s="864" t="s">
        <v>556</v>
      </c>
      <c r="E34" s="836" t="s">
        <v>1401</v>
      </c>
      <c r="F34" s="864" t="s">
        <v>1402</v>
      </c>
      <c r="G34" s="836" t="s">
        <v>1403</v>
      </c>
      <c r="H34" s="836" t="s">
        <v>1404</v>
      </c>
      <c r="I34" s="850">
        <v>1.2200000286102295</v>
      </c>
      <c r="J34" s="850">
        <v>800</v>
      </c>
      <c r="K34" s="851">
        <v>976</v>
      </c>
    </row>
    <row r="35" spans="1:11" ht="14.4" customHeight="1" x14ac:dyDescent="0.3">
      <c r="A35" s="832" t="s">
        <v>544</v>
      </c>
      <c r="B35" s="833" t="s">
        <v>545</v>
      </c>
      <c r="C35" s="836" t="s">
        <v>555</v>
      </c>
      <c r="D35" s="864" t="s">
        <v>556</v>
      </c>
      <c r="E35" s="836" t="s">
        <v>1401</v>
      </c>
      <c r="F35" s="864" t="s">
        <v>1402</v>
      </c>
      <c r="G35" s="836" t="s">
        <v>1405</v>
      </c>
      <c r="H35" s="836" t="s">
        <v>1406</v>
      </c>
      <c r="I35" s="850">
        <v>0.62999999523162842</v>
      </c>
      <c r="J35" s="850">
        <v>200</v>
      </c>
      <c r="K35" s="851">
        <v>126</v>
      </c>
    </row>
    <row r="36" spans="1:11" ht="14.4" customHeight="1" x14ac:dyDescent="0.3">
      <c r="A36" s="832" t="s">
        <v>544</v>
      </c>
      <c r="B36" s="833" t="s">
        <v>545</v>
      </c>
      <c r="C36" s="836" t="s">
        <v>555</v>
      </c>
      <c r="D36" s="864" t="s">
        <v>556</v>
      </c>
      <c r="E36" s="836" t="s">
        <v>1401</v>
      </c>
      <c r="F36" s="864" t="s">
        <v>1402</v>
      </c>
      <c r="G36" s="836" t="s">
        <v>1407</v>
      </c>
      <c r="H36" s="836" t="s">
        <v>1408</v>
      </c>
      <c r="I36" s="850">
        <v>0.62999999523162842</v>
      </c>
      <c r="J36" s="850">
        <v>1600</v>
      </c>
      <c r="K36" s="851">
        <v>1008</v>
      </c>
    </row>
    <row r="37" spans="1:11" ht="14.4" customHeight="1" x14ac:dyDescent="0.3">
      <c r="A37" s="832" t="s">
        <v>544</v>
      </c>
      <c r="B37" s="833" t="s">
        <v>545</v>
      </c>
      <c r="C37" s="836" t="s">
        <v>555</v>
      </c>
      <c r="D37" s="864" t="s">
        <v>556</v>
      </c>
      <c r="E37" s="836" t="s">
        <v>1401</v>
      </c>
      <c r="F37" s="864" t="s">
        <v>1402</v>
      </c>
      <c r="G37" s="836" t="s">
        <v>1409</v>
      </c>
      <c r="H37" s="836" t="s">
        <v>1410</v>
      </c>
      <c r="I37" s="850">
        <v>0.62999999523162842</v>
      </c>
      <c r="J37" s="850">
        <v>600</v>
      </c>
      <c r="K37" s="851">
        <v>378</v>
      </c>
    </row>
    <row r="38" spans="1:11" ht="14.4" customHeight="1" x14ac:dyDescent="0.3">
      <c r="A38" s="832" t="s">
        <v>544</v>
      </c>
      <c r="B38" s="833" t="s">
        <v>545</v>
      </c>
      <c r="C38" s="836" t="s">
        <v>555</v>
      </c>
      <c r="D38" s="864" t="s">
        <v>556</v>
      </c>
      <c r="E38" s="836" t="s">
        <v>1401</v>
      </c>
      <c r="F38" s="864" t="s">
        <v>1402</v>
      </c>
      <c r="G38" s="836" t="s">
        <v>1411</v>
      </c>
      <c r="H38" s="836" t="s">
        <v>1412</v>
      </c>
      <c r="I38" s="850">
        <v>0.68000000715255737</v>
      </c>
      <c r="J38" s="850">
        <v>600</v>
      </c>
      <c r="K38" s="851">
        <v>405.60000610351562</v>
      </c>
    </row>
    <row r="39" spans="1:11" ht="14.4" customHeight="1" x14ac:dyDescent="0.3">
      <c r="A39" s="832" t="s">
        <v>544</v>
      </c>
      <c r="B39" s="833" t="s">
        <v>545</v>
      </c>
      <c r="C39" s="836" t="s">
        <v>555</v>
      </c>
      <c r="D39" s="864" t="s">
        <v>556</v>
      </c>
      <c r="E39" s="836" t="s">
        <v>1401</v>
      </c>
      <c r="F39" s="864" t="s">
        <v>1402</v>
      </c>
      <c r="G39" s="836" t="s">
        <v>1407</v>
      </c>
      <c r="H39" s="836" t="s">
        <v>1413</v>
      </c>
      <c r="I39" s="850">
        <v>0.62999999523162842</v>
      </c>
      <c r="J39" s="850">
        <v>600</v>
      </c>
      <c r="K39" s="851">
        <v>378</v>
      </c>
    </row>
    <row r="40" spans="1:11" ht="14.4" customHeight="1" x14ac:dyDescent="0.3">
      <c r="A40" s="832" t="s">
        <v>544</v>
      </c>
      <c r="B40" s="833" t="s">
        <v>545</v>
      </c>
      <c r="C40" s="836" t="s">
        <v>555</v>
      </c>
      <c r="D40" s="864" t="s">
        <v>556</v>
      </c>
      <c r="E40" s="836" t="s">
        <v>1401</v>
      </c>
      <c r="F40" s="864" t="s">
        <v>1402</v>
      </c>
      <c r="G40" s="836" t="s">
        <v>1409</v>
      </c>
      <c r="H40" s="836" t="s">
        <v>1414</v>
      </c>
      <c r="I40" s="850">
        <v>0.62999999523162842</v>
      </c>
      <c r="J40" s="850">
        <v>200</v>
      </c>
      <c r="K40" s="851">
        <v>126</v>
      </c>
    </row>
    <row r="41" spans="1:11" ht="14.4" customHeight="1" x14ac:dyDescent="0.3">
      <c r="A41" s="832" t="s">
        <v>544</v>
      </c>
      <c r="B41" s="833" t="s">
        <v>545</v>
      </c>
      <c r="C41" s="836" t="s">
        <v>560</v>
      </c>
      <c r="D41" s="864" t="s">
        <v>561</v>
      </c>
      <c r="E41" s="836" t="s">
        <v>1337</v>
      </c>
      <c r="F41" s="864" t="s">
        <v>1338</v>
      </c>
      <c r="G41" s="836" t="s">
        <v>1415</v>
      </c>
      <c r="H41" s="836" t="s">
        <v>1416</v>
      </c>
      <c r="I41" s="850">
        <v>0.87999999523162842</v>
      </c>
      <c r="J41" s="850">
        <v>100</v>
      </c>
      <c r="K41" s="851">
        <v>88.000001907348633</v>
      </c>
    </row>
    <row r="42" spans="1:11" ht="14.4" customHeight="1" x14ac:dyDescent="0.3">
      <c r="A42" s="832" t="s">
        <v>544</v>
      </c>
      <c r="B42" s="833" t="s">
        <v>545</v>
      </c>
      <c r="C42" s="836" t="s">
        <v>560</v>
      </c>
      <c r="D42" s="864" t="s">
        <v>561</v>
      </c>
      <c r="E42" s="836" t="s">
        <v>1337</v>
      </c>
      <c r="F42" s="864" t="s">
        <v>1338</v>
      </c>
      <c r="G42" s="836" t="s">
        <v>1339</v>
      </c>
      <c r="H42" s="836" t="s">
        <v>1340</v>
      </c>
      <c r="I42" s="850">
        <v>1.1799999475479126</v>
      </c>
      <c r="J42" s="850">
        <v>10</v>
      </c>
      <c r="K42" s="851">
        <v>11.800000190734863</v>
      </c>
    </row>
    <row r="43" spans="1:11" ht="14.4" customHeight="1" x14ac:dyDescent="0.3">
      <c r="A43" s="832" t="s">
        <v>544</v>
      </c>
      <c r="B43" s="833" t="s">
        <v>545</v>
      </c>
      <c r="C43" s="836" t="s">
        <v>560</v>
      </c>
      <c r="D43" s="864" t="s">
        <v>561</v>
      </c>
      <c r="E43" s="836" t="s">
        <v>1337</v>
      </c>
      <c r="F43" s="864" t="s">
        <v>1338</v>
      </c>
      <c r="G43" s="836" t="s">
        <v>1345</v>
      </c>
      <c r="H43" s="836" t="s">
        <v>1346</v>
      </c>
      <c r="I43" s="850">
        <v>8.3949999809265137</v>
      </c>
      <c r="J43" s="850">
        <v>24</v>
      </c>
      <c r="K43" s="851">
        <v>201.48000335693359</v>
      </c>
    </row>
    <row r="44" spans="1:11" ht="14.4" customHeight="1" x14ac:dyDescent="0.3">
      <c r="A44" s="832" t="s">
        <v>544</v>
      </c>
      <c r="B44" s="833" t="s">
        <v>545</v>
      </c>
      <c r="C44" s="836" t="s">
        <v>560</v>
      </c>
      <c r="D44" s="864" t="s">
        <v>561</v>
      </c>
      <c r="E44" s="836" t="s">
        <v>1337</v>
      </c>
      <c r="F44" s="864" t="s">
        <v>1338</v>
      </c>
      <c r="G44" s="836" t="s">
        <v>1347</v>
      </c>
      <c r="H44" s="836" t="s">
        <v>1348</v>
      </c>
      <c r="I44" s="850">
        <v>11.503333409627279</v>
      </c>
      <c r="J44" s="850">
        <v>36</v>
      </c>
      <c r="K44" s="851">
        <v>414.12000274658203</v>
      </c>
    </row>
    <row r="45" spans="1:11" ht="14.4" customHeight="1" x14ac:dyDescent="0.3">
      <c r="A45" s="832" t="s">
        <v>544</v>
      </c>
      <c r="B45" s="833" t="s">
        <v>545</v>
      </c>
      <c r="C45" s="836" t="s">
        <v>560</v>
      </c>
      <c r="D45" s="864" t="s">
        <v>561</v>
      </c>
      <c r="E45" s="836" t="s">
        <v>1337</v>
      </c>
      <c r="F45" s="864" t="s">
        <v>1338</v>
      </c>
      <c r="G45" s="836" t="s">
        <v>1353</v>
      </c>
      <c r="H45" s="836" t="s">
        <v>1354</v>
      </c>
      <c r="I45" s="850">
        <v>8.1700000762939453</v>
      </c>
      <c r="J45" s="850">
        <v>4</v>
      </c>
      <c r="K45" s="851">
        <v>32.680000305175781</v>
      </c>
    </row>
    <row r="46" spans="1:11" ht="14.4" customHeight="1" x14ac:dyDescent="0.3">
      <c r="A46" s="832" t="s">
        <v>544</v>
      </c>
      <c r="B46" s="833" t="s">
        <v>545</v>
      </c>
      <c r="C46" s="836" t="s">
        <v>560</v>
      </c>
      <c r="D46" s="864" t="s">
        <v>561</v>
      </c>
      <c r="E46" s="836" t="s">
        <v>1337</v>
      </c>
      <c r="F46" s="864" t="s">
        <v>1338</v>
      </c>
      <c r="G46" s="836" t="s">
        <v>1357</v>
      </c>
      <c r="H46" s="836" t="s">
        <v>1358</v>
      </c>
      <c r="I46" s="850">
        <v>72.220001220703125</v>
      </c>
      <c r="J46" s="850">
        <v>20</v>
      </c>
      <c r="K46" s="851">
        <v>1444.4000244140625</v>
      </c>
    </row>
    <row r="47" spans="1:11" ht="14.4" customHeight="1" x14ac:dyDescent="0.3">
      <c r="A47" s="832" t="s">
        <v>544</v>
      </c>
      <c r="B47" s="833" t="s">
        <v>545</v>
      </c>
      <c r="C47" s="836" t="s">
        <v>560</v>
      </c>
      <c r="D47" s="864" t="s">
        <v>561</v>
      </c>
      <c r="E47" s="836" t="s">
        <v>1337</v>
      </c>
      <c r="F47" s="864" t="s">
        <v>1338</v>
      </c>
      <c r="G47" s="836" t="s">
        <v>1363</v>
      </c>
      <c r="H47" s="836" t="s">
        <v>1364</v>
      </c>
      <c r="I47" s="850">
        <v>27.875999832153319</v>
      </c>
      <c r="J47" s="850">
        <v>15</v>
      </c>
      <c r="K47" s="851">
        <v>418.15999603271484</v>
      </c>
    </row>
    <row r="48" spans="1:11" ht="14.4" customHeight="1" x14ac:dyDescent="0.3">
      <c r="A48" s="832" t="s">
        <v>544</v>
      </c>
      <c r="B48" s="833" t="s">
        <v>545</v>
      </c>
      <c r="C48" s="836" t="s">
        <v>560</v>
      </c>
      <c r="D48" s="864" t="s">
        <v>561</v>
      </c>
      <c r="E48" s="836" t="s">
        <v>1337</v>
      </c>
      <c r="F48" s="864" t="s">
        <v>1338</v>
      </c>
      <c r="G48" s="836" t="s">
        <v>1365</v>
      </c>
      <c r="H48" s="836" t="s">
        <v>1366</v>
      </c>
      <c r="I48" s="850">
        <v>260.29998779296875</v>
      </c>
      <c r="J48" s="850">
        <v>2</v>
      </c>
      <c r="K48" s="851">
        <v>520.5999755859375</v>
      </c>
    </row>
    <row r="49" spans="1:11" ht="14.4" customHeight="1" x14ac:dyDescent="0.3">
      <c r="A49" s="832" t="s">
        <v>544</v>
      </c>
      <c r="B49" s="833" t="s">
        <v>545</v>
      </c>
      <c r="C49" s="836" t="s">
        <v>560</v>
      </c>
      <c r="D49" s="864" t="s">
        <v>561</v>
      </c>
      <c r="E49" s="836" t="s">
        <v>1369</v>
      </c>
      <c r="F49" s="864" t="s">
        <v>1370</v>
      </c>
      <c r="G49" s="836" t="s">
        <v>1417</v>
      </c>
      <c r="H49" s="836" t="s">
        <v>1418</v>
      </c>
      <c r="I49" s="850">
        <v>1.9350000023841858</v>
      </c>
      <c r="J49" s="850">
        <v>4400</v>
      </c>
      <c r="K49" s="851">
        <v>8518</v>
      </c>
    </row>
    <row r="50" spans="1:11" ht="14.4" customHeight="1" x14ac:dyDescent="0.3">
      <c r="A50" s="832" t="s">
        <v>544</v>
      </c>
      <c r="B50" s="833" t="s">
        <v>545</v>
      </c>
      <c r="C50" s="836" t="s">
        <v>560</v>
      </c>
      <c r="D50" s="864" t="s">
        <v>561</v>
      </c>
      <c r="E50" s="836" t="s">
        <v>1369</v>
      </c>
      <c r="F50" s="864" t="s">
        <v>1370</v>
      </c>
      <c r="G50" s="836" t="s">
        <v>1419</v>
      </c>
      <c r="H50" s="836" t="s">
        <v>1420</v>
      </c>
      <c r="I50" s="850">
        <v>33.880001068115234</v>
      </c>
      <c r="J50" s="850">
        <v>8</v>
      </c>
      <c r="K50" s="851">
        <v>271.04000854492187</v>
      </c>
    </row>
    <row r="51" spans="1:11" ht="14.4" customHeight="1" x14ac:dyDescent="0.3">
      <c r="A51" s="832" t="s">
        <v>544</v>
      </c>
      <c r="B51" s="833" t="s">
        <v>545</v>
      </c>
      <c r="C51" s="836" t="s">
        <v>560</v>
      </c>
      <c r="D51" s="864" t="s">
        <v>561</v>
      </c>
      <c r="E51" s="836" t="s">
        <v>1369</v>
      </c>
      <c r="F51" s="864" t="s">
        <v>1370</v>
      </c>
      <c r="G51" s="836" t="s">
        <v>1421</v>
      </c>
      <c r="H51" s="836" t="s">
        <v>1422</v>
      </c>
      <c r="I51" s="850">
        <v>148.41000366210937</v>
      </c>
      <c r="J51" s="850">
        <v>140</v>
      </c>
      <c r="K51" s="851">
        <v>20776.9091796875</v>
      </c>
    </row>
    <row r="52" spans="1:11" ht="14.4" customHeight="1" x14ac:dyDescent="0.3">
      <c r="A52" s="832" t="s">
        <v>544</v>
      </c>
      <c r="B52" s="833" t="s">
        <v>545</v>
      </c>
      <c r="C52" s="836" t="s">
        <v>560</v>
      </c>
      <c r="D52" s="864" t="s">
        <v>561</v>
      </c>
      <c r="E52" s="836" t="s">
        <v>1369</v>
      </c>
      <c r="F52" s="864" t="s">
        <v>1370</v>
      </c>
      <c r="G52" s="836" t="s">
        <v>1423</v>
      </c>
      <c r="H52" s="836" t="s">
        <v>1424</v>
      </c>
      <c r="I52" s="850">
        <v>15.925000190734863</v>
      </c>
      <c r="J52" s="850">
        <v>100</v>
      </c>
      <c r="K52" s="851">
        <v>1592.5</v>
      </c>
    </row>
    <row r="53" spans="1:11" ht="14.4" customHeight="1" x14ac:dyDescent="0.3">
      <c r="A53" s="832" t="s">
        <v>544</v>
      </c>
      <c r="B53" s="833" t="s">
        <v>545</v>
      </c>
      <c r="C53" s="836" t="s">
        <v>560</v>
      </c>
      <c r="D53" s="864" t="s">
        <v>561</v>
      </c>
      <c r="E53" s="836" t="s">
        <v>1369</v>
      </c>
      <c r="F53" s="864" t="s">
        <v>1370</v>
      </c>
      <c r="G53" s="836" t="s">
        <v>1425</v>
      </c>
      <c r="H53" s="836" t="s">
        <v>1426</v>
      </c>
      <c r="I53" s="850">
        <v>3.4550000429153442</v>
      </c>
      <c r="J53" s="850">
        <v>800</v>
      </c>
      <c r="K53" s="851">
        <v>2766</v>
      </c>
    </row>
    <row r="54" spans="1:11" ht="14.4" customHeight="1" x14ac:dyDescent="0.3">
      <c r="A54" s="832" t="s">
        <v>544</v>
      </c>
      <c r="B54" s="833" t="s">
        <v>545</v>
      </c>
      <c r="C54" s="836" t="s">
        <v>560</v>
      </c>
      <c r="D54" s="864" t="s">
        <v>561</v>
      </c>
      <c r="E54" s="836" t="s">
        <v>1369</v>
      </c>
      <c r="F54" s="864" t="s">
        <v>1370</v>
      </c>
      <c r="G54" s="836" t="s">
        <v>1427</v>
      </c>
      <c r="H54" s="836" t="s">
        <v>1428</v>
      </c>
      <c r="I54" s="850">
        <v>17.979999542236328</v>
      </c>
      <c r="J54" s="850">
        <v>400</v>
      </c>
      <c r="K54" s="851">
        <v>7192</v>
      </c>
    </row>
    <row r="55" spans="1:11" ht="14.4" customHeight="1" x14ac:dyDescent="0.3">
      <c r="A55" s="832" t="s">
        <v>544</v>
      </c>
      <c r="B55" s="833" t="s">
        <v>545</v>
      </c>
      <c r="C55" s="836" t="s">
        <v>560</v>
      </c>
      <c r="D55" s="864" t="s">
        <v>561</v>
      </c>
      <c r="E55" s="836" t="s">
        <v>1369</v>
      </c>
      <c r="F55" s="864" t="s">
        <v>1370</v>
      </c>
      <c r="G55" s="836" t="s">
        <v>1429</v>
      </c>
      <c r="H55" s="836" t="s">
        <v>1430</v>
      </c>
      <c r="I55" s="850">
        <v>124.20999908447266</v>
      </c>
      <c r="J55" s="850">
        <v>140</v>
      </c>
      <c r="K55" s="851">
        <v>17388.9091796875</v>
      </c>
    </row>
    <row r="56" spans="1:11" ht="14.4" customHeight="1" x14ac:dyDescent="0.3">
      <c r="A56" s="832" t="s">
        <v>544</v>
      </c>
      <c r="B56" s="833" t="s">
        <v>545</v>
      </c>
      <c r="C56" s="836" t="s">
        <v>560</v>
      </c>
      <c r="D56" s="864" t="s">
        <v>561</v>
      </c>
      <c r="E56" s="836" t="s">
        <v>1369</v>
      </c>
      <c r="F56" s="864" t="s">
        <v>1370</v>
      </c>
      <c r="G56" s="836" t="s">
        <v>1431</v>
      </c>
      <c r="H56" s="836" t="s">
        <v>1432</v>
      </c>
      <c r="I56" s="850">
        <v>1.0900000333786011</v>
      </c>
      <c r="J56" s="850">
        <v>800</v>
      </c>
      <c r="K56" s="851">
        <v>872</v>
      </c>
    </row>
    <row r="57" spans="1:11" ht="14.4" customHeight="1" x14ac:dyDescent="0.3">
      <c r="A57" s="832" t="s">
        <v>544</v>
      </c>
      <c r="B57" s="833" t="s">
        <v>545</v>
      </c>
      <c r="C57" s="836" t="s">
        <v>560</v>
      </c>
      <c r="D57" s="864" t="s">
        <v>561</v>
      </c>
      <c r="E57" s="836" t="s">
        <v>1369</v>
      </c>
      <c r="F57" s="864" t="s">
        <v>1370</v>
      </c>
      <c r="G57" s="836" t="s">
        <v>1433</v>
      </c>
      <c r="H57" s="836" t="s">
        <v>1434</v>
      </c>
      <c r="I57" s="850">
        <v>0.47249999642372131</v>
      </c>
      <c r="J57" s="850">
        <v>3200</v>
      </c>
      <c r="K57" s="851">
        <v>1506</v>
      </c>
    </row>
    <row r="58" spans="1:11" ht="14.4" customHeight="1" x14ac:dyDescent="0.3">
      <c r="A58" s="832" t="s">
        <v>544</v>
      </c>
      <c r="B58" s="833" t="s">
        <v>545</v>
      </c>
      <c r="C58" s="836" t="s">
        <v>560</v>
      </c>
      <c r="D58" s="864" t="s">
        <v>561</v>
      </c>
      <c r="E58" s="836" t="s">
        <v>1369</v>
      </c>
      <c r="F58" s="864" t="s">
        <v>1370</v>
      </c>
      <c r="G58" s="836" t="s">
        <v>1435</v>
      </c>
      <c r="H58" s="836" t="s">
        <v>1436</v>
      </c>
      <c r="I58" s="850">
        <v>35.090000152587891</v>
      </c>
      <c r="J58" s="850">
        <v>3</v>
      </c>
      <c r="K58" s="851">
        <v>105.26999664306641</v>
      </c>
    </row>
    <row r="59" spans="1:11" ht="14.4" customHeight="1" x14ac:dyDescent="0.3">
      <c r="A59" s="832" t="s">
        <v>544</v>
      </c>
      <c r="B59" s="833" t="s">
        <v>545</v>
      </c>
      <c r="C59" s="836" t="s">
        <v>560</v>
      </c>
      <c r="D59" s="864" t="s">
        <v>561</v>
      </c>
      <c r="E59" s="836" t="s">
        <v>1369</v>
      </c>
      <c r="F59" s="864" t="s">
        <v>1370</v>
      </c>
      <c r="G59" s="836" t="s">
        <v>1381</v>
      </c>
      <c r="H59" s="836" t="s">
        <v>1382</v>
      </c>
      <c r="I59" s="850">
        <v>12.100000381469727</v>
      </c>
      <c r="J59" s="850">
        <v>2</v>
      </c>
      <c r="K59" s="851">
        <v>24.200000762939453</v>
      </c>
    </row>
    <row r="60" spans="1:11" ht="14.4" customHeight="1" x14ac:dyDescent="0.3">
      <c r="A60" s="832" t="s">
        <v>544</v>
      </c>
      <c r="B60" s="833" t="s">
        <v>545</v>
      </c>
      <c r="C60" s="836" t="s">
        <v>560</v>
      </c>
      <c r="D60" s="864" t="s">
        <v>561</v>
      </c>
      <c r="E60" s="836" t="s">
        <v>1369</v>
      </c>
      <c r="F60" s="864" t="s">
        <v>1370</v>
      </c>
      <c r="G60" s="836" t="s">
        <v>1437</v>
      </c>
      <c r="H60" s="836" t="s">
        <v>1438</v>
      </c>
      <c r="I60" s="850">
        <v>0.4699999988079071</v>
      </c>
      <c r="J60" s="850">
        <v>2600</v>
      </c>
      <c r="K60" s="851">
        <v>1222</v>
      </c>
    </row>
    <row r="61" spans="1:11" ht="14.4" customHeight="1" x14ac:dyDescent="0.3">
      <c r="A61" s="832" t="s">
        <v>544</v>
      </c>
      <c r="B61" s="833" t="s">
        <v>545</v>
      </c>
      <c r="C61" s="836" t="s">
        <v>560</v>
      </c>
      <c r="D61" s="864" t="s">
        <v>561</v>
      </c>
      <c r="E61" s="836" t="s">
        <v>1391</v>
      </c>
      <c r="F61" s="864" t="s">
        <v>1392</v>
      </c>
      <c r="G61" s="836" t="s">
        <v>1439</v>
      </c>
      <c r="H61" s="836" t="s">
        <v>1440</v>
      </c>
      <c r="I61" s="850">
        <v>0.25999999046325684</v>
      </c>
      <c r="J61" s="850">
        <v>800</v>
      </c>
      <c r="K61" s="851">
        <v>208</v>
      </c>
    </row>
    <row r="62" spans="1:11" ht="14.4" customHeight="1" x14ac:dyDescent="0.3">
      <c r="A62" s="832" t="s">
        <v>544</v>
      </c>
      <c r="B62" s="833" t="s">
        <v>545</v>
      </c>
      <c r="C62" s="836" t="s">
        <v>560</v>
      </c>
      <c r="D62" s="864" t="s">
        <v>561</v>
      </c>
      <c r="E62" s="836" t="s">
        <v>1391</v>
      </c>
      <c r="F62" s="864" t="s">
        <v>1392</v>
      </c>
      <c r="G62" s="836" t="s">
        <v>1441</v>
      </c>
      <c r="H62" s="836" t="s">
        <v>1442</v>
      </c>
      <c r="I62" s="850">
        <v>0.30000000198682147</v>
      </c>
      <c r="J62" s="850">
        <v>600</v>
      </c>
      <c r="K62" s="851">
        <v>177</v>
      </c>
    </row>
    <row r="63" spans="1:11" ht="14.4" customHeight="1" x14ac:dyDescent="0.3">
      <c r="A63" s="832" t="s">
        <v>544</v>
      </c>
      <c r="B63" s="833" t="s">
        <v>545</v>
      </c>
      <c r="C63" s="836" t="s">
        <v>560</v>
      </c>
      <c r="D63" s="864" t="s">
        <v>561</v>
      </c>
      <c r="E63" s="836" t="s">
        <v>1391</v>
      </c>
      <c r="F63" s="864" t="s">
        <v>1392</v>
      </c>
      <c r="G63" s="836" t="s">
        <v>1443</v>
      </c>
      <c r="H63" s="836" t="s">
        <v>1444</v>
      </c>
      <c r="I63" s="850">
        <v>0.55000001192092896</v>
      </c>
      <c r="J63" s="850">
        <v>100</v>
      </c>
      <c r="K63" s="851">
        <v>55</v>
      </c>
    </row>
    <row r="64" spans="1:11" ht="14.4" customHeight="1" x14ac:dyDescent="0.3">
      <c r="A64" s="832" t="s">
        <v>544</v>
      </c>
      <c r="B64" s="833" t="s">
        <v>545</v>
      </c>
      <c r="C64" s="836" t="s">
        <v>560</v>
      </c>
      <c r="D64" s="864" t="s">
        <v>561</v>
      </c>
      <c r="E64" s="836" t="s">
        <v>1391</v>
      </c>
      <c r="F64" s="864" t="s">
        <v>1392</v>
      </c>
      <c r="G64" s="836" t="s">
        <v>1397</v>
      </c>
      <c r="H64" s="836" t="s">
        <v>1398</v>
      </c>
      <c r="I64" s="850">
        <v>0.96666667858759558</v>
      </c>
      <c r="J64" s="850">
        <v>500</v>
      </c>
      <c r="K64" s="851">
        <v>484</v>
      </c>
    </row>
    <row r="65" spans="1:11" ht="14.4" customHeight="1" x14ac:dyDescent="0.3">
      <c r="A65" s="832" t="s">
        <v>544</v>
      </c>
      <c r="B65" s="833" t="s">
        <v>545</v>
      </c>
      <c r="C65" s="836" t="s">
        <v>560</v>
      </c>
      <c r="D65" s="864" t="s">
        <v>561</v>
      </c>
      <c r="E65" s="836" t="s">
        <v>1401</v>
      </c>
      <c r="F65" s="864" t="s">
        <v>1402</v>
      </c>
      <c r="G65" s="836" t="s">
        <v>1403</v>
      </c>
      <c r="H65" s="836" t="s">
        <v>1404</v>
      </c>
      <c r="I65" s="850">
        <v>1.2200000286102295</v>
      </c>
      <c r="J65" s="850">
        <v>1000</v>
      </c>
      <c r="K65" s="851">
        <v>1219.7999877929687</v>
      </c>
    </row>
    <row r="66" spans="1:11" ht="14.4" customHeight="1" x14ac:dyDescent="0.3">
      <c r="A66" s="832" t="s">
        <v>544</v>
      </c>
      <c r="B66" s="833" t="s">
        <v>545</v>
      </c>
      <c r="C66" s="836" t="s">
        <v>560</v>
      </c>
      <c r="D66" s="864" t="s">
        <v>561</v>
      </c>
      <c r="E66" s="836" t="s">
        <v>1401</v>
      </c>
      <c r="F66" s="864" t="s">
        <v>1402</v>
      </c>
      <c r="G66" s="836" t="s">
        <v>1405</v>
      </c>
      <c r="H66" s="836" t="s">
        <v>1406</v>
      </c>
      <c r="I66" s="850">
        <v>0.63499999046325684</v>
      </c>
      <c r="J66" s="850">
        <v>1200</v>
      </c>
      <c r="K66" s="851">
        <v>762</v>
      </c>
    </row>
    <row r="67" spans="1:11" ht="14.4" customHeight="1" x14ac:dyDescent="0.3">
      <c r="A67" s="832" t="s">
        <v>544</v>
      </c>
      <c r="B67" s="833" t="s">
        <v>545</v>
      </c>
      <c r="C67" s="836" t="s">
        <v>560</v>
      </c>
      <c r="D67" s="864" t="s">
        <v>561</v>
      </c>
      <c r="E67" s="836" t="s">
        <v>1401</v>
      </c>
      <c r="F67" s="864" t="s">
        <v>1402</v>
      </c>
      <c r="G67" s="836" t="s">
        <v>1407</v>
      </c>
      <c r="H67" s="836" t="s">
        <v>1408</v>
      </c>
      <c r="I67" s="850">
        <v>0.63249999284744263</v>
      </c>
      <c r="J67" s="850">
        <v>4000</v>
      </c>
      <c r="K67" s="851">
        <v>2530</v>
      </c>
    </row>
    <row r="68" spans="1:11" ht="14.4" customHeight="1" x14ac:dyDescent="0.3">
      <c r="A68" s="832" t="s">
        <v>544</v>
      </c>
      <c r="B68" s="833" t="s">
        <v>545</v>
      </c>
      <c r="C68" s="836" t="s">
        <v>560</v>
      </c>
      <c r="D68" s="864" t="s">
        <v>561</v>
      </c>
      <c r="E68" s="836" t="s">
        <v>1401</v>
      </c>
      <c r="F68" s="864" t="s">
        <v>1402</v>
      </c>
      <c r="G68" s="836" t="s">
        <v>1445</v>
      </c>
      <c r="H68" s="836" t="s">
        <v>1446</v>
      </c>
      <c r="I68" s="850">
        <v>0.62999999523162842</v>
      </c>
      <c r="J68" s="850">
        <v>340</v>
      </c>
      <c r="K68" s="851">
        <v>214.19999694824219</v>
      </c>
    </row>
    <row r="69" spans="1:11" ht="14.4" customHeight="1" x14ac:dyDescent="0.3">
      <c r="A69" s="832" t="s">
        <v>544</v>
      </c>
      <c r="B69" s="833" t="s">
        <v>545</v>
      </c>
      <c r="C69" s="836" t="s">
        <v>560</v>
      </c>
      <c r="D69" s="864" t="s">
        <v>561</v>
      </c>
      <c r="E69" s="836" t="s">
        <v>1401</v>
      </c>
      <c r="F69" s="864" t="s">
        <v>1402</v>
      </c>
      <c r="G69" s="836" t="s">
        <v>1411</v>
      </c>
      <c r="H69" s="836" t="s">
        <v>1412</v>
      </c>
      <c r="I69" s="850">
        <v>0.68000000715255737</v>
      </c>
      <c r="J69" s="850">
        <v>400</v>
      </c>
      <c r="K69" s="851">
        <v>272</v>
      </c>
    </row>
    <row r="70" spans="1:11" ht="14.4" customHeight="1" x14ac:dyDescent="0.3">
      <c r="A70" s="832" t="s">
        <v>544</v>
      </c>
      <c r="B70" s="833" t="s">
        <v>545</v>
      </c>
      <c r="C70" s="836" t="s">
        <v>560</v>
      </c>
      <c r="D70" s="864" t="s">
        <v>561</v>
      </c>
      <c r="E70" s="836" t="s">
        <v>1401</v>
      </c>
      <c r="F70" s="864" t="s">
        <v>1402</v>
      </c>
      <c r="G70" s="836" t="s">
        <v>1447</v>
      </c>
      <c r="H70" s="836" t="s">
        <v>1448</v>
      </c>
      <c r="I70" s="850">
        <v>0.68999999761581421</v>
      </c>
      <c r="J70" s="850">
        <v>360</v>
      </c>
      <c r="K70" s="851">
        <v>248.39999389648437</v>
      </c>
    </row>
    <row r="71" spans="1:11" ht="14.4" customHeight="1" x14ac:dyDescent="0.3">
      <c r="A71" s="832" t="s">
        <v>544</v>
      </c>
      <c r="B71" s="833" t="s">
        <v>545</v>
      </c>
      <c r="C71" s="836" t="s">
        <v>560</v>
      </c>
      <c r="D71" s="864" t="s">
        <v>561</v>
      </c>
      <c r="E71" s="836" t="s">
        <v>1401</v>
      </c>
      <c r="F71" s="864" t="s">
        <v>1402</v>
      </c>
      <c r="G71" s="836" t="s">
        <v>1405</v>
      </c>
      <c r="H71" s="836" t="s">
        <v>1449</v>
      </c>
      <c r="I71" s="850">
        <v>0.62999999523162842</v>
      </c>
      <c r="J71" s="850">
        <v>2600</v>
      </c>
      <c r="K71" s="851">
        <v>1638</v>
      </c>
    </row>
    <row r="72" spans="1:11" ht="14.4" customHeight="1" x14ac:dyDescent="0.3">
      <c r="A72" s="832" t="s">
        <v>544</v>
      </c>
      <c r="B72" s="833" t="s">
        <v>545</v>
      </c>
      <c r="C72" s="836" t="s">
        <v>560</v>
      </c>
      <c r="D72" s="864" t="s">
        <v>561</v>
      </c>
      <c r="E72" s="836" t="s">
        <v>1401</v>
      </c>
      <c r="F72" s="864" t="s">
        <v>1402</v>
      </c>
      <c r="G72" s="836" t="s">
        <v>1407</v>
      </c>
      <c r="H72" s="836" t="s">
        <v>1413</v>
      </c>
      <c r="I72" s="850">
        <v>0.62999999523162842</v>
      </c>
      <c r="J72" s="850">
        <v>1200</v>
      </c>
      <c r="K72" s="851">
        <v>756</v>
      </c>
    </row>
    <row r="73" spans="1:11" ht="14.4" customHeight="1" x14ac:dyDescent="0.3">
      <c r="A73" s="832" t="s">
        <v>544</v>
      </c>
      <c r="B73" s="833" t="s">
        <v>545</v>
      </c>
      <c r="C73" s="836" t="s">
        <v>560</v>
      </c>
      <c r="D73" s="864" t="s">
        <v>561</v>
      </c>
      <c r="E73" s="836" t="s">
        <v>1401</v>
      </c>
      <c r="F73" s="864" t="s">
        <v>1402</v>
      </c>
      <c r="G73" s="836" t="s">
        <v>1407</v>
      </c>
      <c r="H73" s="836" t="s">
        <v>1450</v>
      </c>
      <c r="I73" s="850">
        <v>0.62000000476837158</v>
      </c>
      <c r="J73" s="850">
        <v>1000</v>
      </c>
      <c r="K73" s="851">
        <v>620</v>
      </c>
    </row>
    <row r="74" spans="1:11" ht="14.4" customHeight="1" x14ac:dyDescent="0.3">
      <c r="A74" s="832" t="s">
        <v>544</v>
      </c>
      <c r="B74" s="833" t="s">
        <v>545</v>
      </c>
      <c r="C74" s="836" t="s">
        <v>560</v>
      </c>
      <c r="D74" s="864" t="s">
        <v>561</v>
      </c>
      <c r="E74" s="836" t="s">
        <v>1451</v>
      </c>
      <c r="F74" s="864" t="s">
        <v>1452</v>
      </c>
      <c r="G74" s="836" t="s">
        <v>1453</v>
      </c>
      <c r="H74" s="836" t="s">
        <v>1454</v>
      </c>
      <c r="I74" s="850">
        <v>67.760002136230469</v>
      </c>
      <c r="J74" s="850">
        <v>25</v>
      </c>
      <c r="K74" s="851">
        <v>1694</v>
      </c>
    </row>
    <row r="75" spans="1:11" ht="14.4" customHeight="1" x14ac:dyDescent="0.3">
      <c r="A75" s="832" t="s">
        <v>544</v>
      </c>
      <c r="B75" s="833" t="s">
        <v>545</v>
      </c>
      <c r="C75" s="836" t="s">
        <v>563</v>
      </c>
      <c r="D75" s="864" t="s">
        <v>564</v>
      </c>
      <c r="E75" s="836" t="s">
        <v>1337</v>
      </c>
      <c r="F75" s="864" t="s">
        <v>1338</v>
      </c>
      <c r="G75" s="836" t="s">
        <v>1343</v>
      </c>
      <c r="H75" s="836" t="s">
        <v>1344</v>
      </c>
      <c r="I75" s="850">
        <v>0.37999999523162842</v>
      </c>
      <c r="J75" s="850">
        <v>25</v>
      </c>
      <c r="K75" s="851">
        <v>9.5</v>
      </c>
    </row>
    <row r="76" spans="1:11" ht="14.4" customHeight="1" x14ac:dyDescent="0.3">
      <c r="A76" s="832" t="s">
        <v>544</v>
      </c>
      <c r="B76" s="833" t="s">
        <v>545</v>
      </c>
      <c r="C76" s="836" t="s">
        <v>563</v>
      </c>
      <c r="D76" s="864" t="s">
        <v>564</v>
      </c>
      <c r="E76" s="836" t="s">
        <v>1337</v>
      </c>
      <c r="F76" s="864" t="s">
        <v>1338</v>
      </c>
      <c r="G76" s="836" t="s">
        <v>1353</v>
      </c>
      <c r="H76" s="836" t="s">
        <v>1354</v>
      </c>
      <c r="I76" s="850">
        <v>8.1700000762939453</v>
      </c>
      <c r="J76" s="850">
        <v>2</v>
      </c>
      <c r="K76" s="851">
        <v>16.329999923706055</v>
      </c>
    </row>
    <row r="77" spans="1:11" ht="14.4" customHeight="1" x14ac:dyDescent="0.3">
      <c r="A77" s="832" t="s">
        <v>544</v>
      </c>
      <c r="B77" s="833" t="s">
        <v>545</v>
      </c>
      <c r="C77" s="836" t="s">
        <v>563</v>
      </c>
      <c r="D77" s="864" t="s">
        <v>564</v>
      </c>
      <c r="E77" s="836" t="s">
        <v>1337</v>
      </c>
      <c r="F77" s="864" t="s">
        <v>1338</v>
      </c>
      <c r="G77" s="836" t="s">
        <v>1363</v>
      </c>
      <c r="H77" s="836" t="s">
        <v>1364</v>
      </c>
      <c r="I77" s="850">
        <v>27.876666386922199</v>
      </c>
      <c r="J77" s="850">
        <v>12</v>
      </c>
      <c r="K77" s="851">
        <v>334.51999664306641</v>
      </c>
    </row>
    <row r="78" spans="1:11" ht="14.4" customHeight="1" x14ac:dyDescent="0.3">
      <c r="A78" s="832" t="s">
        <v>544</v>
      </c>
      <c r="B78" s="833" t="s">
        <v>545</v>
      </c>
      <c r="C78" s="836" t="s">
        <v>563</v>
      </c>
      <c r="D78" s="864" t="s">
        <v>564</v>
      </c>
      <c r="E78" s="836" t="s">
        <v>1337</v>
      </c>
      <c r="F78" s="864" t="s">
        <v>1338</v>
      </c>
      <c r="G78" s="836" t="s">
        <v>1365</v>
      </c>
      <c r="H78" s="836" t="s">
        <v>1366</v>
      </c>
      <c r="I78" s="850">
        <v>260.29998779296875</v>
      </c>
      <c r="J78" s="850">
        <v>6</v>
      </c>
      <c r="K78" s="851">
        <v>1561.7999267578125</v>
      </c>
    </row>
    <row r="79" spans="1:11" ht="14.4" customHeight="1" x14ac:dyDescent="0.3">
      <c r="A79" s="832" t="s">
        <v>544</v>
      </c>
      <c r="B79" s="833" t="s">
        <v>545</v>
      </c>
      <c r="C79" s="836" t="s">
        <v>563</v>
      </c>
      <c r="D79" s="864" t="s">
        <v>564</v>
      </c>
      <c r="E79" s="836" t="s">
        <v>1337</v>
      </c>
      <c r="F79" s="864" t="s">
        <v>1338</v>
      </c>
      <c r="G79" s="836" t="s">
        <v>1367</v>
      </c>
      <c r="H79" s="836" t="s">
        <v>1368</v>
      </c>
      <c r="I79" s="850">
        <v>9.3299999237060547</v>
      </c>
      <c r="J79" s="850">
        <v>1</v>
      </c>
      <c r="K79" s="851">
        <v>9.3299999237060547</v>
      </c>
    </row>
    <row r="80" spans="1:11" ht="14.4" customHeight="1" x14ac:dyDescent="0.3">
      <c r="A80" s="832" t="s">
        <v>544</v>
      </c>
      <c r="B80" s="833" t="s">
        <v>545</v>
      </c>
      <c r="C80" s="836" t="s">
        <v>563</v>
      </c>
      <c r="D80" s="864" t="s">
        <v>564</v>
      </c>
      <c r="E80" s="836" t="s">
        <v>1369</v>
      </c>
      <c r="F80" s="864" t="s">
        <v>1370</v>
      </c>
      <c r="G80" s="836" t="s">
        <v>1455</v>
      </c>
      <c r="H80" s="836" t="s">
        <v>1456</v>
      </c>
      <c r="I80" s="850">
        <v>11.734999656677246</v>
      </c>
      <c r="J80" s="850">
        <v>40</v>
      </c>
      <c r="K80" s="851">
        <v>469.40000915527344</v>
      </c>
    </row>
    <row r="81" spans="1:11" ht="14.4" customHeight="1" x14ac:dyDescent="0.3">
      <c r="A81" s="832" t="s">
        <v>544</v>
      </c>
      <c r="B81" s="833" t="s">
        <v>545</v>
      </c>
      <c r="C81" s="836" t="s">
        <v>563</v>
      </c>
      <c r="D81" s="864" t="s">
        <v>564</v>
      </c>
      <c r="E81" s="836" t="s">
        <v>1369</v>
      </c>
      <c r="F81" s="864" t="s">
        <v>1370</v>
      </c>
      <c r="G81" s="836" t="s">
        <v>1431</v>
      </c>
      <c r="H81" s="836" t="s">
        <v>1432</v>
      </c>
      <c r="I81" s="850">
        <v>1.0900000333786011</v>
      </c>
      <c r="J81" s="850">
        <v>400</v>
      </c>
      <c r="K81" s="851">
        <v>436</v>
      </c>
    </row>
    <row r="82" spans="1:11" ht="14.4" customHeight="1" x14ac:dyDescent="0.3">
      <c r="A82" s="832" t="s">
        <v>544</v>
      </c>
      <c r="B82" s="833" t="s">
        <v>545</v>
      </c>
      <c r="C82" s="836" t="s">
        <v>563</v>
      </c>
      <c r="D82" s="864" t="s">
        <v>564</v>
      </c>
      <c r="E82" s="836" t="s">
        <v>1369</v>
      </c>
      <c r="F82" s="864" t="s">
        <v>1370</v>
      </c>
      <c r="G82" s="836" t="s">
        <v>1433</v>
      </c>
      <c r="H82" s="836" t="s">
        <v>1434</v>
      </c>
      <c r="I82" s="850">
        <v>0.47749999165534973</v>
      </c>
      <c r="J82" s="850">
        <v>1600</v>
      </c>
      <c r="K82" s="851">
        <v>766</v>
      </c>
    </row>
    <row r="83" spans="1:11" ht="14.4" customHeight="1" x14ac:dyDescent="0.3">
      <c r="A83" s="832" t="s">
        <v>544</v>
      </c>
      <c r="B83" s="833" t="s">
        <v>545</v>
      </c>
      <c r="C83" s="836" t="s">
        <v>563</v>
      </c>
      <c r="D83" s="864" t="s">
        <v>564</v>
      </c>
      <c r="E83" s="836" t="s">
        <v>1369</v>
      </c>
      <c r="F83" s="864" t="s">
        <v>1370</v>
      </c>
      <c r="G83" s="836" t="s">
        <v>1457</v>
      </c>
      <c r="H83" s="836" t="s">
        <v>1458</v>
      </c>
      <c r="I83" s="850">
        <v>2.7599999904632568</v>
      </c>
      <c r="J83" s="850">
        <v>100</v>
      </c>
      <c r="K83" s="851">
        <v>275.739990234375</v>
      </c>
    </row>
    <row r="84" spans="1:11" ht="14.4" customHeight="1" x14ac:dyDescent="0.3">
      <c r="A84" s="832" t="s">
        <v>544</v>
      </c>
      <c r="B84" s="833" t="s">
        <v>545</v>
      </c>
      <c r="C84" s="836" t="s">
        <v>563</v>
      </c>
      <c r="D84" s="864" t="s">
        <v>564</v>
      </c>
      <c r="E84" s="836" t="s">
        <v>1369</v>
      </c>
      <c r="F84" s="864" t="s">
        <v>1370</v>
      </c>
      <c r="G84" s="836" t="s">
        <v>1459</v>
      </c>
      <c r="H84" s="836" t="s">
        <v>1460</v>
      </c>
      <c r="I84" s="850">
        <v>2.1700000762939453</v>
      </c>
      <c r="J84" s="850">
        <v>100</v>
      </c>
      <c r="K84" s="851">
        <v>217</v>
      </c>
    </row>
    <row r="85" spans="1:11" ht="14.4" customHeight="1" x14ac:dyDescent="0.3">
      <c r="A85" s="832" t="s">
        <v>544</v>
      </c>
      <c r="B85" s="833" t="s">
        <v>545</v>
      </c>
      <c r="C85" s="836" t="s">
        <v>563</v>
      </c>
      <c r="D85" s="864" t="s">
        <v>564</v>
      </c>
      <c r="E85" s="836" t="s">
        <v>1391</v>
      </c>
      <c r="F85" s="864" t="s">
        <v>1392</v>
      </c>
      <c r="G85" s="836" t="s">
        <v>1439</v>
      </c>
      <c r="H85" s="836" t="s">
        <v>1440</v>
      </c>
      <c r="I85" s="850">
        <v>0.29250000417232513</v>
      </c>
      <c r="J85" s="850">
        <v>1500</v>
      </c>
      <c r="K85" s="851">
        <v>438</v>
      </c>
    </row>
    <row r="86" spans="1:11" ht="14.4" customHeight="1" x14ac:dyDescent="0.3">
      <c r="A86" s="832" t="s">
        <v>544</v>
      </c>
      <c r="B86" s="833" t="s">
        <v>545</v>
      </c>
      <c r="C86" s="836" t="s">
        <v>563</v>
      </c>
      <c r="D86" s="864" t="s">
        <v>564</v>
      </c>
      <c r="E86" s="836" t="s">
        <v>1391</v>
      </c>
      <c r="F86" s="864" t="s">
        <v>1392</v>
      </c>
      <c r="G86" s="836" t="s">
        <v>1441</v>
      </c>
      <c r="H86" s="836" t="s">
        <v>1442</v>
      </c>
      <c r="I86" s="850">
        <v>0.30000001192092896</v>
      </c>
      <c r="J86" s="850">
        <v>200</v>
      </c>
      <c r="K86" s="851">
        <v>60</v>
      </c>
    </row>
    <row r="87" spans="1:11" ht="14.4" customHeight="1" x14ac:dyDescent="0.3">
      <c r="A87" s="832" t="s">
        <v>544</v>
      </c>
      <c r="B87" s="833" t="s">
        <v>545</v>
      </c>
      <c r="C87" s="836" t="s">
        <v>563</v>
      </c>
      <c r="D87" s="864" t="s">
        <v>564</v>
      </c>
      <c r="E87" s="836" t="s">
        <v>1391</v>
      </c>
      <c r="F87" s="864" t="s">
        <v>1392</v>
      </c>
      <c r="G87" s="836" t="s">
        <v>1395</v>
      </c>
      <c r="H87" s="836" t="s">
        <v>1396</v>
      </c>
      <c r="I87" s="850">
        <v>0.30000001192092896</v>
      </c>
      <c r="J87" s="850">
        <v>400</v>
      </c>
      <c r="K87" s="851">
        <v>120</v>
      </c>
    </row>
    <row r="88" spans="1:11" ht="14.4" customHeight="1" x14ac:dyDescent="0.3">
      <c r="A88" s="832" t="s">
        <v>544</v>
      </c>
      <c r="B88" s="833" t="s">
        <v>545</v>
      </c>
      <c r="C88" s="836" t="s">
        <v>563</v>
      </c>
      <c r="D88" s="864" t="s">
        <v>564</v>
      </c>
      <c r="E88" s="836" t="s">
        <v>1391</v>
      </c>
      <c r="F88" s="864" t="s">
        <v>1392</v>
      </c>
      <c r="G88" s="836" t="s">
        <v>1461</v>
      </c>
      <c r="H88" s="836" t="s">
        <v>1462</v>
      </c>
      <c r="I88" s="850">
        <v>0.56999999284744263</v>
      </c>
      <c r="J88" s="850">
        <v>200</v>
      </c>
      <c r="K88" s="851">
        <v>114</v>
      </c>
    </row>
    <row r="89" spans="1:11" ht="14.4" customHeight="1" x14ac:dyDescent="0.3">
      <c r="A89" s="832" t="s">
        <v>544</v>
      </c>
      <c r="B89" s="833" t="s">
        <v>545</v>
      </c>
      <c r="C89" s="836" t="s">
        <v>563</v>
      </c>
      <c r="D89" s="864" t="s">
        <v>564</v>
      </c>
      <c r="E89" s="836" t="s">
        <v>1391</v>
      </c>
      <c r="F89" s="864" t="s">
        <v>1392</v>
      </c>
      <c r="G89" s="836" t="s">
        <v>1443</v>
      </c>
      <c r="H89" s="836" t="s">
        <v>1444</v>
      </c>
      <c r="I89" s="850">
        <v>0.55000001192092896</v>
      </c>
      <c r="J89" s="850">
        <v>100</v>
      </c>
      <c r="K89" s="851">
        <v>55</v>
      </c>
    </row>
    <row r="90" spans="1:11" ht="14.4" customHeight="1" x14ac:dyDescent="0.3">
      <c r="A90" s="832" t="s">
        <v>544</v>
      </c>
      <c r="B90" s="833" t="s">
        <v>545</v>
      </c>
      <c r="C90" s="836" t="s">
        <v>563</v>
      </c>
      <c r="D90" s="864" t="s">
        <v>564</v>
      </c>
      <c r="E90" s="836" t="s">
        <v>1391</v>
      </c>
      <c r="F90" s="864" t="s">
        <v>1392</v>
      </c>
      <c r="G90" s="836" t="s">
        <v>1397</v>
      </c>
      <c r="H90" s="836" t="s">
        <v>1398</v>
      </c>
      <c r="I90" s="850">
        <v>0.95999997854232788</v>
      </c>
      <c r="J90" s="850">
        <v>200</v>
      </c>
      <c r="K90" s="851">
        <v>192</v>
      </c>
    </row>
    <row r="91" spans="1:11" ht="14.4" customHeight="1" x14ac:dyDescent="0.3">
      <c r="A91" s="832" t="s">
        <v>544</v>
      </c>
      <c r="B91" s="833" t="s">
        <v>545</v>
      </c>
      <c r="C91" s="836" t="s">
        <v>563</v>
      </c>
      <c r="D91" s="864" t="s">
        <v>564</v>
      </c>
      <c r="E91" s="836" t="s">
        <v>1401</v>
      </c>
      <c r="F91" s="864" t="s">
        <v>1402</v>
      </c>
      <c r="G91" s="836" t="s">
        <v>1405</v>
      </c>
      <c r="H91" s="836" t="s">
        <v>1406</v>
      </c>
      <c r="I91" s="850">
        <v>0.63999998569488525</v>
      </c>
      <c r="J91" s="850">
        <v>200</v>
      </c>
      <c r="K91" s="851">
        <v>128</v>
      </c>
    </row>
    <row r="92" spans="1:11" ht="14.4" customHeight="1" x14ac:dyDescent="0.3">
      <c r="A92" s="832" t="s">
        <v>544</v>
      </c>
      <c r="B92" s="833" t="s">
        <v>545</v>
      </c>
      <c r="C92" s="836" t="s">
        <v>563</v>
      </c>
      <c r="D92" s="864" t="s">
        <v>564</v>
      </c>
      <c r="E92" s="836" t="s">
        <v>1401</v>
      </c>
      <c r="F92" s="864" t="s">
        <v>1402</v>
      </c>
      <c r="G92" s="836" t="s">
        <v>1407</v>
      </c>
      <c r="H92" s="836" t="s">
        <v>1408</v>
      </c>
      <c r="I92" s="850">
        <v>0.63249999284744263</v>
      </c>
      <c r="J92" s="850">
        <v>2200</v>
      </c>
      <c r="K92" s="851">
        <v>1390</v>
      </c>
    </row>
    <row r="93" spans="1:11" ht="14.4" customHeight="1" x14ac:dyDescent="0.3">
      <c r="A93" s="832" t="s">
        <v>544</v>
      </c>
      <c r="B93" s="833" t="s">
        <v>545</v>
      </c>
      <c r="C93" s="836" t="s">
        <v>563</v>
      </c>
      <c r="D93" s="864" t="s">
        <v>564</v>
      </c>
      <c r="E93" s="836" t="s">
        <v>1401</v>
      </c>
      <c r="F93" s="864" t="s">
        <v>1402</v>
      </c>
      <c r="G93" s="836" t="s">
        <v>1411</v>
      </c>
      <c r="H93" s="836" t="s">
        <v>1412</v>
      </c>
      <c r="I93" s="850">
        <v>0.68999999761581421</v>
      </c>
      <c r="J93" s="850">
        <v>400</v>
      </c>
      <c r="K93" s="851">
        <v>276</v>
      </c>
    </row>
    <row r="94" spans="1:11" ht="14.4" customHeight="1" x14ac:dyDescent="0.3">
      <c r="A94" s="832" t="s">
        <v>544</v>
      </c>
      <c r="B94" s="833" t="s">
        <v>545</v>
      </c>
      <c r="C94" s="836" t="s">
        <v>563</v>
      </c>
      <c r="D94" s="864" t="s">
        <v>564</v>
      </c>
      <c r="E94" s="836" t="s">
        <v>1401</v>
      </c>
      <c r="F94" s="864" t="s">
        <v>1402</v>
      </c>
      <c r="G94" s="836" t="s">
        <v>1405</v>
      </c>
      <c r="H94" s="836" t="s">
        <v>1449</v>
      </c>
      <c r="I94" s="850">
        <v>0.62999999523162842</v>
      </c>
      <c r="J94" s="850">
        <v>1000</v>
      </c>
      <c r="K94" s="851">
        <v>630</v>
      </c>
    </row>
    <row r="95" spans="1:11" ht="14.4" customHeight="1" x14ac:dyDescent="0.3">
      <c r="A95" s="832" t="s">
        <v>544</v>
      </c>
      <c r="B95" s="833" t="s">
        <v>545</v>
      </c>
      <c r="C95" s="836" t="s">
        <v>563</v>
      </c>
      <c r="D95" s="864" t="s">
        <v>564</v>
      </c>
      <c r="E95" s="836" t="s">
        <v>1401</v>
      </c>
      <c r="F95" s="864" t="s">
        <v>1402</v>
      </c>
      <c r="G95" s="836" t="s">
        <v>1407</v>
      </c>
      <c r="H95" s="836" t="s">
        <v>1413</v>
      </c>
      <c r="I95" s="850">
        <v>0.62999999523162842</v>
      </c>
      <c r="J95" s="850">
        <v>600</v>
      </c>
      <c r="K95" s="851">
        <v>378</v>
      </c>
    </row>
    <row r="96" spans="1:11" ht="14.4" customHeight="1" x14ac:dyDescent="0.3">
      <c r="A96" s="832" t="s">
        <v>544</v>
      </c>
      <c r="B96" s="833" t="s">
        <v>545</v>
      </c>
      <c r="C96" s="836" t="s">
        <v>563</v>
      </c>
      <c r="D96" s="864" t="s">
        <v>564</v>
      </c>
      <c r="E96" s="836" t="s">
        <v>1401</v>
      </c>
      <c r="F96" s="864" t="s">
        <v>1402</v>
      </c>
      <c r="G96" s="836" t="s">
        <v>1407</v>
      </c>
      <c r="H96" s="836" t="s">
        <v>1450</v>
      </c>
      <c r="I96" s="850">
        <v>0.62000000476837158</v>
      </c>
      <c r="J96" s="850">
        <v>600</v>
      </c>
      <c r="K96" s="851">
        <v>372</v>
      </c>
    </row>
    <row r="97" spans="1:11" ht="14.4" customHeight="1" x14ac:dyDescent="0.3">
      <c r="A97" s="832" t="s">
        <v>544</v>
      </c>
      <c r="B97" s="833" t="s">
        <v>545</v>
      </c>
      <c r="C97" s="836" t="s">
        <v>566</v>
      </c>
      <c r="D97" s="864" t="s">
        <v>567</v>
      </c>
      <c r="E97" s="836" t="s">
        <v>1463</v>
      </c>
      <c r="F97" s="864" t="s">
        <v>1464</v>
      </c>
      <c r="G97" s="836" t="s">
        <v>1465</v>
      </c>
      <c r="H97" s="836" t="s">
        <v>1466</v>
      </c>
      <c r="I97" s="850">
        <v>105.87999725341797</v>
      </c>
      <c r="J97" s="850">
        <v>2</v>
      </c>
      <c r="K97" s="851">
        <v>211.75</v>
      </c>
    </row>
    <row r="98" spans="1:11" ht="14.4" customHeight="1" x14ac:dyDescent="0.3">
      <c r="A98" s="832" t="s">
        <v>544</v>
      </c>
      <c r="B98" s="833" t="s">
        <v>545</v>
      </c>
      <c r="C98" s="836" t="s">
        <v>566</v>
      </c>
      <c r="D98" s="864" t="s">
        <v>567</v>
      </c>
      <c r="E98" s="836" t="s">
        <v>1463</v>
      </c>
      <c r="F98" s="864" t="s">
        <v>1464</v>
      </c>
      <c r="G98" s="836" t="s">
        <v>1467</v>
      </c>
      <c r="H98" s="836" t="s">
        <v>1468</v>
      </c>
      <c r="I98" s="850">
        <v>75</v>
      </c>
      <c r="J98" s="850">
        <v>1</v>
      </c>
      <c r="K98" s="851">
        <v>75</v>
      </c>
    </row>
    <row r="99" spans="1:11" ht="14.4" customHeight="1" x14ac:dyDescent="0.3">
      <c r="A99" s="832" t="s">
        <v>544</v>
      </c>
      <c r="B99" s="833" t="s">
        <v>545</v>
      </c>
      <c r="C99" s="836" t="s">
        <v>566</v>
      </c>
      <c r="D99" s="864" t="s">
        <v>567</v>
      </c>
      <c r="E99" s="836" t="s">
        <v>1463</v>
      </c>
      <c r="F99" s="864" t="s">
        <v>1464</v>
      </c>
      <c r="G99" s="836" t="s">
        <v>1469</v>
      </c>
      <c r="H99" s="836" t="s">
        <v>1470</v>
      </c>
      <c r="I99" s="850">
        <v>168.91446800132158</v>
      </c>
      <c r="J99" s="850">
        <v>1</v>
      </c>
      <c r="K99" s="851">
        <v>168.91446800132158</v>
      </c>
    </row>
    <row r="100" spans="1:11" ht="14.4" customHeight="1" x14ac:dyDescent="0.3">
      <c r="A100" s="832" t="s">
        <v>544</v>
      </c>
      <c r="B100" s="833" t="s">
        <v>545</v>
      </c>
      <c r="C100" s="836" t="s">
        <v>566</v>
      </c>
      <c r="D100" s="864" t="s">
        <v>567</v>
      </c>
      <c r="E100" s="836" t="s">
        <v>1463</v>
      </c>
      <c r="F100" s="864" t="s">
        <v>1464</v>
      </c>
      <c r="G100" s="836" t="s">
        <v>1471</v>
      </c>
      <c r="H100" s="836" t="s">
        <v>1472</v>
      </c>
      <c r="I100" s="850">
        <v>227.16999816894531</v>
      </c>
      <c r="J100" s="850">
        <v>1</v>
      </c>
      <c r="K100" s="851">
        <v>227.16999816894531</v>
      </c>
    </row>
    <row r="101" spans="1:11" ht="14.4" customHeight="1" x14ac:dyDescent="0.3">
      <c r="A101" s="832" t="s">
        <v>544</v>
      </c>
      <c r="B101" s="833" t="s">
        <v>545</v>
      </c>
      <c r="C101" s="836" t="s">
        <v>566</v>
      </c>
      <c r="D101" s="864" t="s">
        <v>567</v>
      </c>
      <c r="E101" s="836" t="s">
        <v>1463</v>
      </c>
      <c r="F101" s="864" t="s">
        <v>1464</v>
      </c>
      <c r="G101" s="836" t="s">
        <v>1473</v>
      </c>
      <c r="H101" s="836" t="s">
        <v>1474</v>
      </c>
      <c r="I101" s="850">
        <v>68.599998474121094</v>
      </c>
      <c r="J101" s="850">
        <v>1</v>
      </c>
      <c r="K101" s="851">
        <v>68.599998474121094</v>
      </c>
    </row>
    <row r="102" spans="1:11" ht="14.4" customHeight="1" x14ac:dyDescent="0.3">
      <c r="A102" s="832" t="s">
        <v>544</v>
      </c>
      <c r="B102" s="833" t="s">
        <v>545</v>
      </c>
      <c r="C102" s="836" t="s">
        <v>566</v>
      </c>
      <c r="D102" s="864" t="s">
        <v>567</v>
      </c>
      <c r="E102" s="836" t="s">
        <v>1337</v>
      </c>
      <c r="F102" s="864" t="s">
        <v>1338</v>
      </c>
      <c r="G102" s="836" t="s">
        <v>1339</v>
      </c>
      <c r="H102" s="836" t="s">
        <v>1340</v>
      </c>
      <c r="I102" s="850">
        <v>1.1699999570846558</v>
      </c>
      <c r="J102" s="850">
        <v>20</v>
      </c>
      <c r="K102" s="851">
        <v>23.399999618530273</v>
      </c>
    </row>
    <row r="103" spans="1:11" ht="14.4" customHeight="1" x14ac:dyDescent="0.3">
      <c r="A103" s="832" t="s">
        <v>544</v>
      </c>
      <c r="B103" s="833" t="s">
        <v>545</v>
      </c>
      <c r="C103" s="836" t="s">
        <v>566</v>
      </c>
      <c r="D103" s="864" t="s">
        <v>567</v>
      </c>
      <c r="E103" s="836" t="s">
        <v>1337</v>
      </c>
      <c r="F103" s="864" t="s">
        <v>1338</v>
      </c>
      <c r="G103" s="836" t="s">
        <v>1343</v>
      </c>
      <c r="H103" s="836" t="s">
        <v>1344</v>
      </c>
      <c r="I103" s="850">
        <v>0.37999999523162842</v>
      </c>
      <c r="J103" s="850">
        <v>75</v>
      </c>
      <c r="K103" s="851">
        <v>28.5</v>
      </c>
    </row>
    <row r="104" spans="1:11" ht="14.4" customHeight="1" x14ac:dyDescent="0.3">
      <c r="A104" s="832" t="s">
        <v>544</v>
      </c>
      <c r="B104" s="833" t="s">
        <v>545</v>
      </c>
      <c r="C104" s="836" t="s">
        <v>566</v>
      </c>
      <c r="D104" s="864" t="s">
        <v>567</v>
      </c>
      <c r="E104" s="836" t="s">
        <v>1337</v>
      </c>
      <c r="F104" s="864" t="s">
        <v>1338</v>
      </c>
      <c r="G104" s="836" t="s">
        <v>1345</v>
      </c>
      <c r="H104" s="836" t="s">
        <v>1346</v>
      </c>
      <c r="I104" s="850">
        <v>8.3999996185302734</v>
      </c>
      <c r="J104" s="850">
        <v>36</v>
      </c>
      <c r="K104" s="851">
        <v>302.40000915527344</v>
      </c>
    </row>
    <row r="105" spans="1:11" ht="14.4" customHeight="1" x14ac:dyDescent="0.3">
      <c r="A105" s="832" t="s">
        <v>544</v>
      </c>
      <c r="B105" s="833" t="s">
        <v>545</v>
      </c>
      <c r="C105" s="836" t="s">
        <v>566</v>
      </c>
      <c r="D105" s="864" t="s">
        <v>567</v>
      </c>
      <c r="E105" s="836" t="s">
        <v>1337</v>
      </c>
      <c r="F105" s="864" t="s">
        <v>1338</v>
      </c>
      <c r="G105" s="836" t="s">
        <v>1347</v>
      </c>
      <c r="H105" s="836" t="s">
        <v>1348</v>
      </c>
      <c r="I105" s="850">
        <v>10.715000152587891</v>
      </c>
      <c r="J105" s="850">
        <v>60</v>
      </c>
      <c r="K105" s="851">
        <v>617.27999877929687</v>
      </c>
    </row>
    <row r="106" spans="1:11" ht="14.4" customHeight="1" x14ac:dyDescent="0.3">
      <c r="A106" s="832" t="s">
        <v>544</v>
      </c>
      <c r="B106" s="833" t="s">
        <v>545</v>
      </c>
      <c r="C106" s="836" t="s">
        <v>566</v>
      </c>
      <c r="D106" s="864" t="s">
        <v>567</v>
      </c>
      <c r="E106" s="836" t="s">
        <v>1337</v>
      </c>
      <c r="F106" s="864" t="s">
        <v>1338</v>
      </c>
      <c r="G106" s="836" t="s">
        <v>1349</v>
      </c>
      <c r="H106" s="836" t="s">
        <v>1350</v>
      </c>
      <c r="I106" s="850">
        <v>7.5900001525878906</v>
      </c>
      <c r="J106" s="850">
        <v>2</v>
      </c>
      <c r="K106" s="851">
        <v>15.180000305175781</v>
      </c>
    </row>
    <row r="107" spans="1:11" ht="14.4" customHeight="1" x14ac:dyDescent="0.3">
      <c r="A107" s="832" t="s">
        <v>544</v>
      </c>
      <c r="B107" s="833" t="s">
        <v>545</v>
      </c>
      <c r="C107" s="836" t="s">
        <v>566</v>
      </c>
      <c r="D107" s="864" t="s">
        <v>567</v>
      </c>
      <c r="E107" s="836" t="s">
        <v>1337</v>
      </c>
      <c r="F107" s="864" t="s">
        <v>1338</v>
      </c>
      <c r="G107" s="836" t="s">
        <v>1357</v>
      </c>
      <c r="H107" s="836" t="s">
        <v>1358</v>
      </c>
      <c r="I107" s="850">
        <v>72.220001220703125</v>
      </c>
      <c r="J107" s="850">
        <v>62</v>
      </c>
      <c r="K107" s="851">
        <v>4477.6400756835937</v>
      </c>
    </row>
    <row r="108" spans="1:11" ht="14.4" customHeight="1" x14ac:dyDescent="0.3">
      <c r="A108" s="832" t="s">
        <v>544</v>
      </c>
      <c r="B108" s="833" t="s">
        <v>545</v>
      </c>
      <c r="C108" s="836" t="s">
        <v>566</v>
      </c>
      <c r="D108" s="864" t="s">
        <v>567</v>
      </c>
      <c r="E108" s="836" t="s">
        <v>1337</v>
      </c>
      <c r="F108" s="864" t="s">
        <v>1338</v>
      </c>
      <c r="G108" s="836" t="s">
        <v>1359</v>
      </c>
      <c r="H108" s="836" t="s">
        <v>1360</v>
      </c>
      <c r="I108" s="850">
        <v>2.7450000047683716</v>
      </c>
      <c r="J108" s="850">
        <v>60</v>
      </c>
      <c r="K108" s="851">
        <v>164.69999694824219</v>
      </c>
    </row>
    <row r="109" spans="1:11" ht="14.4" customHeight="1" x14ac:dyDescent="0.3">
      <c r="A109" s="832" t="s">
        <v>544</v>
      </c>
      <c r="B109" s="833" t="s">
        <v>545</v>
      </c>
      <c r="C109" s="836" t="s">
        <v>566</v>
      </c>
      <c r="D109" s="864" t="s">
        <v>567</v>
      </c>
      <c r="E109" s="836" t="s">
        <v>1337</v>
      </c>
      <c r="F109" s="864" t="s">
        <v>1338</v>
      </c>
      <c r="G109" s="836" t="s">
        <v>1361</v>
      </c>
      <c r="H109" s="836" t="s">
        <v>1475</v>
      </c>
      <c r="I109" s="850">
        <v>5.6399998664855957</v>
      </c>
      <c r="J109" s="850">
        <v>2</v>
      </c>
      <c r="K109" s="851">
        <v>11.279999732971191</v>
      </c>
    </row>
    <row r="110" spans="1:11" ht="14.4" customHeight="1" x14ac:dyDescent="0.3">
      <c r="A110" s="832" t="s">
        <v>544</v>
      </c>
      <c r="B110" s="833" t="s">
        <v>545</v>
      </c>
      <c r="C110" s="836" t="s">
        <v>566</v>
      </c>
      <c r="D110" s="864" t="s">
        <v>567</v>
      </c>
      <c r="E110" s="836" t="s">
        <v>1337</v>
      </c>
      <c r="F110" s="864" t="s">
        <v>1338</v>
      </c>
      <c r="G110" s="836" t="s">
        <v>1363</v>
      </c>
      <c r="H110" s="836" t="s">
        <v>1364</v>
      </c>
      <c r="I110" s="850">
        <v>27.877499580383301</v>
      </c>
      <c r="J110" s="850">
        <v>17</v>
      </c>
      <c r="K110" s="851">
        <v>473.89999008178711</v>
      </c>
    </row>
    <row r="111" spans="1:11" ht="14.4" customHeight="1" x14ac:dyDescent="0.3">
      <c r="A111" s="832" t="s">
        <v>544</v>
      </c>
      <c r="B111" s="833" t="s">
        <v>545</v>
      </c>
      <c r="C111" s="836" t="s">
        <v>566</v>
      </c>
      <c r="D111" s="864" t="s">
        <v>567</v>
      </c>
      <c r="E111" s="836" t="s">
        <v>1337</v>
      </c>
      <c r="F111" s="864" t="s">
        <v>1338</v>
      </c>
      <c r="G111" s="836" t="s">
        <v>1365</v>
      </c>
      <c r="H111" s="836" t="s">
        <v>1366</v>
      </c>
      <c r="I111" s="850">
        <v>260.29998779296875</v>
      </c>
      <c r="J111" s="850">
        <v>7</v>
      </c>
      <c r="K111" s="851">
        <v>1822.0999145507812</v>
      </c>
    </row>
    <row r="112" spans="1:11" ht="14.4" customHeight="1" x14ac:dyDescent="0.3">
      <c r="A112" s="832" t="s">
        <v>544</v>
      </c>
      <c r="B112" s="833" t="s">
        <v>545</v>
      </c>
      <c r="C112" s="836" t="s">
        <v>566</v>
      </c>
      <c r="D112" s="864" t="s">
        <v>567</v>
      </c>
      <c r="E112" s="836" t="s">
        <v>1369</v>
      </c>
      <c r="F112" s="864" t="s">
        <v>1370</v>
      </c>
      <c r="G112" s="836" t="s">
        <v>1476</v>
      </c>
      <c r="H112" s="836" t="s">
        <v>1477</v>
      </c>
      <c r="I112" s="850">
        <v>13.810000419616699</v>
      </c>
      <c r="J112" s="850">
        <v>20</v>
      </c>
      <c r="K112" s="851">
        <v>276.1199951171875</v>
      </c>
    </row>
    <row r="113" spans="1:11" ht="14.4" customHeight="1" x14ac:dyDescent="0.3">
      <c r="A113" s="832" t="s">
        <v>544</v>
      </c>
      <c r="B113" s="833" t="s">
        <v>545</v>
      </c>
      <c r="C113" s="836" t="s">
        <v>566</v>
      </c>
      <c r="D113" s="864" t="s">
        <v>567</v>
      </c>
      <c r="E113" s="836" t="s">
        <v>1369</v>
      </c>
      <c r="F113" s="864" t="s">
        <v>1370</v>
      </c>
      <c r="G113" s="836" t="s">
        <v>1419</v>
      </c>
      <c r="H113" s="836" t="s">
        <v>1420</v>
      </c>
      <c r="I113" s="850">
        <v>33.880001068115234</v>
      </c>
      <c r="J113" s="850">
        <v>6</v>
      </c>
      <c r="K113" s="851">
        <v>203.27999877929687</v>
      </c>
    </row>
    <row r="114" spans="1:11" ht="14.4" customHeight="1" x14ac:dyDescent="0.3">
      <c r="A114" s="832" t="s">
        <v>544</v>
      </c>
      <c r="B114" s="833" t="s">
        <v>545</v>
      </c>
      <c r="C114" s="836" t="s">
        <v>566</v>
      </c>
      <c r="D114" s="864" t="s">
        <v>567</v>
      </c>
      <c r="E114" s="836" t="s">
        <v>1369</v>
      </c>
      <c r="F114" s="864" t="s">
        <v>1370</v>
      </c>
      <c r="G114" s="836" t="s">
        <v>1423</v>
      </c>
      <c r="H114" s="836" t="s">
        <v>1424</v>
      </c>
      <c r="I114" s="850">
        <v>15.925000190734863</v>
      </c>
      <c r="J114" s="850">
        <v>150</v>
      </c>
      <c r="K114" s="851">
        <v>2388.5</v>
      </c>
    </row>
    <row r="115" spans="1:11" ht="14.4" customHeight="1" x14ac:dyDescent="0.3">
      <c r="A115" s="832" t="s">
        <v>544</v>
      </c>
      <c r="B115" s="833" t="s">
        <v>545</v>
      </c>
      <c r="C115" s="836" t="s">
        <v>566</v>
      </c>
      <c r="D115" s="864" t="s">
        <v>567</v>
      </c>
      <c r="E115" s="836" t="s">
        <v>1369</v>
      </c>
      <c r="F115" s="864" t="s">
        <v>1370</v>
      </c>
      <c r="G115" s="836" t="s">
        <v>1478</v>
      </c>
      <c r="H115" s="836" t="s">
        <v>1479</v>
      </c>
      <c r="I115" s="850">
        <v>11.144999980926514</v>
      </c>
      <c r="J115" s="850">
        <v>100</v>
      </c>
      <c r="K115" s="851">
        <v>1114.5</v>
      </c>
    </row>
    <row r="116" spans="1:11" ht="14.4" customHeight="1" x14ac:dyDescent="0.3">
      <c r="A116" s="832" t="s">
        <v>544</v>
      </c>
      <c r="B116" s="833" t="s">
        <v>545</v>
      </c>
      <c r="C116" s="836" t="s">
        <v>566</v>
      </c>
      <c r="D116" s="864" t="s">
        <v>567</v>
      </c>
      <c r="E116" s="836" t="s">
        <v>1369</v>
      </c>
      <c r="F116" s="864" t="s">
        <v>1370</v>
      </c>
      <c r="G116" s="836" t="s">
        <v>1480</v>
      </c>
      <c r="H116" s="836" t="s">
        <v>1481</v>
      </c>
      <c r="I116" s="850">
        <v>845.78997802734375</v>
      </c>
      <c r="J116" s="850">
        <v>130</v>
      </c>
      <c r="K116" s="851">
        <v>109952.69921875</v>
      </c>
    </row>
    <row r="117" spans="1:11" ht="14.4" customHeight="1" x14ac:dyDescent="0.3">
      <c r="A117" s="832" t="s">
        <v>544</v>
      </c>
      <c r="B117" s="833" t="s">
        <v>545</v>
      </c>
      <c r="C117" s="836" t="s">
        <v>566</v>
      </c>
      <c r="D117" s="864" t="s">
        <v>567</v>
      </c>
      <c r="E117" s="836" t="s">
        <v>1369</v>
      </c>
      <c r="F117" s="864" t="s">
        <v>1370</v>
      </c>
      <c r="G117" s="836" t="s">
        <v>1482</v>
      </c>
      <c r="H117" s="836" t="s">
        <v>1483</v>
      </c>
      <c r="I117" s="850">
        <v>6.1500000953674316</v>
      </c>
      <c r="J117" s="850">
        <v>2000</v>
      </c>
      <c r="K117" s="851">
        <v>12300</v>
      </c>
    </row>
    <row r="118" spans="1:11" ht="14.4" customHeight="1" x14ac:dyDescent="0.3">
      <c r="A118" s="832" t="s">
        <v>544</v>
      </c>
      <c r="B118" s="833" t="s">
        <v>545</v>
      </c>
      <c r="C118" s="836" t="s">
        <v>566</v>
      </c>
      <c r="D118" s="864" t="s">
        <v>567</v>
      </c>
      <c r="E118" s="836" t="s">
        <v>1369</v>
      </c>
      <c r="F118" s="864" t="s">
        <v>1370</v>
      </c>
      <c r="G118" s="836" t="s">
        <v>1425</v>
      </c>
      <c r="H118" s="836" t="s">
        <v>1426</v>
      </c>
      <c r="I118" s="850">
        <v>3.4550000429153442</v>
      </c>
      <c r="J118" s="850">
        <v>2400</v>
      </c>
      <c r="K118" s="851">
        <v>8298</v>
      </c>
    </row>
    <row r="119" spans="1:11" ht="14.4" customHeight="1" x14ac:dyDescent="0.3">
      <c r="A119" s="832" t="s">
        <v>544</v>
      </c>
      <c r="B119" s="833" t="s">
        <v>545</v>
      </c>
      <c r="C119" s="836" t="s">
        <v>566</v>
      </c>
      <c r="D119" s="864" t="s">
        <v>567</v>
      </c>
      <c r="E119" s="836" t="s">
        <v>1369</v>
      </c>
      <c r="F119" s="864" t="s">
        <v>1370</v>
      </c>
      <c r="G119" s="836" t="s">
        <v>1484</v>
      </c>
      <c r="H119" s="836" t="s">
        <v>1485</v>
      </c>
      <c r="I119" s="850">
        <v>5.4449999332427979</v>
      </c>
      <c r="J119" s="850">
        <v>1400</v>
      </c>
      <c r="K119" s="851">
        <v>7622</v>
      </c>
    </row>
    <row r="120" spans="1:11" ht="14.4" customHeight="1" x14ac:dyDescent="0.3">
      <c r="A120" s="832" t="s">
        <v>544</v>
      </c>
      <c r="B120" s="833" t="s">
        <v>545</v>
      </c>
      <c r="C120" s="836" t="s">
        <v>566</v>
      </c>
      <c r="D120" s="864" t="s">
        <v>567</v>
      </c>
      <c r="E120" s="836" t="s">
        <v>1369</v>
      </c>
      <c r="F120" s="864" t="s">
        <v>1370</v>
      </c>
      <c r="G120" s="836" t="s">
        <v>1486</v>
      </c>
      <c r="H120" s="836" t="s">
        <v>1487</v>
      </c>
      <c r="I120" s="850">
        <v>3.3900001049041748</v>
      </c>
      <c r="J120" s="850">
        <v>2000</v>
      </c>
      <c r="K120" s="851">
        <v>6780</v>
      </c>
    </row>
    <row r="121" spans="1:11" ht="14.4" customHeight="1" x14ac:dyDescent="0.3">
      <c r="A121" s="832" t="s">
        <v>544</v>
      </c>
      <c r="B121" s="833" t="s">
        <v>545</v>
      </c>
      <c r="C121" s="836" t="s">
        <v>566</v>
      </c>
      <c r="D121" s="864" t="s">
        <v>567</v>
      </c>
      <c r="E121" s="836" t="s">
        <v>1369</v>
      </c>
      <c r="F121" s="864" t="s">
        <v>1370</v>
      </c>
      <c r="G121" s="836" t="s">
        <v>1488</v>
      </c>
      <c r="H121" s="836" t="s">
        <v>1489</v>
      </c>
      <c r="I121" s="850">
        <v>17.96999979019165</v>
      </c>
      <c r="J121" s="850">
        <v>3325</v>
      </c>
      <c r="K121" s="851">
        <v>59733.33984375</v>
      </c>
    </row>
    <row r="122" spans="1:11" ht="14.4" customHeight="1" x14ac:dyDescent="0.3">
      <c r="A122" s="832" t="s">
        <v>544</v>
      </c>
      <c r="B122" s="833" t="s">
        <v>545</v>
      </c>
      <c r="C122" s="836" t="s">
        <v>566</v>
      </c>
      <c r="D122" s="864" t="s">
        <v>567</v>
      </c>
      <c r="E122" s="836" t="s">
        <v>1369</v>
      </c>
      <c r="F122" s="864" t="s">
        <v>1370</v>
      </c>
      <c r="G122" s="836" t="s">
        <v>1427</v>
      </c>
      <c r="H122" s="836" t="s">
        <v>1428</v>
      </c>
      <c r="I122" s="850">
        <v>17.981999588012695</v>
      </c>
      <c r="J122" s="850">
        <v>2400</v>
      </c>
      <c r="K122" s="851">
        <v>43157.18994140625</v>
      </c>
    </row>
    <row r="123" spans="1:11" ht="14.4" customHeight="1" x14ac:dyDescent="0.3">
      <c r="A123" s="832" t="s">
        <v>544</v>
      </c>
      <c r="B123" s="833" t="s">
        <v>545</v>
      </c>
      <c r="C123" s="836" t="s">
        <v>566</v>
      </c>
      <c r="D123" s="864" t="s">
        <v>567</v>
      </c>
      <c r="E123" s="836" t="s">
        <v>1369</v>
      </c>
      <c r="F123" s="864" t="s">
        <v>1370</v>
      </c>
      <c r="G123" s="836" t="s">
        <v>1490</v>
      </c>
      <c r="H123" s="836" t="s">
        <v>1491</v>
      </c>
      <c r="I123" s="850">
        <v>25.010000228881836</v>
      </c>
      <c r="J123" s="850">
        <v>150</v>
      </c>
      <c r="K123" s="851">
        <v>3751</v>
      </c>
    </row>
    <row r="124" spans="1:11" ht="14.4" customHeight="1" x14ac:dyDescent="0.3">
      <c r="A124" s="832" t="s">
        <v>544</v>
      </c>
      <c r="B124" s="833" t="s">
        <v>545</v>
      </c>
      <c r="C124" s="836" t="s">
        <v>566</v>
      </c>
      <c r="D124" s="864" t="s">
        <v>567</v>
      </c>
      <c r="E124" s="836" t="s">
        <v>1369</v>
      </c>
      <c r="F124" s="864" t="s">
        <v>1370</v>
      </c>
      <c r="G124" s="836" t="s">
        <v>1492</v>
      </c>
      <c r="H124" s="836" t="s">
        <v>1493</v>
      </c>
      <c r="I124" s="850">
        <v>1694</v>
      </c>
      <c r="J124" s="850">
        <v>10</v>
      </c>
      <c r="K124" s="851">
        <v>16940</v>
      </c>
    </row>
    <row r="125" spans="1:11" ht="14.4" customHeight="1" x14ac:dyDescent="0.3">
      <c r="A125" s="832" t="s">
        <v>544</v>
      </c>
      <c r="B125" s="833" t="s">
        <v>545</v>
      </c>
      <c r="C125" s="836" t="s">
        <v>566</v>
      </c>
      <c r="D125" s="864" t="s">
        <v>567</v>
      </c>
      <c r="E125" s="836" t="s">
        <v>1369</v>
      </c>
      <c r="F125" s="864" t="s">
        <v>1370</v>
      </c>
      <c r="G125" s="836" t="s">
        <v>1494</v>
      </c>
      <c r="H125" s="836" t="s">
        <v>1495</v>
      </c>
      <c r="I125" s="850">
        <v>2819.300048828125</v>
      </c>
      <c r="J125" s="850">
        <v>10</v>
      </c>
      <c r="K125" s="851">
        <v>28193</v>
      </c>
    </row>
    <row r="126" spans="1:11" ht="14.4" customHeight="1" x14ac:dyDescent="0.3">
      <c r="A126" s="832" t="s">
        <v>544</v>
      </c>
      <c r="B126" s="833" t="s">
        <v>545</v>
      </c>
      <c r="C126" s="836" t="s">
        <v>566</v>
      </c>
      <c r="D126" s="864" t="s">
        <v>567</v>
      </c>
      <c r="E126" s="836" t="s">
        <v>1369</v>
      </c>
      <c r="F126" s="864" t="s">
        <v>1370</v>
      </c>
      <c r="G126" s="836" t="s">
        <v>1496</v>
      </c>
      <c r="H126" s="836" t="s">
        <v>1497</v>
      </c>
      <c r="I126" s="850">
        <v>8.2299995422363281</v>
      </c>
      <c r="J126" s="850">
        <v>150</v>
      </c>
      <c r="K126" s="851">
        <v>1234.199951171875</v>
      </c>
    </row>
    <row r="127" spans="1:11" ht="14.4" customHeight="1" x14ac:dyDescent="0.3">
      <c r="A127" s="832" t="s">
        <v>544</v>
      </c>
      <c r="B127" s="833" t="s">
        <v>545</v>
      </c>
      <c r="C127" s="836" t="s">
        <v>566</v>
      </c>
      <c r="D127" s="864" t="s">
        <v>567</v>
      </c>
      <c r="E127" s="836" t="s">
        <v>1369</v>
      </c>
      <c r="F127" s="864" t="s">
        <v>1370</v>
      </c>
      <c r="G127" s="836" t="s">
        <v>1498</v>
      </c>
      <c r="H127" s="836" t="s">
        <v>1499</v>
      </c>
      <c r="I127" s="850">
        <v>3.869999885559082</v>
      </c>
      <c r="J127" s="850">
        <v>2800</v>
      </c>
      <c r="K127" s="851">
        <v>10841.60009765625</v>
      </c>
    </row>
    <row r="128" spans="1:11" ht="14.4" customHeight="1" x14ac:dyDescent="0.3">
      <c r="A128" s="832" t="s">
        <v>544</v>
      </c>
      <c r="B128" s="833" t="s">
        <v>545</v>
      </c>
      <c r="C128" s="836" t="s">
        <v>566</v>
      </c>
      <c r="D128" s="864" t="s">
        <v>567</v>
      </c>
      <c r="E128" s="836" t="s">
        <v>1369</v>
      </c>
      <c r="F128" s="864" t="s">
        <v>1370</v>
      </c>
      <c r="G128" s="836" t="s">
        <v>1455</v>
      </c>
      <c r="H128" s="836" t="s">
        <v>1456</v>
      </c>
      <c r="I128" s="850">
        <v>11.739999771118164</v>
      </c>
      <c r="J128" s="850">
        <v>50</v>
      </c>
      <c r="K128" s="851">
        <v>587.00001525878906</v>
      </c>
    </row>
    <row r="129" spans="1:11" ht="14.4" customHeight="1" x14ac:dyDescent="0.3">
      <c r="A129" s="832" t="s">
        <v>544</v>
      </c>
      <c r="B129" s="833" t="s">
        <v>545</v>
      </c>
      <c r="C129" s="836" t="s">
        <v>566</v>
      </c>
      <c r="D129" s="864" t="s">
        <v>567</v>
      </c>
      <c r="E129" s="836" t="s">
        <v>1369</v>
      </c>
      <c r="F129" s="864" t="s">
        <v>1370</v>
      </c>
      <c r="G129" s="836" t="s">
        <v>1375</v>
      </c>
      <c r="H129" s="836" t="s">
        <v>1376</v>
      </c>
      <c r="I129" s="850">
        <v>13.310000419616699</v>
      </c>
      <c r="J129" s="850">
        <v>30</v>
      </c>
      <c r="K129" s="851">
        <v>399.29998779296875</v>
      </c>
    </row>
    <row r="130" spans="1:11" ht="14.4" customHeight="1" x14ac:dyDescent="0.3">
      <c r="A130" s="832" t="s">
        <v>544</v>
      </c>
      <c r="B130" s="833" t="s">
        <v>545</v>
      </c>
      <c r="C130" s="836" t="s">
        <v>566</v>
      </c>
      <c r="D130" s="864" t="s">
        <v>567</v>
      </c>
      <c r="E130" s="836" t="s">
        <v>1369</v>
      </c>
      <c r="F130" s="864" t="s">
        <v>1370</v>
      </c>
      <c r="G130" s="836" t="s">
        <v>1500</v>
      </c>
      <c r="H130" s="836" t="s">
        <v>1501</v>
      </c>
      <c r="I130" s="850">
        <v>9.1999998092651367</v>
      </c>
      <c r="J130" s="850">
        <v>2500</v>
      </c>
      <c r="K130" s="851">
        <v>23000</v>
      </c>
    </row>
    <row r="131" spans="1:11" ht="14.4" customHeight="1" x14ac:dyDescent="0.3">
      <c r="A131" s="832" t="s">
        <v>544</v>
      </c>
      <c r="B131" s="833" t="s">
        <v>545</v>
      </c>
      <c r="C131" s="836" t="s">
        <v>566</v>
      </c>
      <c r="D131" s="864" t="s">
        <v>567</v>
      </c>
      <c r="E131" s="836" t="s">
        <v>1369</v>
      </c>
      <c r="F131" s="864" t="s">
        <v>1370</v>
      </c>
      <c r="G131" s="836" t="s">
        <v>1502</v>
      </c>
      <c r="H131" s="836" t="s">
        <v>1503</v>
      </c>
      <c r="I131" s="850">
        <v>172.5</v>
      </c>
      <c r="J131" s="850">
        <v>1</v>
      </c>
      <c r="K131" s="851">
        <v>172.5</v>
      </c>
    </row>
    <row r="132" spans="1:11" ht="14.4" customHeight="1" x14ac:dyDescent="0.3">
      <c r="A132" s="832" t="s">
        <v>544</v>
      </c>
      <c r="B132" s="833" t="s">
        <v>545</v>
      </c>
      <c r="C132" s="836" t="s">
        <v>566</v>
      </c>
      <c r="D132" s="864" t="s">
        <v>567</v>
      </c>
      <c r="E132" s="836" t="s">
        <v>1369</v>
      </c>
      <c r="F132" s="864" t="s">
        <v>1370</v>
      </c>
      <c r="G132" s="836" t="s">
        <v>1504</v>
      </c>
      <c r="H132" s="836" t="s">
        <v>1505</v>
      </c>
      <c r="I132" s="850">
        <v>205.69999694824219</v>
      </c>
      <c r="J132" s="850">
        <v>1950</v>
      </c>
      <c r="K132" s="851">
        <v>401115</v>
      </c>
    </row>
    <row r="133" spans="1:11" ht="14.4" customHeight="1" x14ac:dyDescent="0.3">
      <c r="A133" s="832" t="s">
        <v>544</v>
      </c>
      <c r="B133" s="833" t="s">
        <v>545</v>
      </c>
      <c r="C133" s="836" t="s">
        <v>566</v>
      </c>
      <c r="D133" s="864" t="s">
        <v>567</v>
      </c>
      <c r="E133" s="836" t="s">
        <v>1369</v>
      </c>
      <c r="F133" s="864" t="s">
        <v>1370</v>
      </c>
      <c r="G133" s="836" t="s">
        <v>1506</v>
      </c>
      <c r="H133" s="836" t="s">
        <v>1507</v>
      </c>
      <c r="I133" s="850">
        <v>157.30000305175781</v>
      </c>
      <c r="J133" s="850">
        <v>200</v>
      </c>
      <c r="K133" s="851">
        <v>31460</v>
      </c>
    </row>
    <row r="134" spans="1:11" ht="14.4" customHeight="1" x14ac:dyDescent="0.3">
      <c r="A134" s="832" t="s">
        <v>544</v>
      </c>
      <c r="B134" s="833" t="s">
        <v>545</v>
      </c>
      <c r="C134" s="836" t="s">
        <v>566</v>
      </c>
      <c r="D134" s="864" t="s">
        <v>567</v>
      </c>
      <c r="E134" s="836" t="s">
        <v>1369</v>
      </c>
      <c r="F134" s="864" t="s">
        <v>1370</v>
      </c>
      <c r="G134" s="836" t="s">
        <v>1508</v>
      </c>
      <c r="H134" s="836" t="s">
        <v>1509</v>
      </c>
      <c r="I134" s="850">
        <v>4513.2998046875</v>
      </c>
      <c r="J134" s="850">
        <v>130</v>
      </c>
      <c r="K134" s="851">
        <v>586729</v>
      </c>
    </row>
    <row r="135" spans="1:11" ht="14.4" customHeight="1" x14ac:dyDescent="0.3">
      <c r="A135" s="832" t="s">
        <v>544</v>
      </c>
      <c r="B135" s="833" t="s">
        <v>545</v>
      </c>
      <c r="C135" s="836" t="s">
        <v>566</v>
      </c>
      <c r="D135" s="864" t="s">
        <v>567</v>
      </c>
      <c r="E135" s="836" t="s">
        <v>1369</v>
      </c>
      <c r="F135" s="864" t="s">
        <v>1370</v>
      </c>
      <c r="G135" s="836" t="s">
        <v>1431</v>
      </c>
      <c r="H135" s="836" t="s">
        <v>1432</v>
      </c>
      <c r="I135" s="850">
        <v>1.0900000333786011</v>
      </c>
      <c r="J135" s="850">
        <v>1800</v>
      </c>
      <c r="K135" s="851">
        <v>1962</v>
      </c>
    </row>
    <row r="136" spans="1:11" ht="14.4" customHeight="1" x14ac:dyDescent="0.3">
      <c r="A136" s="832" t="s">
        <v>544</v>
      </c>
      <c r="B136" s="833" t="s">
        <v>545</v>
      </c>
      <c r="C136" s="836" t="s">
        <v>566</v>
      </c>
      <c r="D136" s="864" t="s">
        <v>567</v>
      </c>
      <c r="E136" s="836" t="s">
        <v>1369</v>
      </c>
      <c r="F136" s="864" t="s">
        <v>1370</v>
      </c>
      <c r="G136" s="836" t="s">
        <v>1433</v>
      </c>
      <c r="H136" s="836" t="s">
        <v>1434</v>
      </c>
      <c r="I136" s="850">
        <v>0.47333332896232605</v>
      </c>
      <c r="J136" s="850">
        <v>2200</v>
      </c>
      <c r="K136" s="851">
        <v>1042</v>
      </c>
    </row>
    <row r="137" spans="1:11" ht="14.4" customHeight="1" x14ac:dyDescent="0.3">
      <c r="A137" s="832" t="s">
        <v>544</v>
      </c>
      <c r="B137" s="833" t="s">
        <v>545</v>
      </c>
      <c r="C137" s="836" t="s">
        <v>566</v>
      </c>
      <c r="D137" s="864" t="s">
        <v>567</v>
      </c>
      <c r="E137" s="836" t="s">
        <v>1369</v>
      </c>
      <c r="F137" s="864" t="s">
        <v>1370</v>
      </c>
      <c r="G137" s="836" t="s">
        <v>1435</v>
      </c>
      <c r="H137" s="836" t="s">
        <v>1436</v>
      </c>
      <c r="I137" s="850">
        <v>35.090000152587891</v>
      </c>
      <c r="J137" s="850">
        <v>2</v>
      </c>
      <c r="K137" s="851">
        <v>70.180000305175781</v>
      </c>
    </row>
    <row r="138" spans="1:11" ht="14.4" customHeight="1" x14ac:dyDescent="0.3">
      <c r="A138" s="832" t="s">
        <v>544</v>
      </c>
      <c r="B138" s="833" t="s">
        <v>545</v>
      </c>
      <c r="C138" s="836" t="s">
        <v>566</v>
      </c>
      <c r="D138" s="864" t="s">
        <v>567</v>
      </c>
      <c r="E138" s="836" t="s">
        <v>1369</v>
      </c>
      <c r="F138" s="864" t="s">
        <v>1370</v>
      </c>
      <c r="G138" s="836" t="s">
        <v>1510</v>
      </c>
      <c r="H138" s="836" t="s">
        <v>1511</v>
      </c>
      <c r="I138" s="850">
        <v>173.63999938964844</v>
      </c>
      <c r="J138" s="850">
        <v>10</v>
      </c>
      <c r="K138" s="851">
        <v>1736.3499755859375</v>
      </c>
    </row>
    <row r="139" spans="1:11" ht="14.4" customHeight="1" x14ac:dyDescent="0.3">
      <c r="A139" s="832" t="s">
        <v>544</v>
      </c>
      <c r="B139" s="833" t="s">
        <v>545</v>
      </c>
      <c r="C139" s="836" t="s">
        <v>566</v>
      </c>
      <c r="D139" s="864" t="s">
        <v>567</v>
      </c>
      <c r="E139" s="836" t="s">
        <v>1369</v>
      </c>
      <c r="F139" s="864" t="s">
        <v>1370</v>
      </c>
      <c r="G139" s="836" t="s">
        <v>1512</v>
      </c>
      <c r="H139" s="836" t="s">
        <v>1513</v>
      </c>
      <c r="I139" s="850">
        <v>173.63999938964844</v>
      </c>
      <c r="J139" s="850">
        <v>10</v>
      </c>
      <c r="K139" s="851">
        <v>1736.3499755859375</v>
      </c>
    </row>
    <row r="140" spans="1:11" ht="14.4" customHeight="1" x14ac:dyDescent="0.3">
      <c r="A140" s="832" t="s">
        <v>544</v>
      </c>
      <c r="B140" s="833" t="s">
        <v>545</v>
      </c>
      <c r="C140" s="836" t="s">
        <v>566</v>
      </c>
      <c r="D140" s="864" t="s">
        <v>567</v>
      </c>
      <c r="E140" s="836" t="s">
        <v>1369</v>
      </c>
      <c r="F140" s="864" t="s">
        <v>1370</v>
      </c>
      <c r="G140" s="836" t="s">
        <v>1437</v>
      </c>
      <c r="H140" s="836" t="s">
        <v>1438</v>
      </c>
      <c r="I140" s="850">
        <v>0.4699999988079071</v>
      </c>
      <c r="J140" s="850">
        <v>6000</v>
      </c>
      <c r="K140" s="851">
        <v>2820</v>
      </c>
    </row>
    <row r="141" spans="1:11" ht="14.4" customHeight="1" x14ac:dyDescent="0.3">
      <c r="A141" s="832" t="s">
        <v>544</v>
      </c>
      <c r="B141" s="833" t="s">
        <v>545</v>
      </c>
      <c r="C141" s="836" t="s">
        <v>566</v>
      </c>
      <c r="D141" s="864" t="s">
        <v>567</v>
      </c>
      <c r="E141" s="836" t="s">
        <v>1514</v>
      </c>
      <c r="F141" s="864" t="s">
        <v>1515</v>
      </c>
      <c r="G141" s="836" t="s">
        <v>1516</v>
      </c>
      <c r="H141" s="836" t="s">
        <v>1517</v>
      </c>
      <c r="I141" s="850">
        <v>10.170000076293945</v>
      </c>
      <c r="J141" s="850">
        <v>5</v>
      </c>
      <c r="K141" s="851">
        <v>50.849998474121094</v>
      </c>
    </row>
    <row r="142" spans="1:11" ht="14.4" customHeight="1" x14ac:dyDescent="0.3">
      <c r="A142" s="832" t="s">
        <v>544</v>
      </c>
      <c r="B142" s="833" t="s">
        <v>545</v>
      </c>
      <c r="C142" s="836" t="s">
        <v>566</v>
      </c>
      <c r="D142" s="864" t="s">
        <v>567</v>
      </c>
      <c r="E142" s="836" t="s">
        <v>1391</v>
      </c>
      <c r="F142" s="864" t="s">
        <v>1392</v>
      </c>
      <c r="G142" s="836" t="s">
        <v>1439</v>
      </c>
      <c r="H142" s="836" t="s">
        <v>1440</v>
      </c>
      <c r="I142" s="850">
        <v>0.27000001072883606</v>
      </c>
      <c r="J142" s="850">
        <v>800</v>
      </c>
      <c r="K142" s="851">
        <v>216</v>
      </c>
    </row>
    <row r="143" spans="1:11" ht="14.4" customHeight="1" x14ac:dyDescent="0.3">
      <c r="A143" s="832" t="s">
        <v>544</v>
      </c>
      <c r="B143" s="833" t="s">
        <v>545</v>
      </c>
      <c r="C143" s="836" t="s">
        <v>566</v>
      </c>
      <c r="D143" s="864" t="s">
        <v>567</v>
      </c>
      <c r="E143" s="836" t="s">
        <v>1391</v>
      </c>
      <c r="F143" s="864" t="s">
        <v>1392</v>
      </c>
      <c r="G143" s="836" t="s">
        <v>1397</v>
      </c>
      <c r="H143" s="836" t="s">
        <v>1398</v>
      </c>
      <c r="I143" s="850">
        <v>0.95999997854232788</v>
      </c>
      <c r="J143" s="850">
        <v>600</v>
      </c>
      <c r="K143" s="851">
        <v>576</v>
      </c>
    </row>
    <row r="144" spans="1:11" ht="14.4" customHeight="1" x14ac:dyDescent="0.3">
      <c r="A144" s="832" t="s">
        <v>544</v>
      </c>
      <c r="B144" s="833" t="s">
        <v>545</v>
      </c>
      <c r="C144" s="836" t="s">
        <v>566</v>
      </c>
      <c r="D144" s="864" t="s">
        <v>567</v>
      </c>
      <c r="E144" s="836" t="s">
        <v>1401</v>
      </c>
      <c r="F144" s="864" t="s">
        <v>1402</v>
      </c>
      <c r="G144" s="836" t="s">
        <v>1403</v>
      </c>
      <c r="H144" s="836" t="s">
        <v>1404</v>
      </c>
      <c r="I144" s="850">
        <v>1.2200000286102295</v>
      </c>
      <c r="J144" s="850">
        <v>1500</v>
      </c>
      <c r="K144" s="851">
        <v>1827.7400207519531</v>
      </c>
    </row>
    <row r="145" spans="1:11" ht="14.4" customHeight="1" x14ac:dyDescent="0.3">
      <c r="A145" s="832" t="s">
        <v>544</v>
      </c>
      <c r="B145" s="833" t="s">
        <v>545</v>
      </c>
      <c r="C145" s="836" t="s">
        <v>566</v>
      </c>
      <c r="D145" s="864" t="s">
        <v>567</v>
      </c>
      <c r="E145" s="836" t="s">
        <v>1401</v>
      </c>
      <c r="F145" s="864" t="s">
        <v>1402</v>
      </c>
      <c r="G145" s="836" t="s">
        <v>1405</v>
      </c>
      <c r="H145" s="836" t="s">
        <v>1406</v>
      </c>
      <c r="I145" s="850">
        <v>0.62999999523162842</v>
      </c>
      <c r="J145" s="850">
        <v>1000</v>
      </c>
      <c r="K145" s="851">
        <v>630</v>
      </c>
    </row>
    <row r="146" spans="1:11" ht="14.4" customHeight="1" x14ac:dyDescent="0.3">
      <c r="A146" s="832" t="s">
        <v>544</v>
      </c>
      <c r="B146" s="833" t="s">
        <v>545</v>
      </c>
      <c r="C146" s="836" t="s">
        <v>566</v>
      </c>
      <c r="D146" s="864" t="s">
        <v>567</v>
      </c>
      <c r="E146" s="836" t="s">
        <v>1401</v>
      </c>
      <c r="F146" s="864" t="s">
        <v>1402</v>
      </c>
      <c r="G146" s="836" t="s">
        <v>1407</v>
      </c>
      <c r="H146" s="836" t="s">
        <v>1408</v>
      </c>
      <c r="I146" s="850">
        <v>0.63249999284744263</v>
      </c>
      <c r="J146" s="850">
        <v>5400</v>
      </c>
      <c r="K146" s="851">
        <v>3414</v>
      </c>
    </row>
    <row r="147" spans="1:11" ht="14.4" customHeight="1" x14ac:dyDescent="0.3">
      <c r="A147" s="832" t="s">
        <v>544</v>
      </c>
      <c r="B147" s="833" t="s">
        <v>545</v>
      </c>
      <c r="C147" s="836" t="s">
        <v>566</v>
      </c>
      <c r="D147" s="864" t="s">
        <v>567</v>
      </c>
      <c r="E147" s="836" t="s">
        <v>1401</v>
      </c>
      <c r="F147" s="864" t="s">
        <v>1402</v>
      </c>
      <c r="G147" s="836" t="s">
        <v>1409</v>
      </c>
      <c r="H147" s="836" t="s">
        <v>1410</v>
      </c>
      <c r="I147" s="850">
        <v>0.62999999523162842</v>
      </c>
      <c r="J147" s="850">
        <v>400</v>
      </c>
      <c r="K147" s="851">
        <v>252</v>
      </c>
    </row>
    <row r="148" spans="1:11" ht="14.4" customHeight="1" x14ac:dyDescent="0.3">
      <c r="A148" s="832" t="s">
        <v>544</v>
      </c>
      <c r="B148" s="833" t="s">
        <v>545</v>
      </c>
      <c r="C148" s="836" t="s">
        <v>566</v>
      </c>
      <c r="D148" s="864" t="s">
        <v>567</v>
      </c>
      <c r="E148" s="836" t="s">
        <v>1401</v>
      </c>
      <c r="F148" s="864" t="s">
        <v>1402</v>
      </c>
      <c r="G148" s="836" t="s">
        <v>1445</v>
      </c>
      <c r="H148" s="836" t="s">
        <v>1446</v>
      </c>
      <c r="I148" s="850">
        <v>0.62999999523162842</v>
      </c>
      <c r="J148" s="850">
        <v>680</v>
      </c>
      <c r="K148" s="851">
        <v>428.39999389648437</v>
      </c>
    </row>
    <row r="149" spans="1:11" ht="14.4" customHeight="1" x14ac:dyDescent="0.3">
      <c r="A149" s="832" t="s">
        <v>544</v>
      </c>
      <c r="B149" s="833" t="s">
        <v>545</v>
      </c>
      <c r="C149" s="836" t="s">
        <v>566</v>
      </c>
      <c r="D149" s="864" t="s">
        <v>567</v>
      </c>
      <c r="E149" s="836" t="s">
        <v>1401</v>
      </c>
      <c r="F149" s="864" t="s">
        <v>1402</v>
      </c>
      <c r="G149" s="836" t="s">
        <v>1411</v>
      </c>
      <c r="H149" s="836" t="s">
        <v>1412</v>
      </c>
      <c r="I149" s="850">
        <v>0.68000000715255737</v>
      </c>
      <c r="J149" s="850">
        <v>800</v>
      </c>
      <c r="K149" s="851">
        <v>544</v>
      </c>
    </row>
    <row r="150" spans="1:11" ht="14.4" customHeight="1" x14ac:dyDescent="0.3">
      <c r="A150" s="832" t="s">
        <v>544</v>
      </c>
      <c r="B150" s="833" t="s">
        <v>545</v>
      </c>
      <c r="C150" s="836" t="s">
        <v>566</v>
      </c>
      <c r="D150" s="864" t="s">
        <v>567</v>
      </c>
      <c r="E150" s="836" t="s">
        <v>1401</v>
      </c>
      <c r="F150" s="864" t="s">
        <v>1402</v>
      </c>
      <c r="G150" s="836" t="s">
        <v>1447</v>
      </c>
      <c r="H150" s="836" t="s">
        <v>1448</v>
      </c>
      <c r="I150" s="850">
        <v>0.68999999761581421</v>
      </c>
      <c r="J150" s="850">
        <v>720</v>
      </c>
      <c r="K150" s="851">
        <v>496.79998779296875</v>
      </c>
    </row>
    <row r="151" spans="1:11" ht="14.4" customHeight="1" x14ac:dyDescent="0.3">
      <c r="A151" s="832" t="s">
        <v>544</v>
      </c>
      <c r="B151" s="833" t="s">
        <v>545</v>
      </c>
      <c r="C151" s="836" t="s">
        <v>566</v>
      </c>
      <c r="D151" s="864" t="s">
        <v>567</v>
      </c>
      <c r="E151" s="836" t="s">
        <v>1401</v>
      </c>
      <c r="F151" s="864" t="s">
        <v>1402</v>
      </c>
      <c r="G151" s="836" t="s">
        <v>1403</v>
      </c>
      <c r="H151" s="836" t="s">
        <v>1518</v>
      </c>
      <c r="I151" s="850">
        <v>1.2200000286102295</v>
      </c>
      <c r="J151" s="850">
        <v>600</v>
      </c>
      <c r="K151" s="851">
        <v>731.5</v>
      </c>
    </row>
    <row r="152" spans="1:11" ht="14.4" customHeight="1" x14ac:dyDescent="0.3">
      <c r="A152" s="832" t="s">
        <v>544</v>
      </c>
      <c r="B152" s="833" t="s">
        <v>545</v>
      </c>
      <c r="C152" s="836" t="s">
        <v>566</v>
      </c>
      <c r="D152" s="864" t="s">
        <v>567</v>
      </c>
      <c r="E152" s="836" t="s">
        <v>1401</v>
      </c>
      <c r="F152" s="864" t="s">
        <v>1402</v>
      </c>
      <c r="G152" s="836" t="s">
        <v>1405</v>
      </c>
      <c r="H152" s="836" t="s">
        <v>1449</v>
      </c>
      <c r="I152" s="850">
        <v>0.62999999523162842</v>
      </c>
      <c r="J152" s="850">
        <v>3200</v>
      </c>
      <c r="K152" s="851">
        <v>2016</v>
      </c>
    </row>
    <row r="153" spans="1:11" ht="14.4" customHeight="1" x14ac:dyDescent="0.3">
      <c r="A153" s="832" t="s">
        <v>544</v>
      </c>
      <c r="B153" s="833" t="s">
        <v>545</v>
      </c>
      <c r="C153" s="836" t="s">
        <v>566</v>
      </c>
      <c r="D153" s="864" t="s">
        <v>567</v>
      </c>
      <c r="E153" s="836" t="s">
        <v>1401</v>
      </c>
      <c r="F153" s="864" t="s">
        <v>1402</v>
      </c>
      <c r="G153" s="836" t="s">
        <v>1407</v>
      </c>
      <c r="H153" s="836" t="s">
        <v>1413</v>
      </c>
      <c r="I153" s="850">
        <v>0.62999999523162842</v>
      </c>
      <c r="J153" s="850">
        <v>1800</v>
      </c>
      <c r="K153" s="851">
        <v>1134</v>
      </c>
    </row>
    <row r="154" spans="1:11" ht="14.4" customHeight="1" thickBot="1" x14ac:dyDescent="0.35">
      <c r="A154" s="840" t="s">
        <v>544</v>
      </c>
      <c r="B154" s="841" t="s">
        <v>545</v>
      </c>
      <c r="C154" s="844" t="s">
        <v>566</v>
      </c>
      <c r="D154" s="865" t="s">
        <v>567</v>
      </c>
      <c r="E154" s="844" t="s">
        <v>1401</v>
      </c>
      <c r="F154" s="865" t="s">
        <v>1402</v>
      </c>
      <c r="G154" s="844" t="s">
        <v>1407</v>
      </c>
      <c r="H154" s="844" t="s">
        <v>1450</v>
      </c>
      <c r="I154" s="852">
        <v>0.62999999523162842</v>
      </c>
      <c r="J154" s="852">
        <v>2200</v>
      </c>
      <c r="K154" s="853">
        <v>1386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38.38333333333334</v>
      </c>
      <c r="D6" s="491"/>
      <c r="E6" s="491"/>
      <c r="F6" s="490"/>
      <c r="G6" s="492">
        <f ca="1">SUM(Tabulka[05 h_vram])/2</f>
        <v>36196.800000000003</v>
      </c>
      <c r="H6" s="491">
        <f ca="1">SUM(Tabulka[06 h_naduv])/2</f>
        <v>2444.5</v>
      </c>
      <c r="I6" s="491">
        <f ca="1">SUM(Tabulka[07 h_nadzk])/2</f>
        <v>507.1</v>
      </c>
      <c r="J6" s="490">
        <f ca="1">SUM(Tabulka[08 h_oon])/2</f>
        <v>72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71895</v>
      </c>
      <c r="N6" s="491">
        <f ca="1">SUM(Tabulka[12 m_oc])/2</f>
        <v>71895</v>
      </c>
      <c r="O6" s="490">
        <f ca="1">SUM(Tabulka[13 m_sk])/2</f>
        <v>11394559</v>
      </c>
      <c r="P6" s="489">
        <f ca="1">SUM(Tabulka[14_vzsk])/2</f>
        <v>69609.98000000001</v>
      </c>
      <c r="Q6" s="489">
        <f ca="1">SUM(Tabulka[15_vzpl])/2</f>
        <v>26899.729911559021</v>
      </c>
      <c r="R6" s="488">
        <f ca="1">IF(Q6=0,0,P6/Q6)</f>
        <v>2.5877575807959343</v>
      </c>
      <c r="S6" s="487">
        <f ca="1">Q6-P6</f>
        <v>-42710.250088440989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12.983333333333334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11895.8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445.6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50355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50355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5681576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35794.44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16899.729911559021</v>
      </c>
      <c r="R8" s="471">
        <f ca="1">IF(Tabulka[[#This Row],[15_vzpl]]=0,"",Tabulka[[#This Row],[14_vzsk]]/Tabulka[[#This Row],[15_vzpl]])</f>
        <v>2.1180480509050881</v>
      </c>
      <c r="S8" s="470">
        <f ca="1">IF(Tabulka[[#This Row],[15_vzpl]]-Tabulka[[#This Row],[14_vzsk]]=0,"",Tabulka[[#This Row],[15_vzpl]]-Tabulka[[#This Row],[14_vzsk]])</f>
        <v>-18894.710088440981</v>
      </c>
    </row>
    <row r="9" spans="1:19" x14ac:dyDescent="0.3">
      <c r="A9" s="469">
        <v>99</v>
      </c>
      <c r="B9" s="468" t="s">
        <v>1529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793.6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188380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35794.44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16899.729911559021</v>
      </c>
      <c r="R9" s="471">
        <f ca="1">IF(Tabulka[[#This Row],[15_vzpl]]=0,"",Tabulka[[#This Row],[14_vzsk]]/Tabulka[[#This Row],[15_vzpl]])</f>
        <v>2.1180480509050881</v>
      </c>
      <c r="S9" s="470">
        <f ca="1">IF(Tabulka[[#This Row],[15_vzpl]]-Tabulka[[#This Row],[14_vzsk]]=0,"",Tabulka[[#This Row],[15_vzpl]]-Tabulka[[#This Row],[14_vzsk]])</f>
        <v>-18894.710088440981</v>
      </c>
    </row>
    <row r="10" spans="1:19" x14ac:dyDescent="0.3">
      <c r="A10" s="469">
        <v>100</v>
      </c>
      <c r="B10" s="468" t="s">
        <v>1530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45.6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93301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1531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9.8833333333333329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8938.2000000000007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48355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48355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4764969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>
        <v>203</v>
      </c>
      <c r="B12" s="468" t="s">
        <v>1532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634926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 t="s">
        <v>1520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21.400000000000002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20462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61.5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20790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20790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5102568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3" s="471">
        <f ca="1">IF(Tabulka[[#This Row],[15_vzpl]]=0,"",Tabulka[[#This Row],[14_vzsk]]/Tabulka[[#This Row],[15_vzpl]])</f>
        <v>3.3815539999999999</v>
      </c>
      <c r="S13" s="470">
        <f ca="1">IF(Tabulka[[#This Row],[15_vzpl]]-Tabulka[[#This Row],[14_vzsk]]=0,"",Tabulka[[#This Row],[15_vzpl]]-Tabulka[[#This Row],[14_vzsk]])</f>
        <v>-23815.54</v>
      </c>
    </row>
    <row r="14" spans="1:19" x14ac:dyDescent="0.3">
      <c r="A14" s="469">
        <v>303</v>
      </c>
      <c r="B14" s="468" t="s">
        <v>1533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1.3333333333333333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355463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4" s="471">
        <f ca="1">IF(Tabulka[[#This Row],[15_vzpl]]=0,"",Tabulka[[#This Row],[14_vzsk]]/Tabulka[[#This Row],[15_vzpl]])</f>
        <v>3.3815539999999999</v>
      </c>
      <c r="S14" s="470">
        <f ca="1">IF(Tabulka[[#This Row],[15_vzpl]]-Tabulka[[#This Row],[14_vzsk]]=0,"",Tabulka[[#This Row],[15_vzpl]]-Tabulka[[#This Row],[14_vzsk]])</f>
        <v>-23815.54</v>
      </c>
    </row>
    <row r="15" spans="1:19" x14ac:dyDescent="0.3">
      <c r="A15" s="469">
        <v>304</v>
      </c>
      <c r="B15" s="468" t="s">
        <v>1534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2.6666666666666665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2531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776712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1535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257773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408</v>
      </c>
      <c r="B17" s="468" t="s">
        <v>1536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11758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1214.5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3025238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409</v>
      </c>
      <c r="B18" s="468" t="s">
        <v>1537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64.5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233404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419</v>
      </c>
      <c r="B19" s="468" t="s">
        <v>1538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962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196219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1539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2007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257759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1521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3839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610415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1540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3839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610415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42619.972776165967</v>
      </c>
      <c r="D4" s="280">
        <f ca="1">IF(ISERROR(VLOOKUP("Náklady celkem",INDIRECT("HI!$A:$G"),5,0)),0,VLOOKUP("Náklady celkem",INDIRECT("HI!$A:$G"),5,0))</f>
        <v>45504.533980000007</v>
      </c>
      <c r="E4" s="281">
        <f ca="1">IF(C4=0,0,D4/C4)</f>
        <v>1.0676809724629188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16074.999247932436</v>
      </c>
      <c r="D7" s="288">
        <f>IF(ISERROR(HI!E5),"",HI!E5)</f>
        <v>16537.246070000001</v>
      </c>
      <c r="E7" s="285">
        <f t="shared" ref="E7:E15" si="0">IF(C7=0,0,D7/C7)</f>
        <v>1.028755635688569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1</v>
      </c>
      <c r="E8" s="285">
        <f t="shared" si="0"/>
        <v>1.1111111111111112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5.1020408163265302E-3</v>
      </c>
      <c r="E9" s="285">
        <f>IF(C9=0,0,D9/C9)</f>
        <v>1.7006802721088433E-2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0.50879761572893289</v>
      </c>
      <c r="E11" s="285">
        <f t="shared" si="0"/>
        <v>0.84799602621488823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0.82262993556185604</v>
      </c>
      <c r="E12" s="285">
        <f t="shared" si="0"/>
        <v>1.0282874194523199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1512.554843837738</v>
      </c>
      <c r="D15" s="288">
        <f>IF(ISERROR(HI!E6),"",HI!E6)</f>
        <v>1486.5171199999997</v>
      </c>
      <c r="E15" s="285">
        <f t="shared" si="0"/>
        <v>0.98278560017587602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15023.54148046875</v>
      </c>
      <c r="D16" s="284">
        <f ca="1">IF(ISERROR(VLOOKUP("Osobní náklady (Kč) *",INDIRECT("HI!$A:$G"),5,0)),0,VLOOKUP("Osobní náklady (Kč) *",INDIRECT("HI!$A:$G"),5,0))</f>
        <v>15494.163060000001</v>
      </c>
      <c r="E16" s="285">
        <f ca="1">IF(C16=0,0,D16/C16)</f>
        <v>1.0313256085552851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41918.680980000005</v>
      </c>
      <c r="D18" s="303">
        <f ca="1">IF(ISERROR(VLOOKUP("Výnosy celkem",INDIRECT("HI!$A:$G"),5,0)),0,VLOOKUP("Výnosy celkem",INDIRECT("HI!$A:$G"),5,0))</f>
        <v>41818.034359999998</v>
      </c>
      <c r="E18" s="304">
        <f t="shared" ref="E18:E31" ca="1" si="1">IF(C18=0,0,D18/C18)</f>
        <v>0.9975990031735964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38873.830980000006</v>
      </c>
      <c r="D19" s="284">
        <f ca="1">IF(ISERROR(VLOOKUP("Ambulance *",INDIRECT("HI!$A:$G"),5,0)),0,VLOOKUP("Ambulance *",INDIRECT("HI!$A:$G"),5,0))</f>
        <v>37792.244359999997</v>
      </c>
      <c r="E19" s="285">
        <f t="shared" ca="1" si="1"/>
        <v>0.9721769994689623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0.97217699946896241</v>
      </c>
      <c r="E20" s="285">
        <f t="shared" si="1"/>
        <v>0.97217699946896241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0.97217699946896285</v>
      </c>
      <c r="E21" s="285">
        <f t="shared" si="1"/>
        <v>0.97217699946896285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1.1415136563532802</v>
      </c>
      <c r="E23" s="285">
        <f t="shared" si="1"/>
        <v>1.342957242768565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3044.8500000000004</v>
      </c>
      <c r="D24" s="284">
        <f ca="1">IF(ISERROR(VLOOKUP("Hospitalizace *",INDIRECT("HI!$A:$G"),5,0)),0,VLOOKUP("Hospitalizace *",INDIRECT("HI!$A:$G"),5,0))</f>
        <v>4025.7900000000004</v>
      </c>
      <c r="E24" s="285">
        <f ca="1">IF(C24=0,0,D24/C24)</f>
        <v>1.3221636533819401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1.3221636533819401</v>
      </c>
      <c r="E25" s="285">
        <f t="shared" si="1"/>
        <v>1.3221636533819401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1.3221636533819401</v>
      </c>
      <c r="E26" s="285">
        <f t="shared" si="1"/>
        <v>1.3221636533819401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1.1633986928104576</v>
      </c>
      <c r="E29" s="285">
        <f t="shared" si="1"/>
        <v>1.2246302029583764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0.99517684887459812</v>
      </c>
      <c r="E30" s="285">
        <f t="shared" si="1"/>
        <v>0.99517684887459812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1.1309202926453601</v>
      </c>
      <c r="E31" s="285">
        <f t="shared" si="1"/>
        <v>1.1904424133109055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1528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12.65</v>
      </c>
      <c r="F4" s="498"/>
      <c r="G4" s="498"/>
      <c r="H4" s="498"/>
      <c r="I4" s="498">
        <v>2100.8000000000002</v>
      </c>
      <c r="J4" s="498">
        <v>205</v>
      </c>
      <c r="K4" s="498">
        <v>57.6</v>
      </c>
      <c r="L4" s="498">
        <v>12</v>
      </c>
      <c r="M4" s="498"/>
      <c r="N4" s="498"/>
      <c r="O4" s="498"/>
      <c r="P4" s="498"/>
      <c r="Q4" s="498">
        <v>975510</v>
      </c>
      <c r="R4" s="498">
        <v>900</v>
      </c>
      <c r="S4" s="498">
        <v>2816.6216519265035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0.8</v>
      </c>
      <c r="I5">
        <v>140.80000000000001</v>
      </c>
      <c r="Q5">
        <v>28388</v>
      </c>
      <c r="R5">
        <v>900</v>
      </c>
      <c r="S5">
        <v>2816.6216519265035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5.6</v>
      </c>
      <c r="Q6">
        <v>14965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9.5500000000000007</v>
      </c>
      <c r="I7">
        <v>1540</v>
      </c>
      <c r="J7">
        <v>188</v>
      </c>
      <c r="K7">
        <v>52</v>
      </c>
      <c r="L7">
        <v>12</v>
      </c>
      <c r="Q7">
        <v>825365</v>
      </c>
    </row>
    <row r="8" spans="1:19" x14ac:dyDescent="0.3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17</v>
      </c>
      <c r="Q8">
        <v>106792</v>
      </c>
    </row>
    <row r="9" spans="1:19" x14ac:dyDescent="0.3">
      <c r="A9" s="503" t="s">
        <v>216</v>
      </c>
      <c r="B9" s="502">
        <v>6</v>
      </c>
      <c r="C9">
        <v>1</v>
      </c>
      <c r="D9" t="s">
        <v>1520</v>
      </c>
      <c r="E9">
        <v>21.4</v>
      </c>
      <c r="I9">
        <v>3562</v>
      </c>
      <c r="J9">
        <v>254</v>
      </c>
      <c r="K9">
        <v>6</v>
      </c>
      <c r="O9">
        <v>2090</v>
      </c>
      <c r="P9">
        <v>2090</v>
      </c>
      <c r="Q9">
        <v>835566</v>
      </c>
      <c r="S9">
        <v>1666.6666666666667</v>
      </c>
    </row>
    <row r="10" spans="1:19" x14ac:dyDescent="0.3">
      <c r="A10" s="505" t="s">
        <v>217</v>
      </c>
      <c r="B10" s="504">
        <v>7</v>
      </c>
      <c r="C10">
        <v>1</v>
      </c>
      <c r="D10">
        <v>303</v>
      </c>
      <c r="E10">
        <v>2</v>
      </c>
      <c r="I10">
        <v>330</v>
      </c>
      <c r="Q10">
        <v>86486</v>
      </c>
      <c r="S10">
        <v>1666.6666666666667</v>
      </c>
    </row>
    <row r="11" spans="1:19" x14ac:dyDescent="0.3">
      <c r="A11" s="503" t="s">
        <v>218</v>
      </c>
      <c r="B11" s="502">
        <v>8</v>
      </c>
      <c r="C11">
        <v>1</v>
      </c>
      <c r="D11">
        <v>304</v>
      </c>
      <c r="E11">
        <v>2</v>
      </c>
      <c r="I11">
        <v>337.5</v>
      </c>
      <c r="Q11">
        <v>94750</v>
      </c>
    </row>
    <row r="12" spans="1:19" x14ac:dyDescent="0.3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42726</v>
      </c>
    </row>
    <row r="13" spans="1:19" x14ac:dyDescent="0.3">
      <c r="A13" s="503" t="s">
        <v>220</v>
      </c>
      <c r="B13" s="502">
        <v>10</v>
      </c>
      <c r="C13">
        <v>1</v>
      </c>
      <c r="D13">
        <v>408</v>
      </c>
      <c r="E13">
        <v>12.4</v>
      </c>
      <c r="I13">
        <v>2052.5</v>
      </c>
      <c r="J13">
        <v>228</v>
      </c>
      <c r="K13">
        <v>6</v>
      </c>
      <c r="O13">
        <v>1000</v>
      </c>
      <c r="P13">
        <v>1000</v>
      </c>
      <c r="Q13">
        <v>496133</v>
      </c>
    </row>
    <row r="14" spans="1:19" x14ac:dyDescent="0.3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160</v>
      </c>
      <c r="J14">
        <v>14</v>
      </c>
      <c r="O14">
        <v>500</v>
      </c>
      <c r="P14">
        <v>500</v>
      </c>
      <c r="Q14">
        <v>39599</v>
      </c>
    </row>
    <row r="15" spans="1:19" x14ac:dyDescent="0.3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170</v>
      </c>
      <c r="J15">
        <v>12</v>
      </c>
      <c r="Q15">
        <v>32918</v>
      </c>
    </row>
    <row r="16" spans="1:19" x14ac:dyDescent="0.3">
      <c r="A16" s="501" t="s">
        <v>210</v>
      </c>
      <c r="B16" s="500">
        <v>2018</v>
      </c>
      <c r="C16">
        <v>1</v>
      </c>
      <c r="D16">
        <v>642</v>
      </c>
      <c r="E16">
        <v>2</v>
      </c>
      <c r="I16">
        <v>344</v>
      </c>
      <c r="O16">
        <v>590</v>
      </c>
      <c r="P16">
        <v>590</v>
      </c>
      <c r="Q16">
        <v>42954</v>
      </c>
    </row>
    <row r="17" spans="3:19" x14ac:dyDescent="0.3">
      <c r="C17">
        <v>1</v>
      </c>
      <c r="D17" t="s">
        <v>1521</v>
      </c>
      <c r="E17">
        <v>4</v>
      </c>
      <c r="I17">
        <v>688</v>
      </c>
      <c r="Q17">
        <v>100667</v>
      </c>
    </row>
    <row r="18" spans="3:19" x14ac:dyDescent="0.3">
      <c r="C18">
        <v>1</v>
      </c>
      <c r="D18">
        <v>30</v>
      </c>
      <c r="E18">
        <v>4</v>
      </c>
      <c r="I18">
        <v>688</v>
      </c>
      <c r="Q18">
        <v>100667</v>
      </c>
    </row>
    <row r="19" spans="3:19" x14ac:dyDescent="0.3">
      <c r="C19" t="s">
        <v>1522</v>
      </c>
      <c r="E19">
        <v>38.049999999999997</v>
      </c>
      <c r="I19">
        <v>6350.8</v>
      </c>
      <c r="J19">
        <v>459</v>
      </c>
      <c r="K19">
        <v>63.6</v>
      </c>
      <c r="L19">
        <v>12</v>
      </c>
      <c r="O19">
        <v>2090</v>
      </c>
      <c r="P19">
        <v>2090</v>
      </c>
      <c r="Q19">
        <v>1911743</v>
      </c>
      <c r="R19">
        <v>900</v>
      </c>
      <c r="S19">
        <v>4483.2883185931705</v>
      </c>
    </row>
    <row r="20" spans="3:19" x14ac:dyDescent="0.3">
      <c r="C20">
        <v>2</v>
      </c>
      <c r="D20" t="s">
        <v>272</v>
      </c>
      <c r="E20">
        <v>12.65</v>
      </c>
      <c r="I20">
        <v>1812</v>
      </c>
      <c r="J20">
        <v>182</v>
      </c>
      <c r="K20">
        <v>64</v>
      </c>
      <c r="L20">
        <v>12</v>
      </c>
      <c r="O20">
        <v>7611</v>
      </c>
      <c r="P20">
        <v>7611</v>
      </c>
      <c r="Q20">
        <v>951461</v>
      </c>
      <c r="R20">
        <v>14990</v>
      </c>
      <c r="S20">
        <v>2816.6216519265035</v>
      </c>
    </row>
    <row r="21" spans="3:19" x14ac:dyDescent="0.3">
      <c r="C21">
        <v>2</v>
      </c>
      <c r="D21">
        <v>99</v>
      </c>
      <c r="E21">
        <v>0.8</v>
      </c>
      <c r="I21">
        <v>128</v>
      </c>
      <c r="K21">
        <v>8</v>
      </c>
      <c r="Q21">
        <v>30239</v>
      </c>
      <c r="R21">
        <v>14990</v>
      </c>
      <c r="S21">
        <v>2816.6216519265035</v>
      </c>
    </row>
    <row r="22" spans="3:19" x14ac:dyDescent="0.3">
      <c r="C22">
        <v>2</v>
      </c>
      <c r="D22">
        <v>100</v>
      </c>
      <c r="E22">
        <v>0.3</v>
      </c>
      <c r="I22">
        <v>48</v>
      </c>
      <c r="K22">
        <v>8</v>
      </c>
      <c r="Q22">
        <v>15921</v>
      </c>
    </row>
    <row r="23" spans="3:19" x14ac:dyDescent="0.3">
      <c r="C23">
        <v>2</v>
      </c>
      <c r="D23">
        <v>101</v>
      </c>
      <c r="E23">
        <v>9.5500000000000007</v>
      </c>
      <c r="I23">
        <v>1324</v>
      </c>
      <c r="J23">
        <v>172</v>
      </c>
      <c r="K23">
        <v>48</v>
      </c>
      <c r="L23">
        <v>12</v>
      </c>
      <c r="O23">
        <v>7611</v>
      </c>
      <c r="P23">
        <v>7611</v>
      </c>
      <c r="Q23">
        <v>803279</v>
      </c>
    </row>
    <row r="24" spans="3:19" x14ac:dyDescent="0.3">
      <c r="C24">
        <v>2</v>
      </c>
      <c r="D24">
        <v>203</v>
      </c>
      <c r="E24">
        <v>2</v>
      </c>
      <c r="I24">
        <v>312</v>
      </c>
      <c r="J24">
        <v>10</v>
      </c>
      <c r="Q24">
        <v>102022</v>
      </c>
    </row>
    <row r="25" spans="3:19" x14ac:dyDescent="0.3">
      <c r="C25">
        <v>2</v>
      </c>
      <c r="D25" t="s">
        <v>1520</v>
      </c>
      <c r="E25">
        <v>21.4</v>
      </c>
      <c r="I25">
        <v>3000.25</v>
      </c>
      <c r="J25">
        <v>221.5</v>
      </c>
      <c r="K25">
        <v>23</v>
      </c>
      <c r="O25">
        <v>2090</v>
      </c>
      <c r="P25">
        <v>2090</v>
      </c>
      <c r="Q25">
        <v>833861</v>
      </c>
      <c r="R25">
        <v>220</v>
      </c>
      <c r="S25">
        <v>1666.6666666666667</v>
      </c>
    </row>
    <row r="26" spans="3:19" x14ac:dyDescent="0.3">
      <c r="C26">
        <v>2</v>
      </c>
      <c r="D26">
        <v>303</v>
      </c>
      <c r="E26">
        <v>2</v>
      </c>
      <c r="I26">
        <v>288.25</v>
      </c>
      <c r="Q26">
        <v>87089</v>
      </c>
      <c r="R26">
        <v>220</v>
      </c>
      <c r="S26">
        <v>1666.6666666666667</v>
      </c>
    </row>
    <row r="27" spans="3:19" x14ac:dyDescent="0.3">
      <c r="C27">
        <v>2</v>
      </c>
      <c r="D27">
        <v>304</v>
      </c>
      <c r="E27">
        <v>2</v>
      </c>
      <c r="I27">
        <v>300</v>
      </c>
      <c r="Q27">
        <v>92947</v>
      </c>
    </row>
    <row r="28" spans="3:19" x14ac:dyDescent="0.3">
      <c r="C28">
        <v>2</v>
      </c>
      <c r="D28">
        <v>305</v>
      </c>
      <c r="E28">
        <v>1</v>
      </c>
      <c r="I28">
        <v>160</v>
      </c>
      <c r="J28">
        <v>4</v>
      </c>
      <c r="O28">
        <v>750</v>
      </c>
      <c r="P28">
        <v>750</v>
      </c>
      <c r="Q28">
        <v>44331</v>
      </c>
    </row>
    <row r="29" spans="3:19" x14ac:dyDescent="0.3">
      <c r="C29">
        <v>2</v>
      </c>
      <c r="D29">
        <v>408</v>
      </c>
      <c r="E29">
        <v>12.4</v>
      </c>
      <c r="I29">
        <v>1664</v>
      </c>
      <c r="J29">
        <v>195.5</v>
      </c>
      <c r="K29">
        <v>23</v>
      </c>
      <c r="O29">
        <v>750</v>
      </c>
      <c r="P29">
        <v>750</v>
      </c>
      <c r="Q29">
        <v>496290</v>
      </c>
    </row>
    <row r="30" spans="3:19" x14ac:dyDescent="0.3">
      <c r="C30">
        <v>2</v>
      </c>
      <c r="D30">
        <v>409</v>
      </c>
      <c r="E30">
        <v>1</v>
      </c>
      <c r="I30">
        <v>140</v>
      </c>
      <c r="J30">
        <v>11</v>
      </c>
      <c r="Q30">
        <v>38003</v>
      </c>
    </row>
    <row r="31" spans="3:19" x14ac:dyDescent="0.3">
      <c r="C31">
        <v>2</v>
      </c>
      <c r="D31">
        <v>419</v>
      </c>
      <c r="E31">
        <v>1</v>
      </c>
      <c r="I31">
        <v>144</v>
      </c>
      <c r="J31">
        <v>11</v>
      </c>
      <c r="Q31">
        <v>32640</v>
      </c>
    </row>
    <row r="32" spans="3:19" x14ac:dyDescent="0.3">
      <c r="C32">
        <v>2</v>
      </c>
      <c r="D32">
        <v>642</v>
      </c>
      <c r="E32">
        <v>2</v>
      </c>
      <c r="I32">
        <v>304</v>
      </c>
      <c r="O32">
        <v>590</v>
      </c>
      <c r="P32">
        <v>590</v>
      </c>
      <c r="Q32">
        <v>42561</v>
      </c>
    </row>
    <row r="33" spans="3:19" x14ac:dyDescent="0.3">
      <c r="C33">
        <v>2</v>
      </c>
      <c r="D33" t="s">
        <v>1521</v>
      </c>
      <c r="E33">
        <v>4</v>
      </c>
      <c r="I33">
        <v>614</v>
      </c>
      <c r="Q33">
        <v>100102</v>
      </c>
    </row>
    <row r="34" spans="3:19" x14ac:dyDescent="0.3">
      <c r="C34">
        <v>2</v>
      </c>
      <c r="D34">
        <v>30</v>
      </c>
      <c r="E34">
        <v>4</v>
      </c>
      <c r="I34">
        <v>614</v>
      </c>
      <c r="Q34">
        <v>100102</v>
      </c>
    </row>
    <row r="35" spans="3:19" x14ac:dyDescent="0.3">
      <c r="C35" t="s">
        <v>1523</v>
      </c>
      <c r="E35">
        <v>38.049999999999997</v>
      </c>
      <c r="I35">
        <v>5426.25</v>
      </c>
      <c r="J35">
        <v>403.5</v>
      </c>
      <c r="K35">
        <v>87</v>
      </c>
      <c r="L35">
        <v>12</v>
      </c>
      <c r="O35">
        <v>9701</v>
      </c>
      <c r="P35">
        <v>9701</v>
      </c>
      <c r="Q35">
        <v>1885424</v>
      </c>
      <c r="R35">
        <v>15210</v>
      </c>
      <c r="S35">
        <v>4483.2883185931705</v>
      </c>
    </row>
    <row r="36" spans="3:19" x14ac:dyDescent="0.3">
      <c r="C36">
        <v>3</v>
      </c>
      <c r="D36" t="s">
        <v>272</v>
      </c>
      <c r="E36">
        <v>13.15</v>
      </c>
      <c r="I36">
        <v>1973.8</v>
      </c>
      <c r="J36">
        <v>195</v>
      </c>
      <c r="K36">
        <v>88</v>
      </c>
      <c r="Q36">
        <v>936470</v>
      </c>
      <c r="S36">
        <v>2816.6216519265035</v>
      </c>
    </row>
    <row r="37" spans="3:19" x14ac:dyDescent="0.3">
      <c r="C37">
        <v>3</v>
      </c>
      <c r="D37">
        <v>99</v>
      </c>
      <c r="E37">
        <v>0.8</v>
      </c>
      <c r="I37">
        <v>121.6</v>
      </c>
      <c r="K37">
        <v>20</v>
      </c>
      <c r="Q37">
        <v>32664</v>
      </c>
      <c r="S37">
        <v>2816.6216519265035</v>
      </c>
    </row>
    <row r="38" spans="3:19" x14ac:dyDescent="0.3">
      <c r="C38">
        <v>3</v>
      </c>
      <c r="D38">
        <v>100</v>
      </c>
      <c r="E38">
        <v>0.3</v>
      </c>
      <c r="I38">
        <v>24</v>
      </c>
      <c r="K38">
        <v>12</v>
      </c>
      <c r="Q38">
        <v>16198</v>
      </c>
    </row>
    <row r="39" spans="3:19" x14ac:dyDescent="0.3">
      <c r="C39">
        <v>3</v>
      </c>
      <c r="D39">
        <v>101</v>
      </c>
      <c r="E39">
        <v>10.050000000000001</v>
      </c>
      <c r="I39">
        <v>1492.2</v>
      </c>
      <c r="J39">
        <v>176</v>
      </c>
      <c r="K39">
        <v>56</v>
      </c>
      <c r="Q39">
        <v>779730</v>
      </c>
    </row>
    <row r="40" spans="3:19" x14ac:dyDescent="0.3">
      <c r="C40">
        <v>3</v>
      </c>
      <c r="D40">
        <v>203</v>
      </c>
      <c r="E40">
        <v>2</v>
      </c>
      <c r="I40">
        <v>336</v>
      </c>
      <c r="J40">
        <v>19</v>
      </c>
      <c r="Q40">
        <v>107878</v>
      </c>
    </row>
    <row r="41" spans="3:19" x14ac:dyDescent="0.3">
      <c r="C41">
        <v>3</v>
      </c>
      <c r="D41" t="s">
        <v>1520</v>
      </c>
      <c r="E41">
        <v>21.4</v>
      </c>
      <c r="I41">
        <v>3480.5</v>
      </c>
      <c r="J41">
        <v>211.5</v>
      </c>
      <c r="K41">
        <v>18</v>
      </c>
      <c r="O41">
        <v>2090</v>
      </c>
      <c r="P41">
        <v>2090</v>
      </c>
      <c r="Q41">
        <v>856326</v>
      </c>
      <c r="S41">
        <v>1666.6666666666667</v>
      </c>
    </row>
    <row r="42" spans="3:19" x14ac:dyDescent="0.3">
      <c r="C42">
        <v>3</v>
      </c>
      <c r="D42">
        <v>303</v>
      </c>
      <c r="E42">
        <v>1</v>
      </c>
      <c r="I42">
        <v>165</v>
      </c>
      <c r="Q42">
        <v>43371</v>
      </c>
      <c r="S42">
        <v>1666.6666666666667</v>
      </c>
    </row>
    <row r="43" spans="3:19" x14ac:dyDescent="0.3">
      <c r="C43">
        <v>3</v>
      </c>
      <c r="D43">
        <v>304</v>
      </c>
      <c r="E43">
        <v>3</v>
      </c>
      <c r="I43">
        <v>495</v>
      </c>
      <c r="Q43">
        <v>149088</v>
      </c>
    </row>
    <row r="44" spans="3:19" x14ac:dyDescent="0.3">
      <c r="C44">
        <v>3</v>
      </c>
      <c r="D44">
        <v>305</v>
      </c>
      <c r="E44">
        <v>1</v>
      </c>
      <c r="I44">
        <v>176</v>
      </c>
      <c r="Q44">
        <v>42320</v>
      </c>
    </row>
    <row r="45" spans="3:19" x14ac:dyDescent="0.3">
      <c r="C45">
        <v>3</v>
      </c>
      <c r="D45">
        <v>408</v>
      </c>
      <c r="E45">
        <v>12.4</v>
      </c>
      <c r="I45">
        <v>2004.5</v>
      </c>
      <c r="J45">
        <v>188.5</v>
      </c>
      <c r="K45">
        <v>18</v>
      </c>
      <c r="O45">
        <v>500</v>
      </c>
      <c r="P45">
        <v>500</v>
      </c>
      <c r="Q45">
        <v>504948</v>
      </c>
    </row>
    <row r="46" spans="3:19" x14ac:dyDescent="0.3">
      <c r="C46">
        <v>3</v>
      </c>
      <c r="D46">
        <v>409</v>
      </c>
      <c r="E46">
        <v>1</v>
      </c>
      <c r="I46">
        <v>140</v>
      </c>
      <c r="J46">
        <v>11</v>
      </c>
      <c r="Q46">
        <v>39828</v>
      </c>
    </row>
    <row r="47" spans="3:19" x14ac:dyDescent="0.3">
      <c r="C47">
        <v>3</v>
      </c>
      <c r="D47">
        <v>419</v>
      </c>
      <c r="E47">
        <v>1</v>
      </c>
      <c r="I47">
        <v>148</v>
      </c>
      <c r="J47">
        <v>12</v>
      </c>
      <c r="O47">
        <v>500</v>
      </c>
      <c r="P47">
        <v>500</v>
      </c>
      <c r="Q47">
        <v>33621</v>
      </c>
    </row>
    <row r="48" spans="3:19" x14ac:dyDescent="0.3">
      <c r="C48">
        <v>3</v>
      </c>
      <c r="D48">
        <v>642</v>
      </c>
      <c r="E48">
        <v>2</v>
      </c>
      <c r="I48">
        <v>352</v>
      </c>
      <c r="O48">
        <v>1090</v>
      </c>
      <c r="P48">
        <v>1090</v>
      </c>
      <c r="Q48">
        <v>43150</v>
      </c>
    </row>
    <row r="49" spans="3:19" x14ac:dyDescent="0.3">
      <c r="C49">
        <v>3</v>
      </c>
      <c r="D49" t="s">
        <v>1521</v>
      </c>
      <c r="E49">
        <v>4</v>
      </c>
      <c r="I49">
        <v>595</v>
      </c>
      <c r="Q49">
        <v>96533</v>
      </c>
    </row>
    <row r="50" spans="3:19" x14ac:dyDescent="0.3">
      <c r="C50">
        <v>3</v>
      </c>
      <c r="D50">
        <v>30</v>
      </c>
      <c r="E50">
        <v>4</v>
      </c>
      <c r="I50">
        <v>595</v>
      </c>
      <c r="Q50">
        <v>96533</v>
      </c>
    </row>
    <row r="51" spans="3:19" x14ac:dyDescent="0.3">
      <c r="C51" t="s">
        <v>1524</v>
      </c>
      <c r="E51">
        <v>38.549999999999997</v>
      </c>
      <c r="I51">
        <v>6049.3</v>
      </c>
      <c r="J51">
        <v>406.5</v>
      </c>
      <c r="K51">
        <v>106</v>
      </c>
      <c r="O51">
        <v>2090</v>
      </c>
      <c r="P51">
        <v>2090</v>
      </c>
      <c r="Q51">
        <v>1889329</v>
      </c>
      <c r="S51">
        <v>4483.2883185931705</v>
      </c>
    </row>
    <row r="52" spans="3:19" x14ac:dyDescent="0.3">
      <c r="C52">
        <v>4</v>
      </c>
      <c r="D52" t="s">
        <v>272</v>
      </c>
      <c r="E52">
        <v>13.15</v>
      </c>
      <c r="I52">
        <v>1896</v>
      </c>
      <c r="J52">
        <v>169</v>
      </c>
      <c r="K52">
        <v>76</v>
      </c>
      <c r="L52">
        <v>12</v>
      </c>
      <c r="O52">
        <v>21372</v>
      </c>
      <c r="P52">
        <v>21372</v>
      </c>
      <c r="Q52">
        <v>907939</v>
      </c>
      <c r="S52">
        <v>2816.6216519265035</v>
      </c>
    </row>
    <row r="53" spans="3:19" x14ac:dyDescent="0.3">
      <c r="C53">
        <v>4</v>
      </c>
      <c r="D53">
        <v>99</v>
      </c>
      <c r="E53">
        <v>0.8</v>
      </c>
      <c r="I53">
        <v>128</v>
      </c>
      <c r="K53">
        <v>24</v>
      </c>
      <c r="Q53">
        <v>33555</v>
      </c>
      <c r="S53">
        <v>2816.6216519265035</v>
      </c>
    </row>
    <row r="54" spans="3:19" x14ac:dyDescent="0.3">
      <c r="C54">
        <v>4</v>
      </c>
      <c r="D54">
        <v>100</v>
      </c>
      <c r="E54">
        <v>0.3</v>
      </c>
      <c r="I54">
        <v>44</v>
      </c>
      <c r="O54">
        <v>1000</v>
      </c>
      <c r="P54">
        <v>1000</v>
      </c>
      <c r="Q54">
        <v>14029</v>
      </c>
    </row>
    <row r="55" spans="3:19" x14ac:dyDescent="0.3">
      <c r="C55">
        <v>4</v>
      </c>
      <c r="D55">
        <v>101</v>
      </c>
      <c r="E55">
        <v>10.050000000000001</v>
      </c>
      <c r="I55">
        <v>1428</v>
      </c>
      <c r="J55">
        <v>152</v>
      </c>
      <c r="K55">
        <v>52</v>
      </c>
      <c r="L55">
        <v>12</v>
      </c>
      <c r="O55">
        <v>20372</v>
      </c>
      <c r="P55">
        <v>20372</v>
      </c>
      <c r="Q55">
        <v>753227</v>
      </c>
    </row>
    <row r="56" spans="3:19" x14ac:dyDescent="0.3">
      <c r="C56">
        <v>4</v>
      </c>
      <c r="D56">
        <v>203</v>
      </c>
      <c r="E56">
        <v>2</v>
      </c>
      <c r="I56">
        <v>296</v>
      </c>
      <c r="J56">
        <v>17</v>
      </c>
      <c r="Q56">
        <v>107128</v>
      </c>
    </row>
    <row r="57" spans="3:19" x14ac:dyDescent="0.3">
      <c r="C57">
        <v>4</v>
      </c>
      <c r="D57" t="s">
        <v>1520</v>
      </c>
      <c r="E57">
        <v>21.4</v>
      </c>
      <c r="I57">
        <v>3426.5</v>
      </c>
      <c r="J57">
        <v>212</v>
      </c>
      <c r="K57">
        <v>3</v>
      </c>
      <c r="O57">
        <v>2840</v>
      </c>
      <c r="P57">
        <v>2840</v>
      </c>
      <c r="Q57">
        <v>855558</v>
      </c>
      <c r="S57">
        <v>1666.6666666666667</v>
      </c>
    </row>
    <row r="58" spans="3:19" x14ac:dyDescent="0.3">
      <c r="C58">
        <v>4</v>
      </c>
      <c r="D58">
        <v>303</v>
      </c>
      <c r="E58">
        <v>1</v>
      </c>
      <c r="I58">
        <v>157.5</v>
      </c>
      <c r="Q58">
        <v>47421</v>
      </c>
      <c r="S58">
        <v>1666.6666666666667</v>
      </c>
    </row>
    <row r="59" spans="3:19" x14ac:dyDescent="0.3">
      <c r="C59">
        <v>4</v>
      </c>
      <c r="D59">
        <v>304</v>
      </c>
      <c r="E59">
        <v>3</v>
      </c>
      <c r="I59">
        <v>472.5</v>
      </c>
      <c r="Q59">
        <v>145469</v>
      </c>
    </row>
    <row r="60" spans="3:19" x14ac:dyDescent="0.3">
      <c r="C60">
        <v>4</v>
      </c>
      <c r="D60">
        <v>305</v>
      </c>
      <c r="E60">
        <v>1</v>
      </c>
      <c r="I60">
        <v>160</v>
      </c>
      <c r="O60">
        <v>500</v>
      </c>
      <c r="P60">
        <v>500</v>
      </c>
      <c r="Q60">
        <v>42882</v>
      </c>
    </row>
    <row r="61" spans="3:19" x14ac:dyDescent="0.3">
      <c r="C61">
        <v>4</v>
      </c>
      <c r="D61">
        <v>408</v>
      </c>
      <c r="E61">
        <v>12.4</v>
      </c>
      <c r="I61">
        <v>1989.5</v>
      </c>
      <c r="J61">
        <v>197.5</v>
      </c>
      <c r="K61">
        <v>3</v>
      </c>
      <c r="O61">
        <v>1750</v>
      </c>
      <c r="P61">
        <v>1750</v>
      </c>
      <c r="Q61">
        <v>507355</v>
      </c>
    </row>
    <row r="62" spans="3:19" x14ac:dyDescent="0.3">
      <c r="C62">
        <v>4</v>
      </c>
      <c r="D62">
        <v>409</v>
      </c>
      <c r="E62">
        <v>1</v>
      </c>
      <c r="I62">
        <v>164</v>
      </c>
      <c r="J62">
        <v>12.5</v>
      </c>
      <c r="Q62">
        <v>39818</v>
      </c>
    </row>
    <row r="63" spans="3:19" x14ac:dyDescent="0.3">
      <c r="C63">
        <v>4</v>
      </c>
      <c r="D63">
        <v>419</v>
      </c>
      <c r="E63">
        <v>1</v>
      </c>
      <c r="I63">
        <v>156</v>
      </c>
      <c r="J63">
        <v>2</v>
      </c>
      <c r="Q63">
        <v>29912</v>
      </c>
    </row>
    <row r="64" spans="3:19" x14ac:dyDescent="0.3">
      <c r="C64">
        <v>4</v>
      </c>
      <c r="D64">
        <v>642</v>
      </c>
      <c r="E64">
        <v>2</v>
      </c>
      <c r="I64">
        <v>327</v>
      </c>
      <c r="O64">
        <v>590</v>
      </c>
      <c r="P64">
        <v>590</v>
      </c>
      <c r="Q64">
        <v>42701</v>
      </c>
    </row>
    <row r="65" spans="3:19" x14ac:dyDescent="0.3">
      <c r="C65">
        <v>4</v>
      </c>
      <c r="D65" t="s">
        <v>1521</v>
      </c>
      <c r="E65">
        <v>4</v>
      </c>
      <c r="I65">
        <v>620</v>
      </c>
      <c r="Q65">
        <v>101854</v>
      </c>
    </row>
    <row r="66" spans="3:19" x14ac:dyDescent="0.3">
      <c r="C66">
        <v>4</v>
      </c>
      <c r="D66">
        <v>30</v>
      </c>
      <c r="E66">
        <v>4</v>
      </c>
      <c r="I66">
        <v>620</v>
      </c>
      <c r="Q66">
        <v>101854</v>
      </c>
    </row>
    <row r="67" spans="3:19" x14ac:dyDescent="0.3">
      <c r="C67" t="s">
        <v>1525</v>
      </c>
      <c r="E67">
        <v>38.549999999999997</v>
      </c>
      <c r="I67">
        <v>5942.5</v>
      </c>
      <c r="J67">
        <v>381</v>
      </c>
      <c r="K67">
        <v>79</v>
      </c>
      <c r="L67">
        <v>12</v>
      </c>
      <c r="O67">
        <v>24212</v>
      </c>
      <c r="P67">
        <v>24212</v>
      </c>
      <c r="Q67">
        <v>1865351</v>
      </c>
      <c r="S67">
        <v>4483.2883185931705</v>
      </c>
    </row>
    <row r="68" spans="3:19" x14ac:dyDescent="0.3">
      <c r="C68">
        <v>5</v>
      </c>
      <c r="D68" t="s">
        <v>272</v>
      </c>
      <c r="E68">
        <v>13.15</v>
      </c>
      <c r="I68">
        <v>2123.1999999999998</v>
      </c>
      <c r="J68">
        <v>176.4</v>
      </c>
      <c r="K68">
        <v>93.6</v>
      </c>
      <c r="L68">
        <v>12</v>
      </c>
      <c r="O68">
        <v>21372</v>
      </c>
      <c r="P68">
        <v>21372</v>
      </c>
      <c r="Q68">
        <v>946491</v>
      </c>
      <c r="R68">
        <v>9484.44</v>
      </c>
      <c r="S68">
        <v>2816.6216519265035</v>
      </c>
    </row>
    <row r="69" spans="3:19" x14ac:dyDescent="0.3">
      <c r="C69">
        <v>5</v>
      </c>
      <c r="D69">
        <v>99</v>
      </c>
      <c r="E69">
        <v>0.8</v>
      </c>
      <c r="I69">
        <v>140.80000000000001</v>
      </c>
      <c r="K69">
        <v>16</v>
      </c>
      <c r="Q69">
        <v>31685</v>
      </c>
      <c r="R69">
        <v>9484.44</v>
      </c>
      <c r="S69">
        <v>2816.6216519265035</v>
      </c>
    </row>
    <row r="70" spans="3:19" x14ac:dyDescent="0.3">
      <c r="C70">
        <v>5</v>
      </c>
      <c r="D70">
        <v>100</v>
      </c>
      <c r="E70">
        <v>0.3</v>
      </c>
      <c r="I70">
        <v>60</v>
      </c>
      <c r="K70">
        <v>20</v>
      </c>
      <c r="O70">
        <v>1000</v>
      </c>
      <c r="P70">
        <v>1000</v>
      </c>
      <c r="Q70">
        <v>19190</v>
      </c>
    </row>
    <row r="71" spans="3:19" x14ac:dyDescent="0.3">
      <c r="C71">
        <v>5</v>
      </c>
      <c r="D71">
        <v>101</v>
      </c>
      <c r="E71">
        <v>10.050000000000001</v>
      </c>
      <c r="I71">
        <v>1642.4</v>
      </c>
      <c r="J71">
        <v>158.4</v>
      </c>
      <c r="K71">
        <v>57.6</v>
      </c>
      <c r="L71">
        <v>12</v>
      </c>
      <c r="O71">
        <v>20372</v>
      </c>
      <c r="P71">
        <v>20372</v>
      </c>
      <c r="Q71">
        <v>786317</v>
      </c>
    </row>
    <row r="72" spans="3:19" x14ac:dyDescent="0.3">
      <c r="C72">
        <v>5</v>
      </c>
      <c r="D72">
        <v>203</v>
      </c>
      <c r="E72">
        <v>2</v>
      </c>
      <c r="I72">
        <v>280</v>
      </c>
      <c r="J72">
        <v>18</v>
      </c>
      <c r="Q72">
        <v>109299</v>
      </c>
    </row>
    <row r="73" spans="3:19" x14ac:dyDescent="0.3">
      <c r="C73">
        <v>5</v>
      </c>
      <c r="D73" t="s">
        <v>1520</v>
      </c>
      <c r="E73">
        <v>21.4</v>
      </c>
      <c r="I73">
        <v>3753.5</v>
      </c>
      <c r="J73">
        <v>214</v>
      </c>
      <c r="K73">
        <v>11.5</v>
      </c>
      <c r="O73">
        <v>9590</v>
      </c>
      <c r="P73">
        <v>9590</v>
      </c>
      <c r="Q73">
        <v>864993</v>
      </c>
      <c r="R73">
        <v>33595.54</v>
      </c>
      <c r="S73">
        <v>1666.6666666666667</v>
      </c>
    </row>
    <row r="74" spans="3:19" x14ac:dyDescent="0.3">
      <c r="C74">
        <v>5</v>
      </c>
      <c r="D74">
        <v>303</v>
      </c>
      <c r="E74">
        <v>1</v>
      </c>
      <c r="I74">
        <v>172.5</v>
      </c>
      <c r="Q74">
        <v>47201</v>
      </c>
      <c r="R74">
        <v>33595.54</v>
      </c>
      <c r="S74">
        <v>1666.6666666666667</v>
      </c>
    </row>
    <row r="75" spans="3:19" x14ac:dyDescent="0.3">
      <c r="C75">
        <v>5</v>
      </c>
      <c r="D75">
        <v>304</v>
      </c>
      <c r="E75">
        <v>3</v>
      </c>
      <c r="I75">
        <v>493.5</v>
      </c>
      <c r="O75">
        <v>7500</v>
      </c>
      <c r="P75">
        <v>7500</v>
      </c>
      <c r="Q75">
        <v>153355</v>
      </c>
    </row>
    <row r="76" spans="3:19" x14ac:dyDescent="0.3">
      <c r="C76">
        <v>5</v>
      </c>
      <c r="D76">
        <v>305</v>
      </c>
      <c r="E76">
        <v>1</v>
      </c>
      <c r="I76">
        <v>184</v>
      </c>
      <c r="O76">
        <v>750</v>
      </c>
      <c r="P76">
        <v>750</v>
      </c>
      <c r="Q76">
        <v>43070</v>
      </c>
    </row>
    <row r="77" spans="3:19" x14ac:dyDescent="0.3">
      <c r="C77">
        <v>5</v>
      </c>
      <c r="D77">
        <v>408</v>
      </c>
      <c r="E77">
        <v>12.4</v>
      </c>
      <c r="I77">
        <v>2175.5</v>
      </c>
      <c r="J77">
        <v>198</v>
      </c>
      <c r="K77">
        <v>11.5</v>
      </c>
      <c r="O77">
        <v>750</v>
      </c>
      <c r="P77">
        <v>750</v>
      </c>
      <c r="Q77">
        <v>509539</v>
      </c>
    </row>
    <row r="78" spans="3:19" x14ac:dyDescent="0.3">
      <c r="C78">
        <v>5</v>
      </c>
      <c r="D78">
        <v>409</v>
      </c>
      <c r="E78">
        <v>1</v>
      </c>
      <c r="I78">
        <v>184</v>
      </c>
      <c r="J78">
        <v>3</v>
      </c>
      <c r="Q78">
        <v>36204</v>
      </c>
    </row>
    <row r="79" spans="3:19" x14ac:dyDescent="0.3">
      <c r="C79">
        <v>5</v>
      </c>
      <c r="D79">
        <v>419</v>
      </c>
      <c r="E79">
        <v>1</v>
      </c>
      <c r="I79">
        <v>184</v>
      </c>
      <c r="J79">
        <v>13</v>
      </c>
      <c r="Q79">
        <v>32839</v>
      </c>
    </row>
    <row r="80" spans="3:19" x14ac:dyDescent="0.3">
      <c r="C80">
        <v>5</v>
      </c>
      <c r="D80">
        <v>642</v>
      </c>
      <c r="E80">
        <v>2</v>
      </c>
      <c r="I80">
        <v>360</v>
      </c>
      <c r="O80">
        <v>590</v>
      </c>
      <c r="P80">
        <v>590</v>
      </c>
      <c r="Q80">
        <v>42785</v>
      </c>
    </row>
    <row r="81" spans="3:19" x14ac:dyDescent="0.3">
      <c r="C81">
        <v>5</v>
      </c>
      <c r="D81" t="s">
        <v>1521</v>
      </c>
      <c r="E81">
        <v>4</v>
      </c>
      <c r="I81">
        <v>706</v>
      </c>
      <c r="O81">
        <v>750</v>
      </c>
      <c r="P81">
        <v>750</v>
      </c>
      <c r="Q81">
        <v>105847</v>
      </c>
    </row>
    <row r="82" spans="3:19" x14ac:dyDescent="0.3">
      <c r="C82">
        <v>5</v>
      </c>
      <c r="D82">
        <v>30</v>
      </c>
      <c r="E82">
        <v>4</v>
      </c>
      <c r="I82">
        <v>706</v>
      </c>
      <c r="O82">
        <v>750</v>
      </c>
      <c r="P82">
        <v>750</v>
      </c>
      <c r="Q82">
        <v>105847</v>
      </c>
    </row>
    <row r="83" spans="3:19" x14ac:dyDescent="0.3">
      <c r="C83" t="s">
        <v>1526</v>
      </c>
      <c r="E83">
        <v>38.549999999999997</v>
      </c>
      <c r="I83">
        <v>6582.7</v>
      </c>
      <c r="J83">
        <v>390.4</v>
      </c>
      <c r="K83">
        <v>105.1</v>
      </c>
      <c r="L83">
        <v>12</v>
      </c>
      <c r="O83">
        <v>31712</v>
      </c>
      <c r="P83">
        <v>31712</v>
      </c>
      <c r="Q83">
        <v>1917331</v>
      </c>
      <c r="R83">
        <v>43079.98</v>
      </c>
      <c r="S83">
        <v>4483.2883185931705</v>
      </c>
    </row>
    <row r="84" spans="3:19" x14ac:dyDescent="0.3">
      <c r="C84">
        <v>6</v>
      </c>
      <c r="D84" t="s">
        <v>272</v>
      </c>
      <c r="E84">
        <v>13.15</v>
      </c>
      <c r="I84">
        <v>1990</v>
      </c>
      <c r="J84">
        <v>170.6</v>
      </c>
      <c r="K84">
        <v>66.400000000000006</v>
      </c>
      <c r="L84">
        <v>24</v>
      </c>
      <c r="Q84">
        <v>963705</v>
      </c>
      <c r="R84">
        <v>10420</v>
      </c>
      <c r="S84">
        <v>2816.6216519265035</v>
      </c>
    </row>
    <row r="85" spans="3:19" x14ac:dyDescent="0.3">
      <c r="C85">
        <v>6</v>
      </c>
      <c r="D85">
        <v>99</v>
      </c>
      <c r="E85">
        <v>0.8</v>
      </c>
      <c r="I85">
        <v>134.4</v>
      </c>
      <c r="K85">
        <v>16</v>
      </c>
      <c r="Q85">
        <v>31849</v>
      </c>
      <c r="R85">
        <v>10420</v>
      </c>
      <c r="S85">
        <v>2816.6216519265035</v>
      </c>
    </row>
    <row r="86" spans="3:19" x14ac:dyDescent="0.3">
      <c r="C86">
        <v>6</v>
      </c>
      <c r="D86">
        <v>100</v>
      </c>
      <c r="E86">
        <v>0.3</v>
      </c>
      <c r="I86">
        <v>24</v>
      </c>
      <c r="Q86">
        <v>12998</v>
      </c>
    </row>
    <row r="87" spans="3:19" x14ac:dyDescent="0.3">
      <c r="C87">
        <v>6</v>
      </c>
      <c r="D87">
        <v>101</v>
      </c>
      <c r="E87">
        <v>10.050000000000001</v>
      </c>
      <c r="I87">
        <v>1511.6</v>
      </c>
      <c r="J87">
        <v>161.6</v>
      </c>
      <c r="K87">
        <v>50.4</v>
      </c>
      <c r="L87">
        <v>24</v>
      </c>
      <c r="Q87">
        <v>817051</v>
      </c>
    </row>
    <row r="88" spans="3:19" x14ac:dyDescent="0.3">
      <c r="C88">
        <v>6</v>
      </c>
      <c r="D88">
        <v>203</v>
      </c>
      <c r="E88">
        <v>2</v>
      </c>
      <c r="I88">
        <v>320</v>
      </c>
      <c r="J88">
        <v>9</v>
      </c>
      <c r="Q88">
        <v>101807</v>
      </c>
    </row>
    <row r="89" spans="3:19" x14ac:dyDescent="0.3">
      <c r="C89">
        <v>6</v>
      </c>
      <c r="D89" t="s">
        <v>1520</v>
      </c>
      <c r="E89">
        <v>21.4</v>
      </c>
      <c r="I89">
        <v>3239.25</v>
      </c>
      <c r="J89">
        <v>233.5</v>
      </c>
      <c r="O89">
        <v>2090</v>
      </c>
      <c r="P89">
        <v>2090</v>
      </c>
      <c r="Q89">
        <v>856264</v>
      </c>
      <c r="S89">
        <v>1666.6666666666667</v>
      </c>
    </row>
    <row r="90" spans="3:19" x14ac:dyDescent="0.3">
      <c r="C90">
        <v>6</v>
      </c>
      <c r="D90">
        <v>303</v>
      </c>
      <c r="E90">
        <v>1</v>
      </c>
      <c r="I90">
        <v>138.75</v>
      </c>
      <c r="Q90">
        <v>43895</v>
      </c>
      <c r="S90">
        <v>1666.6666666666667</v>
      </c>
    </row>
    <row r="91" spans="3:19" x14ac:dyDescent="0.3">
      <c r="C91">
        <v>6</v>
      </c>
      <c r="D91">
        <v>304</v>
      </c>
      <c r="E91">
        <v>3</v>
      </c>
      <c r="I91">
        <v>432.5</v>
      </c>
      <c r="Q91">
        <v>141103</v>
      </c>
    </row>
    <row r="92" spans="3:19" x14ac:dyDescent="0.3">
      <c r="C92">
        <v>6</v>
      </c>
      <c r="D92">
        <v>305</v>
      </c>
      <c r="E92">
        <v>1</v>
      </c>
      <c r="I92">
        <v>152</v>
      </c>
      <c r="Q92">
        <v>42444</v>
      </c>
    </row>
    <row r="93" spans="3:19" x14ac:dyDescent="0.3">
      <c r="C93">
        <v>6</v>
      </c>
      <c r="D93">
        <v>408</v>
      </c>
      <c r="E93">
        <v>12.4</v>
      </c>
      <c r="I93">
        <v>1872</v>
      </c>
      <c r="J93">
        <v>207</v>
      </c>
      <c r="O93">
        <v>590</v>
      </c>
      <c r="P93">
        <v>590</v>
      </c>
      <c r="Q93">
        <v>510973</v>
      </c>
    </row>
    <row r="94" spans="3:19" x14ac:dyDescent="0.3">
      <c r="C94">
        <v>6</v>
      </c>
      <c r="D94">
        <v>409</v>
      </c>
      <c r="E94">
        <v>1</v>
      </c>
      <c r="I94">
        <v>164</v>
      </c>
      <c r="J94">
        <v>13</v>
      </c>
      <c r="Q94">
        <v>39952</v>
      </c>
    </row>
    <row r="95" spans="3:19" x14ac:dyDescent="0.3">
      <c r="C95">
        <v>6</v>
      </c>
      <c r="D95">
        <v>419</v>
      </c>
      <c r="E95">
        <v>1</v>
      </c>
      <c r="I95">
        <v>160</v>
      </c>
      <c r="J95">
        <v>13.5</v>
      </c>
      <c r="Q95">
        <v>34289</v>
      </c>
    </row>
    <row r="96" spans="3:19" x14ac:dyDescent="0.3">
      <c r="C96">
        <v>6</v>
      </c>
      <c r="D96">
        <v>642</v>
      </c>
      <c r="E96">
        <v>2</v>
      </c>
      <c r="I96">
        <v>320</v>
      </c>
      <c r="O96">
        <v>1500</v>
      </c>
      <c r="P96">
        <v>1500</v>
      </c>
      <c r="Q96">
        <v>43608</v>
      </c>
    </row>
    <row r="97" spans="3:19" x14ac:dyDescent="0.3">
      <c r="C97">
        <v>6</v>
      </c>
      <c r="D97" t="s">
        <v>1521</v>
      </c>
      <c r="E97">
        <v>4</v>
      </c>
      <c r="I97">
        <v>616</v>
      </c>
      <c r="Q97">
        <v>105412</v>
      </c>
    </row>
    <row r="98" spans="3:19" x14ac:dyDescent="0.3">
      <c r="C98">
        <v>6</v>
      </c>
      <c r="D98">
        <v>30</v>
      </c>
      <c r="E98">
        <v>4</v>
      </c>
      <c r="I98">
        <v>616</v>
      </c>
      <c r="Q98">
        <v>105412</v>
      </c>
    </row>
    <row r="99" spans="3:19" x14ac:dyDescent="0.3">
      <c r="C99" t="s">
        <v>1527</v>
      </c>
      <c r="E99">
        <v>38.549999999999997</v>
      </c>
      <c r="I99">
        <v>5845.25</v>
      </c>
      <c r="J99">
        <v>404.1</v>
      </c>
      <c r="K99">
        <v>66.400000000000006</v>
      </c>
      <c r="L99">
        <v>24</v>
      </c>
      <c r="O99">
        <v>2090</v>
      </c>
      <c r="P99">
        <v>2090</v>
      </c>
      <c r="Q99">
        <v>1925381</v>
      </c>
      <c r="R99">
        <v>10420</v>
      </c>
      <c r="S99">
        <v>4483.2883185931705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1543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40318693</v>
      </c>
      <c r="C3" s="344">
        <f t="shared" ref="C3:Z3" si="0">SUBTOTAL(9,C6:C1048576)</f>
        <v>8</v>
      </c>
      <c r="D3" s="344"/>
      <c r="E3" s="344">
        <f>SUBTOTAL(9,E6:E1048576)/4</f>
        <v>38873830.980000004</v>
      </c>
      <c r="F3" s="344"/>
      <c r="G3" s="344">
        <f t="shared" si="0"/>
        <v>8</v>
      </c>
      <c r="H3" s="344">
        <f>SUBTOTAL(9,H6:H1048576)/4</f>
        <v>37792244.359999999</v>
      </c>
      <c r="I3" s="347">
        <f>IF(B3&lt;&gt;0,H3/B3,"")</f>
        <v>0.93733803226210732</v>
      </c>
      <c r="J3" s="345">
        <f>IF(E3&lt;&gt;0,H3/E3,"")</f>
        <v>0.97217699946896241</v>
      </c>
      <c r="K3" s="346">
        <f t="shared" si="0"/>
        <v>55232093.679999888</v>
      </c>
      <c r="L3" s="346"/>
      <c r="M3" s="344">
        <f t="shared" si="0"/>
        <v>2.1169328440165014</v>
      </c>
      <c r="N3" s="344">
        <f t="shared" si="0"/>
        <v>52181243.100000158</v>
      </c>
      <c r="O3" s="344"/>
      <c r="P3" s="344">
        <f t="shared" si="0"/>
        <v>2</v>
      </c>
      <c r="Q3" s="344">
        <f t="shared" si="0"/>
        <v>51743211.120000042</v>
      </c>
      <c r="R3" s="347">
        <f>IF(K3&lt;&gt;0,Q3/K3,"")</f>
        <v>0.93683233193705262</v>
      </c>
      <c r="S3" s="347">
        <f>IF(N3&lt;&gt;0,Q3/N3,"")</f>
        <v>0.99160556640705799</v>
      </c>
      <c r="T3" s="343">
        <f t="shared" si="0"/>
        <v>0</v>
      </c>
      <c r="U3" s="346"/>
      <c r="V3" s="344">
        <f t="shared" si="0"/>
        <v>0</v>
      </c>
      <c r="W3" s="344">
        <f t="shared" si="0"/>
        <v>1302746.3999999999</v>
      </c>
      <c r="X3" s="344"/>
      <c r="Y3" s="344">
        <f t="shared" si="0"/>
        <v>2</v>
      </c>
      <c r="Z3" s="344">
        <f t="shared" si="0"/>
        <v>3908239.2</v>
      </c>
      <c r="AA3" s="347" t="str">
        <f>IF(T3&lt;&gt;0,Z3/T3,"")</f>
        <v/>
      </c>
      <c r="AB3" s="345">
        <f>IF(W3&lt;&gt;0,Z3/W3,"")</f>
        <v>3.0000000000000004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6"/>
      <c r="B5" s="867">
        <v>2015</v>
      </c>
      <c r="C5" s="868"/>
      <c r="D5" s="868"/>
      <c r="E5" s="868">
        <v>2017</v>
      </c>
      <c r="F5" s="868"/>
      <c r="G5" s="868"/>
      <c r="H5" s="868">
        <v>2018</v>
      </c>
      <c r="I5" s="869" t="s">
        <v>257</v>
      </c>
      <c r="J5" s="870" t="s">
        <v>2</v>
      </c>
      <c r="K5" s="867">
        <v>2015</v>
      </c>
      <c r="L5" s="868"/>
      <c r="M5" s="868"/>
      <c r="N5" s="868">
        <v>2017</v>
      </c>
      <c r="O5" s="868"/>
      <c r="P5" s="868"/>
      <c r="Q5" s="868">
        <v>2018</v>
      </c>
      <c r="R5" s="869" t="s">
        <v>257</v>
      </c>
      <c r="S5" s="870" t="s">
        <v>2</v>
      </c>
      <c r="T5" s="867">
        <v>2015</v>
      </c>
      <c r="U5" s="868"/>
      <c r="V5" s="868"/>
      <c r="W5" s="868">
        <v>2017</v>
      </c>
      <c r="X5" s="868"/>
      <c r="Y5" s="868"/>
      <c r="Z5" s="868">
        <v>2018</v>
      </c>
      <c r="AA5" s="869" t="s">
        <v>257</v>
      </c>
      <c r="AB5" s="870" t="s">
        <v>2</v>
      </c>
    </row>
    <row r="6" spans="1:28" ht="14.4" customHeight="1" x14ac:dyDescent="0.3">
      <c r="A6" s="871" t="s">
        <v>1541</v>
      </c>
      <c r="B6" s="872">
        <v>40318693</v>
      </c>
      <c r="C6" s="873">
        <v>1</v>
      </c>
      <c r="D6" s="873">
        <v>1.0371679863696317</v>
      </c>
      <c r="E6" s="872">
        <v>38873830.979999997</v>
      </c>
      <c r="F6" s="873">
        <v>0.96416396682303163</v>
      </c>
      <c r="G6" s="873">
        <v>1</v>
      </c>
      <c r="H6" s="872">
        <v>37792244.360000007</v>
      </c>
      <c r="I6" s="873">
        <v>0.93733803226210743</v>
      </c>
      <c r="J6" s="873">
        <v>0.97217699946896285</v>
      </c>
      <c r="K6" s="872">
        <v>27616046.839999944</v>
      </c>
      <c r="L6" s="873">
        <v>1</v>
      </c>
      <c r="M6" s="873">
        <v>1.0584664220082507</v>
      </c>
      <c r="N6" s="872">
        <v>26090621.550000079</v>
      </c>
      <c r="O6" s="873">
        <v>0.94476308289749888</v>
      </c>
      <c r="P6" s="873">
        <v>1</v>
      </c>
      <c r="Q6" s="872">
        <v>25871605.560000021</v>
      </c>
      <c r="R6" s="873">
        <v>0.93683233193705262</v>
      </c>
      <c r="S6" s="873">
        <v>0.99160556640705799</v>
      </c>
      <c r="T6" s="872"/>
      <c r="U6" s="873"/>
      <c r="V6" s="873"/>
      <c r="W6" s="872">
        <v>651373.19999999995</v>
      </c>
      <c r="X6" s="873"/>
      <c r="Y6" s="873">
        <v>1</v>
      </c>
      <c r="Z6" s="872">
        <v>1954119.6</v>
      </c>
      <c r="AA6" s="873"/>
      <c r="AB6" s="874">
        <v>3.0000000000000004</v>
      </c>
    </row>
    <row r="7" spans="1:28" ht="14.4" customHeight="1" thickBot="1" x14ac:dyDescent="0.35">
      <c r="A7" s="878" t="s">
        <v>1542</v>
      </c>
      <c r="B7" s="875">
        <v>40318693</v>
      </c>
      <c r="C7" s="876">
        <v>1</v>
      </c>
      <c r="D7" s="876">
        <v>1.0371679863696317</v>
      </c>
      <c r="E7" s="875">
        <v>38873830.979999997</v>
      </c>
      <c r="F7" s="876">
        <v>0.96416396682303163</v>
      </c>
      <c r="G7" s="876">
        <v>1</v>
      </c>
      <c r="H7" s="875">
        <v>37792244.360000007</v>
      </c>
      <c r="I7" s="876">
        <v>0.93733803226210743</v>
      </c>
      <c r="J7" s="876">
        <v>0.97217699946896285</v>
      </c>
      <c r="K7" s="875">
        <v>27616046.839999944</v>
      </c>
      <c r="L7" s="876">
        <v>1</v>
      </c>
      <c r="M7" s="876">
        <v>1.0584664220082507</v>
      </c>
      <c r="N7" s="875">
        <v>26090621.550000079</v>
      </c>
      <c r="O7" s="876">
        <v>0.94476308289749888</v>
      </c>
      <c r="P7" s="876">
        <v>1</v>
      </c>
      <c r="Q7" s="875">
        <v>25871605.560000021</v>
      </c>
      <c r="R7" s="876">
        <v>0.93683233193705262</v>
      </c>
      <c r="S7" s="876">
        <v>0.99160556640705799</v>
      </c>
      <c r="T7" s="875"/>
      <c r="U7" s="876"/>
      <c r="V7" s="876"/>
      <c r="W7" s="875">
        <v>651373.19999999995</v>
      </c>
      <c r="X7" s="876"/>
      <c r="Y7" s="876">
        <v>1</v>
      </c>
      <c r="Z7" s="875">
        <v>1954119.6</v>
      </c>
      <c r="AA7" s="876"/>
      <c r="AB7" s="877">
        <v>3.0000000000000004</v>
      </c>
    </row>
    <row r="8" spans="1:28" ht="14.4" customHeight="1" thickBot="1" x14ac:dyDescent="0.35"/>
    <row r="9" spans="1:28" ht="14.4" customHeight="1" x14ac:dyDescent="0.3">
      <c r="A9" s="871" t="s">
        <v>560</v>
      </c>
      <c r="B9" s="872">
        <v>9866019</v>
      </c>
      <c r="C9" s="873">
        <v>1</v>
      </c>
      <c r="D9" s="873">
        <v>1.0452256840784988</v>
      </c>
      <c r="E9" s="872">
        <v>9439127.9800000004</v>
      </c>
      <c r="F9" s="873">
        <v>0.95673117799590701</v>
      </c>
      <c r="G9" s="873">
        <v>1</v>
      </c>
      <c r="H9" s="872">
        <v>8881720.3599999994</v>
      </c>
      <c r="I9" s="873">
        <v>0.90023345383786502</v>
      </c>
      <c r="J9" s="874">
        <v>0.94094712761803223</v>
      </c>
    </row>
    <row r="10" spans="1:28" ht="14.4" customHeight="1" x14ac:dyDescent="0.3">
      <c r="A10" s="886" t="s">
        <v>1544</v>
      </c>
      <c r="B10" s="879">
        <v>19888</v>
      </c>
      <c r="C10" s="880">
        <v>1</v>
      </c>
      <c r="D10" s="880">
        <v>1.0094237585097803</v>
      </c>
      <c r="E10" s="879">
        <v>19702.330000000002</v>
      </c>
      <c r="F10" s="880">
        <v>0.99066421962992768</v>
      </c>
      <c r="G10" s="880">
        <v>1</v>
      </c>
      <c r="H10" s="879">
        <v>26289.660000000003</v>
      </c>
      <c r="I10" s="880">
        <v>1.3218855591311345</v>
      </c>
      <c r="J10" s="881">
        <v>1.3343426894179522</v>
      </c>
    </row>
    <row r="11" spans="1:28" ht="14.4" customHeight="1" x14ac:dyDescent="0.3">
      <c r="A11" s="886" t="s">
        <v>1545</v>
      </c>
      <c r="B11" s="879">
        <v>9846131</v>
      </c>
      <c r="C11" s="880">
        <v>1</v>
      </c>
      <c r="D11" s="880">
        <v>1.0453005698919657</v>
      </c>
      <c r="E11" s="879">
        <v>9419425.6500000004</v>
      </c>
      <c r="F11" s="880">
        <v>0.95666263733440071</v>
      </c>
      <c r="G11" s="880">
        <v>1</v>
      </c>
      <c r="H11" s="879">
        <v>8855430.6999999993</v>
      </c>
      <c r="I11" s="880">
        <v>0.8993817673155069</v>
      </c>
      <c r="J11" s="881">
        <v>0.9401242739253427</v>
      </c>
    </row>
    <row r="12" spans="1:28" ht="14.4" customHeight="1" x14ac:dyDescent="0.3">
      <c r="A12" s="882" t="s">
        <v>566</v>
      </c>
      <c r="B12" s="883">
        <v>30452674</v>
      </c>
      <c r="C12" s="884">
        <v>1</v>
      </c>
      <c r="D12" s="884">
        <v>1.0345840418366035</v>
      </c>
      <c r="E12" s="883">
        <v>29434703</v>
      </c>
      <c r="F12" s="884">
        <v>0.96657203239360856</v>
      </c>
      <c r="G12" s="884">
        <v>1</v>
      </c>
      <c r="H12" s="883">
        <v>28910524</v>
      </c>
      <c r="I12" s="884">
        <v>0.94935912688652568</v>
      </c>
      <c r="J12" s="885">
        <v>0.98219180264873063</v>
      </c>
    </row>
    <row r="13" spans="1:28" ht="14.4" customHeight="1" x14ac:dyDescent="0.3">
      <c r="A13" s="886" t="s">
        <v>1544</v>
      </c>
      <c r="B13" s="879">
        <v>14506</v>
      </c>
      <c r="C13" s="880">
        <v>1</v>
      </c>
      <c r="D13" s="880">
        <v>0.49996553388019577</v>
      </c>
      <c r="E13" s="879">
        <v>29014</v>
      </c>
      <c r="F13" s="880">
        <v>2.0001378739831792</v>
      </c>
      <c r="G13" s="880">
        <v>1</v>
      </c>
      <c r="H13" s="879"/>
      <c r="I13" s="880"/>
      <c r="J13" s="881"/>
    </row>
    <row r="14" spans="1:28" ht="14.4" customHeight="1" thickBot="1" x14ac:dyDescent="0.35">
      <c r="A14" s="878" t="s">
        <v>1545</v>
      </c>
      <c r="B14" s="875">
        <v>30438168</v>
      </c>
      <c r="C14" s="876">
        <v>1</v>
      </c>
      <c r="D14" s="876">
        <v>1.0351115391310846</v>
      </c>
      <c r="E14" s="875">
        <v>29405689</v>
      </c>
      <c r="F14" s="876">
        <v>0.96607946312669013</v>
      </c>
      <c r="G14" s="876">
        <v>1</v>
      </c>
      <c r="H14" s="875">
        <v>28910524</v>
      </c>
      <c r="I14" s="876">
        <v>0.94981156553180202</v>
      </c>
      <c r="J14" s="877">
        <v>0.98316091148212847</v>
      </c>
    </row>
    <row r="15" spans="1:28" ht="14.4" customHeight="1" x14ac:dyDescent="0.3">
      <c r="A15" s="805" t="s">
        <v>301</v>
      </c>
    </row>
    <row r="16" spans="1:28" ht="14.4" customHeight="1" x14ac:dyDescent="0.3">
      <c r="A16" s="806" t="s">
        <v>889</v>
      </c>
    </row>
    <row r="17" spans="1:1" ht="14.4" customHeight="1" x14ac:dyDescent="0.3">
      <c r="A17" s="805" t="s">
        <v>1546</v>
      </c>
    </row>
    <row r="18" spans="1:1" ht="14.4" customHeight="1" x14ac:dyDescent="0.3">
      <c r="A18" s="805" t="s">
        <v>1547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1552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12738</v>
      </c>
      <c r="C3" s="404">
        <f t="shared" si="0"/>
        <v>12113</v>
      </c>
      <c r="D3" s="438">
        <f t="shared" si="0"/>
        <v>11905</v>
      </c>
      <c r="E3" s="346">
        <f t="shared" si="0"/>
        <v>40318693</v>
      </c>
      <c r="F3" s="344">
        <f t="shared" si="0"/>
        <v>38873830.980000004</v>
      </c>
      <c r="G3" s="405">
        <f t="shared" si="0"/>
        <v>37792244.359999999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6"/>
      <c r="B5" s="867">
        <v>2015</v>
      </c>
      <c r="C5" s="868">
        <v>2017</v>
      </c>
      <c r="D5" s="887">
        <v>2018</v>
      </c>
      <c r="E5" s="867">
        <v>2015</v>
      </c>
      <c r="F5" s="868">
        <v>2017</v>
      </c>
      <c r="G5" s="887">
        <v>2018</v>
      </c>
    </row>
    <row r="6" spans="1:7" ht="14.4" customHeight="1" x14ac:dyDescent="0.3">
      <c r="A6" s="857" t="s">
        <v>1544</v>
      </c>
      <c r="B6" s="225">
        <v>24</v>
      </c>
      <c r="C6" s="225">
        <v>25</v>
      </c>
      <c r="D6" s="225">
        <v>39</v>
      </c>
      <c r="E6" s="888">
        <v>34394</v>
      </c>
      <c r="F6" s="888">
        <v>48716.33</v>
      </c>
      <c r="G6" s="889">
        <v>26289.660000000003</v>
      </c>
    </row>
    <row r="7" spans="1:7" ht="14.4" customHeight="1" x14ac:dyDescent="0.3">
      <c r="A7" s="858" t="s">
        <v>891</v>
      </c>
      <c r="B7" s="850">
        <v>1658</v>
      </c>
      <c r="C7" s="850">
        <v>1280</v>
      </c>
      <c r="D7" s="850">
        <v>1671</v>
      </c>
      <c r="E7" s="890">
        <v>2615167.6799999997</v>
      </c>
      <c r="F7" s="890">
        <v>2005278.6600000001</v>
      </c>
      <c r="G7" s="891">
        <v>2511208.34</v>
      </c>
    </row>
    <row r="8" spans="1:7" ht="14.4" customHeight="1" x14ac:dyDescent="0.3">
      <c r="A8" s="858" t="s">
        <v>1548</v>
      </c>
      <c r="B8" s="850">
        <v>548</v>
      </c>
      <c r="C8" s="850">
        <v>545</v>
      </c>
      <c r="D8" s="850">
        <v>467</v>
      </c>
      <c r="E8" s="890">
        <v>7949288</v>
      </c>
      <c r="F8" s="890">
        <v>7906315</v>
      </c>
      <c r="G8" s="891">
        <v>6775703</v>
      </c>
    </row>
    <row r="9" spans="1:7" ht="14.4" customHeight="1" x14ac:dyDescent="0.3">
      <c r="A9" s="858" t="s">
        <v>1549</v>
      </c>
      <c r="B9" s="850">
        <v>755</v>
      </c>
      <c r="C9" s="850"/>
      <c r="D9" s="850"/>
      <c r="E9" s="890">
        <v>706625.00000000012</v>
      </c>
      <c r="F9" s="890"/>
      <c r="G9" s="891"/>
    </row>
    <row r="10" spans="1:7" ht="14.4" customHeight="1" x14ac:dyDescent="0.3">
      <c r="A10" s="858" t="s">
        <v>892</v>
      </c>
      <c r="B10" s="850">
        <v>970</v>
      </c>
      <c r="C10" s="850"/>
      <c r="D10" s="850">
        <v>523</v>
      </c>
      <c r="E10" s="890">
        <v>434481.67000000004</v>
      </c>
      <c r="F10" s="890"/>
      <c r="G10" s="891">
        <v>684625.68000000017</v>
      </c>
    </row>
    <row r="11" spans="1:7" ht="14.4" customHeight="1" x14ac:dyDescent="0.3">
      <c r="A11" s="858" t="s">
        <v>893</v>
      </c>
      <c r="B11" s="850">
        <v>663</v>
      </c>
      <c r="C11" s="850">
        <v>560</v>
      </c>
      <c r="D11" s="850">
        <v>596</v>
      </c>
      <c r="E11" s="890">
        <v>9394532</v>
      </c>
      <c r="F11" s="890">
        <v>7993690</v>
      </c>
      <c r="G11" s="891">
        <v>8453315</v>
      </c>
    </row>
    <row r="12" spans="1:7" ht="14.4" customHeight="1" x14ac:dyDescent="0.3">
      <c r="A12" s="858" t="s">
        <v>1550</v>
      </c>
      <c r="B12" s="850">
        <v>62</v>
      </c>
      <c r="C12" s="850">
        <v>81</v>
      </c>
      <c r="D12" s="850">
        <v>39</v>
      </c>
      <c r="E12" s="890">
        <v>899372</v>
      </c>
      <c r="F12" s="890">
        <v>1175067</v>
      </c>
      <c r="G12" s="891">
        <v>565851</v>
      </c>
    </row>
    <row r="13" spans="1:7" ht="14.4" customHeight="1" x14ac:dyDescent="0.3">
      <c r="A13" s="858" t="s">
        <v>894</v>
      </c>
      <c r="B13" s="850">
        <v>1519</v>
      </c>
      <c r="C13" s="850">
        <v>1842</v>
      </c>
      <c r="D13" s="850">
        <v>1776</v>
      </c>
      <c r="E13" s="890">
        <v>2563503.33</v>
      </c>
      <c r="F13" s="890">
        <v>2099144.33</v>
      </c>
      <c r="G13" s="891">
        <v>2332568</v>
      </c>
    </row>
    <row r="14" spans="1:7" ht="14.4" customHeight="1" x14ac:dyDescent="0.3">
      <c r="A14" s="858" t="s">
        <v>895</v>
      </c>
      <c r="B14" s="850"/>
      <c r="C14" s="850"/>
      <c r="D14" s="850">
        <v>83</v>
      </c>
      <c r="E14" s="890"/>
      <c r="F14" s="890"/>
      <c r="G14" s="891">
        <v>887031</v>
      </c>
    </row>
    <row r="15" spans="1:7" ht="14.4" customHeight="1" x14ac:dyDescent="0.3">
      <c r="A15" s="858" t="s">
        <v>896</v>
      </c>
      <c r="B15" s="850">
        <v>2201</v>
      </c>
      <c r="C15" s="850">
        <v>2042</v>
      </c>
      <c r="D15" s="850">
        <v>1940</v>
      </c>
      <c r="E15" s="890">
        <v>2640503</v>
      </c>
      <c r="F15" s="890">
        <v>2397923</v>
      </c>
      <c r="G15" s="891">
        <v>2358340</v>
      </c>
    </row>
    <row r="16" spans="1:7" ht="14.4" customHeight="1" x14ac:dyDescent="0.3">
      <c r="A16" s="858" t="s">
        <v>897</v>
      </c>
      <c r="B16" s="850">
        <v>364</v>
      </c>
      <c r="C16" s="850">
        <v>298</v>
      </c>
      <c r="D16" s="850">
        <v>221</v>
      </c>
      <c r="E16" s="890">
        <v>901878.66</v>
      </c>
      <c r="F16" s="890">
        <v>860865.01</v>
      </c>
      <c r="G16" s="891">
        <v>918083.34</v>
      </c>
    </row>
    <row r="17" spans="1:7" ht="14.4" customHeight="1" x14ac:dyDescent="0.3">
      <c r="A17" s="858" t="s">
        <v>898</v>
      </c>
      <c r="B17" s="850">
        <v>2114</v>
      </c>
      <c r="C17" s="850">
        <v>1684</v>
      </c>
      <c r="D17" s="850">
        <v>916</v>
      </c>
      <c r="E17" s="890">
        <v>2902843.66</v>
      </c>
      <c r="F17" s="890">
        <v>1948956.99</v>
      </c>
      <c r="G17" s="891">
        <v>1000006.67</v>
      </c>
    </row>
    <row r="18" spans="1:7" ht="14.4" customHeight="1" x14ac:dyDescent="0.3">
      <c r="A18" s="858" t="s">
        <v>1551</v>
      </c>
      <c r="B18" s="850">
        <v>445</v>
      </c>
      <c r="C18" s="850">
        <v>353</v>
      </c>
      <c r="D18" s="850">
        <v>402</v>
      </c>
      <c r="E18" s="890">
        <v>6405852</v>
      </c>
      <c r="F18" s="890">
        <v>5120971</v>
      </c>
      <c r="G18" s="891">
        <v>5832618</v>
      </c>
    </row>
    <row r="19" spans="1:7" ht="14.4" customHeight="1" x14ac:dyDescent="0.3">
      <c r="A19" s="858" t="s">
        <v>899</v>
      </c>
      <c r="B19" s="850"/>
      <c r="C19" s="850">
        <v>751</v>
      </c>
      <c r="D19" s="850">
        <v>982</v>
      </c>
      <c r="E19" s="890"/>
      <c r="F19" s="890">
        <v>3161767</v>
      </c>
      <c r="G19" s="891">
        <v>2710768</v>
      </c>
    </row>
    <row r="20" spans="1:7" ht="14.4" customHeight="1" x14ac:dyDescent="0.3">
      <c r="A20" s="858" t="s">
        <v>900</v>
      </c>
      <c r="B20" s="850">
        <v>452</v>
      </c>
      <c r="C20" s="850">
        <v>793</v>
      </c>
      <c r="D20" s="850">
        <v>809</v>
      </c>
      <c r="E20" s="890">
        <v>572555</v>
      </c>
      <c r="F20" s="890">
        <v>1225177</v>
      </c>
      <c r="G20" s="891">
        <v>924266.34</v>
      </c>
    </row>
    <row r="21" spans="1:7" ht="14.4" customHeight="1" thickBot="1" x14ac:dyDescent="0.35">
      <c r="A21" s="894" t="s">
        <v>901</v>
      </c>
      <c r="B21" s="852">
        <v>963</v>
      </c>
      <c r="C21" s="852">
        <v>1859</v>
      </c>
      <c r="D21" s="852">
        <v>1441</v>
      </c>
      <c r="E21" s="892">
        <v>2297697</v>
      </c>
      <c r="F21" s="892">
        <v>2929959.66</v>
      </c>
      <c r="G21" s="893">
        <v>1811570.33</v>
      </c>
    </row>
    <row r="22" spans="1:7" ht="14.4" customHeight="1" x14ac:dyDescent="0.3">
      <c r="A22" s="805" t="s">
        <v>301</v>
      </c>
    </row>
    <row r="23" spans="1:7" ht="14.4" customHeight="1" x14ac:dyDescent="0.3">
      <c r="A23" s="806" t="s">
        <v>889</v>
      </c>
    </row>
    <row r="24" spans="1:7" ht="14.4" customHeight="1" x14ac:dyDescent="0.3">
      <c r="A24" s="805" t="s">
        <v>1546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1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1747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1755431.4500000002</v>
      </c>
      <c r="H3" s="208">
        <f t="shared" si="0"/>
        <v>67934739.840000004</v>
      </c>
      <c r="I3" s="78"/>
      <c r="J3" s="78"/>
      <c r="K3" s="208">
        <f t="shared" si="0"/>
        <v>1668546.2799999998</v>
      </c>
      <c r="L3" s="208">
        <f t="shared" si="0"/>
        <v>65615825.730000004</v>
      </c>
      <c r="M3" s="78"/>
      <c r="N3" s="78"/>
      <c r="O3" s="208">
        <f t="shared" si="0"/>
        <v>1602139.29</v>
      </c>
      <c r="P3" s="208">
        <f t="shared" si="0"/>
        <v>65617969.519999996</v>
      </c>
      <c r="Q3" s="79">
        <f>IF(L3=0,0,P3/L3)</f>
        <v>1.0000326718436618</v>
      </c>
      <c r="R3" s="209">
        <f>IF(O3=0,0,P3/O3)</f>
        <v>40.956469846014443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5"/>
      <c r="B5" s="895"/>
      <c r="C5" s="896"/>
      <c r="D5" s="897"/>
      <c r="E5" s="898"/>
      <c r="F5" s="899"/>
      <c r="G5" s="900" t="s">
        <v>90</v>
      </c>
      <c r="H5" s="901" t="s">
        <v>14</v>
      </c>
      <c r="I5" s="902"/>
      <c r="J5" s="902"/>
      <c r="K5" s="900" t="s">
        <v>90</v>
      </c>
      <c r="L5" s="901" t="s">
        <v>14</v>
      </c>
      <c r="M5" s="902"/>
      <c r="N5" s="902"/>
      <c r="O5" s="900" t="s">
        <v>90</v>
      </c>
      <c r="P5" s="901" t="s">
        <v>14</v>
      </c>
      <c r="Q5" s="903"/>
      <c r="R5" s="904"/>
    </row>
    <row r="6" spans="1:18" ht="14.4" customHeight="1" x14ac:dyDescent="0.3">
      <c r="A6" s="825" t="s">
        <v>1553</v>
      </c>
      <c r="B6" s="826" t="s">
        <v>1554</v>
      </c>
      <c r="C6" s="826" t="s">
        <v>560</v>
      </c>
      <c r="D6" s="826" t="s">
        <v>1555</v>
      </c>
      <c r="E6" s="826" t="s">
        <v>1556</v>
      </c>
      <c r="F6" s="826" t="s">
        <v>1557</v>
      </c>
      <c r="G6" s="225">
        <v>2006</v>
      </c>
      <c r="H6" s="225">
        <v>38984.100000000006</v>
      </c>
      <c r="I6" s="826">
        <v>1.2993140823101228</v>
      </c>
      <c r="J6" s="826">
        <v>19.433748753738787</v>
      </c>
      <c r="K6" s="225">
        <v>1320</v>
      </c>
      <c r="L6" s="225">
        <v>30003.600000000002</v>
      </c>
      <c r="M6" s="826">
        <v>1</v>
      </c>
      <c r="N6" s="826">
        <v>22.73</v>
      </c>
      <c r="O6" s="225">
        <v>2544</v>
      </c>
      <c r="P6" s="225">
        <v>59020.800000000003</v>
      </c>
      <c r="Q6" s="831">
        <v>1.9671239451265847</v>
      </c>
      <c r="R6" s="849">
        <v>23.200000000000003</v>
      </c>
    </row>
    <row r="7" spans="1:18" ht="14.4" customHeight="1" x14ac:dyDescent="0.3">
      <c r="A7" s="832" t="s">
        <v>1553</v>
      </c>
      <c r="B7" s="833" t="s">
        <v>1554</v>
      </c>
      <c r="C7" s="833" t="s">
        <v>560</v>
      </c>
      <c r="D7" s="833" t="s">
        <v>1555</v>
      </c>
      <c r="E7" s="833" t="s">
        <v>1558</v>
      </c>
      <c r="F7" s="833" t="s">
        <v>1559</v>
      </c>
      <c r="G7" s="850">
        <v>13650</v>
      </c>
      <c r="H7" s="850">
        <v>35560.699999999997</v>
      </c>
      <c r="I7" s="833">
        <v>1.0259284166479858</v>
      </c>
      <c r="J7" s="833">
        <v>2.6051794871794871</v>
      </c>
      <c r="K7" s="850">
        <v>13383</v>
      </c>
      <c r="L7" s="850">
        <v>34661.970000000008</v>
      </c>
      <c r="M7" s="833">
        <v>1</v>
      </c>
      <c r="N7" s="833">
        <v>2.5900000000000007</v>
      </c>
      <c r="O7" s="850">
        <v>11128</v>
      </c>
      <c r="P7" s="850">
        <v>28710.240000000005</v>
      </c>
      <c r="Q7" s="838">
        <v>0.82829221766679728</v>
      </c>
      <c r="R7" s="851">
        <v>2.5800000000000005</v>
      </c>
    </row>
    <row r="8" spans="1:18" ht="14.4" customHeight="1" x14ac:dyDescent="0.3">
      <c r="A8" s="832" t="s">
        <v>1553</v>
      </c>
      <c r="B8" s="833" t="s">
        <v>1554</v>
      </c>
      <c r="C8" s="833" t="s">
        <v>560</v>
      </c>
      <c r="D8" s="833" t="s">
        <v>1555</v>
      </c>
      <c r="E8" s="833" t="s">
        <v>1560</v>
      </c>
      <c r="F8" s="833" t="s">
        <v>1561</v>
      </c>
      <c r="G8" s="850">
        <v>35095</v>
      </c>
      <c r="H8" s="850">
        <v>184248.75</v>
      </c>
      <c r="I8" s="833">
        <v>0.79343289760042846</v>
      </c>
      <c r="J8" s="833">
        <v>5.25</v>
      </c>
      <c r="K8" s="850">
        <v>33426</v>
      </c>
      <c r="L8" s="850">
        <v>232217.17999999967</v>
      </c>
      <c r="M8" s="833">
        <v>1</v>
      </c>
      <c r="N8" s="833">
        <v>6.9472021779453019</v>
      </c>
      <c r="O8" s="850">
        <v>34325</v>
      </c>
      <c r="P8" s="850">
        <v>246796.75000000035</v>
      </c>
      <c r="Q8" s="838">
        <v>1.0627842005488168</v>
      </c>
      <c r="R8" s="851">
        <v>7.1900000000000102</v>
      </c>
    </row>
    <row r="9" spans="1:18" ht="14.4" customHeight="1" x14ac:dyDescent="0.3">
      <c r="A9" s="832" t="s">
        <v>1553</v>
      </c>
      <c r="B9" s="833" t="s">
        <v>1554</v>
      </c>
      <c r="C9" s="833" t="s">
        <v>560</v>
      </c>
      <c r="D9" s="833" t="s">
        <v>1555</v>
      </c>
      <c r="E9" s="833" t="s">
        <v>1562</v>
      </c>
      <c r="F9" s="833" t="s">
        <v>1563</v>
      </c>
      <c r="G9" s="850">
        <v>0</v>
      </c>
      <c r="H9" s="850">
        <v>0</v>
      </c>
      <c r="I9" s="833">
        <v>0</v>
      </c>
      <c r="J9" s="833"/>
      <c r="K9" s="850">
        <v>1</v>
      </c>
      <c r="L9" s="850">
        <v>10.199999999999999</v>
      </c>
      <c r="M9" s="833">
        <v>1</v>
      </c>
      <c r="N9" s="833">
        <v>10.199999999999999</v>
      </c>
      <c r="O9" s="850">
        <v>1</v>
      </c>
      <c r="P9" s="850">
        <v>10.06</v>
      </c>
      <c r="Q9" s="838">
        <v>0.98627450980392173</v>
      </c>
      <c r="R9" s="851">
        <v>10.06</v>
      </c>
    </row>
    <row r="10" spans="1:18" ht="14.4" customHeight="1" x14ac:dyDescent="0.3">
      <c r="A10" s="832" t="s">
        <v>1553</v>
      </c>
      <c r="B10" s="833" t="s">
        <v>1554</v>
      </c>
      <c r="C10" s="833" t="s">
        <v>560</v>
      </c>
      <c r="D10" s="833" t="s">
        <v>1555</v>
      </c>
      <c r="E10" s="833" t="s">
        <v>1564</v>
      </c>
      <c r="F10" s="833" t="s">
        <v>1565</v>
      </c>
      <c r="G10" s="850">
        <v>2950</v>
      </c>
      <c r="H10" s="850">
        <v>19735.5</v>
      </c>
      <c r="I10" s="833">
        <v>1.7821473722232255</v>
      </c>
      <c r="J10" s="833">
        <v>6.69</v>
      </c>
      <c r="K10" s="850">
        <v>1400</v>
      </c>
      <c r="L10" s="850">
        <v>11074</v>
      </c>
      <c r="M10" s="833">
        <v>1</v>
      </c>
      <c r="N10" s="833">
        <v>7.91</v>
      </c>
      <c r="O10" s="850"/>
      <c r="P10" s="850"/>
      <c r="Q10" s="838"/>
      <c r="R10" s="851"/>
    </row>
    <row r="11" spans="1:18" ht="14.4" customHeight="1" x14ac:dyDescent="0.3">
      <c r="A11" s="832" t="s">
        <v>1553</v>
      </c>
      <c r="B11" s="833" t="s">
        <v>1554</v>
      </c>
      <c r="C11" s="833" t="s">
        <v>560</v>
      </c>
      <c r="D11" s="833" t="s">
        <v>1555</v>
      </c>
      <c r="E11" s="833" t="s">
        <v>1566</v>
      </c>
      <c r="F11" s="833" t="s">
        <v>1567</v>
      </c>
      <c r="G11" s="850">
        <v>392953</v>
      </c>
      <c r="H11" s="850">
        <v>2391763.0200000019</v>
      </c>
      <c r="I11" s="833">
        <v>1.1793852131466755</v>
      </c>
      <c r="J11" s="833">
        <v>6.0866389110148083</v>
      </c>
      <c r="K11" s="850">
        <v>383360</v>
      </c>
      <c r="L11" s="850">
        <v>2027974.4000000004</v>
      </c>
      <c r="M11" s="833">
        <v>1</v>
      </c>
      <c r="N11" s="833">
        <v>5.2900000000000009</v>
      </c>
      <c r="O11" s="850">
        <v>385542</v>
      </c>
      <c r="P11" s="850">
        <v>2054938.8599999999</v>
      </c>
      <c r="Q11" s="838">
        <v>1.0132962526548657</v>
      </c>
      <c r="R11" s="851">
        <v>5.33</v>
      </c>
    </row>
    <row r="12" spans="1:18" ht="14.4" customHeight="1" x14ac:dyDescent="0.3">
      <c r="A12" s="832" t="s">
        <v>1553</v>
      </c>
      <c r="B12" s="833" t="s">
        <v>1554</v>
      </c>
      <c r="C12" s="833" t="s">
        <v>560</v>
      </c>
      <c r="D12" s="833" t="s">
        <v>1555</v>
      </c>
      <c r="E12" s="833" t="s">
        <v>1568</v>
      </c>
      <c r="F12" s="833" t="s">
        <v>1569</v>
      </c>
      <c r="G12" s="850">
        <v>6331.8</v>
      </c>
      <c r="H12" s="850">
        <v>57337.859999999993</v>
      </c>
      <c r="I12" s="833">
        <v>1.3077253783684479</v>
      </c>
      <c r="J12" s="833">
        <v>9.0555387093717421</v>
      </c>
      <c r="K12" s="850">
        <v>4797.1000000000004</v>
      </c>
      <c r="L12" s="850">
        <v>43845.49</v>
      </c>
      <c r="M12" s="833">
        <v>1</v>
      </c>
      <c r="N12" s="833">
        <v>9.1399991661628892</v>
      </c>
      <c r="O12" s="850">
        <v>4288</v>
      </c>
      <c r="P12" s="850">
        <v>39192.320000000007</v>
      </c>
      <c r="Q12" s="838">
        <v>0.89387346338243701</v>
      </c>
      <c r="R12" s="851">
        <v>9.1400000000000023</v>
      </c>
    </row>
    <row r="13" spans="1:18" ht="14.4" customHeight="1" x14ac:dyDescent="0.3">
      <c r="A13" s="832" t="s">
        <v>1553</v>
      </c>
      <c r="B13" s="833" t="s">
        <v>1554</v>
      </c>
      <c r="C13" s="833" t="s">
        <v>560</v>
      </c>
      <c r="D13" s="833" t="s">
        <v>1555</v>
      </c>
      <c r="E13" s="833" t="s">
        <v>1570</v>
      </c>
      <c r="F13" s="833" t="s">
        <v>1571</v>
      </c>
      <c r="G13" s="850">
        <v>2395</v>
      </c>
      <c r="H13" s="850">
        <v>21890.299999999996</v>
      </c>
      <c r="I13" s="833">
        <v>0.54541726215748054</v>
      </c>
      <c r="J13" s="833">
        <v>9.1399999999999988</v>
      </c>
      <c r="K13" s="850">
        <v>4372</v>
      </c>
      <c r="L13" s="850">
        <v>40134.959999999999</v>
      </c>
      <c r="M13" s="833">
        <v>1</v>
      </c>
      <c r="N13" s="833">
        <v>9.18</v>
      </c>
      <c r="O13" s="850">
        <v>4228</v>
      </c>
      <c r="P13" s="850">
        <v>38813.040000000008</v>
      </c>
      <c r="Q13" s="838">
        <v>0.96706312900274494</v>
      </c>
      <c r="R13" s="851">
        <v>9.1800000000000015</v>
      </c>
    </row>
    <row r="14" spans="1:18" ht="14.4" customHeight="1" x14ac:dyDescent="0.3">
      <c r="A14" s="832" t="s">
        <v>1553</v>
      </c>
      <c r="B14" s="833" t="s">
        <v>1554</v>
      </c>
      <c r="C14" s="833" t="s">
        <v>560</v>
      </c>
      <c r="D14" s="833" t="s">
        <v>1555</v>
      </c>
      <c r="E14" s="833" t="s">
        <v>1572</v>
      </c>
      <c r="F14" s="833" t="s">
        <v>1573</v>
      </c>
      <c r="G14" s="850">
        <v>8362.4000000000015</v>
      </c>
      <c r="H14" s="850">
        <v>85522.39999999998</v>
      </c>
      <c r="I14" s="833">
        <v>1.0263917617330556</v>
      </c>
      <c r="J14" s="833">
        <v>10.227016167607381</v>
      </c>
      <c r="K14" s="850">
        <v>8145</v>
      </c>
      <c r="L14" s="850">
        <v>83323.349999999991</v>
      </c>
      <c r="M14" s="833">
        <v>1</v>
      </c>
      <c r="N14" s="833">
        <v>10.229999999999999</v>
      </c>
      <c r="O14" s="850">
        <v>8701</v>
      </c>
      <c r="P14" s="850">
        <v>87967.08</v>
      </c>
      <c r="Q14" s="838">
        <v>1.0557314366261079</v>
      </c>
      <c r="R14" s="851">
        <v>10.109996552120446</v>
      </c>
    </row>
    <row r="15" spans="1:18" ht="14.4" customHeight="1" x14ac:dyDescent="0.3">
      <c r="A15" s="832" t="s">
        <v>1553</v>
      </c>
      <c r="B15" s="833" t="s">
        <v>1554</v>
      </c>
      <c r="C15" s="833" t="s">
        <v>560</v>
      </c>
      <c r="D15" s="833" t="s">
        <v>1555</v>
      </c>
      <c r="E15" s="833" t="s">
        <v>1574</v>
      </c>
      <c r="F15" s="833" t="s">
        <v>1575</v>
      </c>
      <c r="G15" s="850">
        <v>6200</v>
      </c>
      <c r="H15" s="850">
        <v>121644</v>
      </c>
      <c r="I15" s="833">
        <v>3.3163576881134134</v>
      </c>
      <c r="J15" s="833">
        <v>19.62</v>
      </c>
      <c r="K15" s="850">
        <v>1400</v>
      </c>
      <c r="L15" s="850">
        <v>36680</v>
      </c>
      <c r="M15" s="833">
        <v>1</v>
      </c>
      <c r="N15" s="833">
        <v>26.2</v>
      </c>
      <c r="O15" s="850"/>
      <c r="P15" s="850"/>
      <c r="Q15" s="838"/>
      <c r="R15" s="851"/>
    </row>
    <row r="16" spans="1:18" ht="14.4" customHeight="1" x14ac:dyDescent="0.3">
      <c r="A16" s="832" t="s">
        <v>1553</v>
      </c>
      <c r="B16" s="833" t="s">
        <v>1554</v>
      </c>
      <c r="C16" s="833" t="s">
        <v>560</v>
      </c>
      <c r="D16" s="833" t="s">
        <v>1555</v>
      </c>
      <c r="E16" s="833" t="s">
        <v>1576</v>
      </c>
      <c r="F16" s="833" t="s">
        <v>1577</v>
      </c>
      <c r="G16" s="850">
        <v>150.17000000000002</v>
      </c>
      <c r="H16" s="850">
        <v>6724.5999999999995</v>
      </c>
      <c r="I16" s="833">
        <v>24.999442358451983</v>
      </c>
      <c r="J16" s="833">
        <v>44.779916095092219</v>
      </c>
      <c r="K16" s="850">
        <v>7.8000000000000007</v>
      </c>
      <c r="L16" s="850">
        <v>268.99</v>
      </c>
      <c r="M16" s="833">
        <v>1</v>
      </c>
      <c r="N16" s="833">
        <v>34.485897435897435</v>
      </c>
      <c r="O16" s="850">
        <v>8</v>
      </c>
      <c r="P16" s="850">
        <v>362.32</v>
      </c>
      <c r="Q16" s="838">
        <v>1.3469645711736495</v>
      </c>
      <c r="R16" s="851">
        <v>45.29</v>
      </c>
    </row>
    <row r="17" spans="1:18" ht="14.4" customHeight="1" x14ac:dyDescent="0.3">
      <c r="A17" s="832" t="s">
        <v>1553</v>
      </c>
      <c r="B17" s="833" t="s">
        <v>1554</v>
      </c>
      <c r="C17" s="833" t="s">
        <v>560</v>
      </c>
      <c r="D17" s="833" t="s">
        <v>1555</v>
      </c>
      <c r="E17" s="833" t="s">
        <v>1578</v>
      </c>
      <c r="F17" s="833" t="s">
        <v>1579</v>
      </c>
      <c r="G17" s="850">
        <v>900</v>
      </c>
      <c r="H17" s="850">
        <v>6579</v>
      </c>
      <c r="I17" s="833"/>
      <c r="J17" s="833">
        <v>7.31</v>
      </c>
      <c r="K17" s="850"/>
      <c r="L17" s="850"/>
      <c r="M17" s="833"/>
      <c r="N17" s="833"/>
      <c r="O17" s="850"/>
      <c r="P17" s="850"/>
      <c r="Q17" s="838"/>
      <c r="R17" s="851"/>
    </row>
    <row r="18" spans="1:18" ht="14.4" customHeight="1" x14ac:dyDescent="0.3">
      <c r="A18" s="832" t="s">
        <v>1553</v>
      </c>
      <c r="B18" s="833" t="s">
        <v>1554</v>
      </c>
      <c r="C18" s="833" t="s">
        <v>560</v>
      </c>
      <c r="D18" s="833" t="s">
        <v>1555</v>
      </c>
      <c r="E18" s="833" t="s">
        <v>1580</v>
      </c>
      <c r="F18" s="833" t="s">
        <v>1581</v>
      </c>
      <c r="G18" s="850">
        <v>27592</v>
      </c>
      <c r="H18" s="850">
        <v>560789.36</v>
      </c>
      <c r="I18" s="833">
        <v>2.6429142962225876</v>
      </c>
      <c r="J18" s="833">
        <v>20.324346187300666</v>
      </c>
      <c r="K18" s="850">
        <v>10386</v>
      </c>
      <c r="L18" s="850">
        <v>212185.97999999998</v>
      </c>
      <c r="M18" s="833">
        <v>1</v>
      </c>
      <c r="N18" s="833">
        <v>20.43</v>
      </c>
      <c r="O18" s="850">
        <v>19409</v>
      </c>
      <c r="P18" s="850">
        <v>405648.1</v>
      </c>
      <c r="Q18" s="838">
        <v>1.9117573178020528</v>
      </c>
      <c r="R18" s="851">
        <v>20.9</v>
      </c>
    </row>
    <row r="19" spans="1:18" ht="14.4" customHeight="1" x14ac:dyDescent="0.3">
      <c r="A19" s="832" t="s">
        <v>1553</v>
      </c>
      <c r="B19" s="833" t="s">
        <v>1554</v>
      </c>
      <c r="C19" s="833" t="s">
        <v>560</v>
      </c>
      <c r="D19" s="833" t="s">
        <v>1555</v>
      </c>
      <c r="E19" s="833" t="s">
        <v>1582</v>
      </c>
      <c r="F19" s="833" t="s">
        <v>1583</v>
      </c>
      <c r="G19" s="850">
        <v>4.3</v>
      </c>
      <c r="H19" s="850">
        <v>5853.46</v>
      </c>
      <c r="I19" s="833">
        <v>0.68754390045080915</v>
      </c>
      <c r="J19" s="833">
        <v>1361.2697674418605</v>
      </c>
      <c r="K19" s="850">
        <v>5.7</v>
      </c>
      <c r="L19" s="850">
        <v>8513.58</v>
      </c>
      <c r="M19" s="833">
        <v>1</v>
      </c>
      <c r="N19" s="833">
        <v>1493.6105263157895</v>
      </c>
      <c r="O19" s="850">
        <v>9.3000000000000007</v>
      </c>
      <c r="P19" s="850">
        <v>15049.52</v>
      </c>
      <c r="Q19" s="838">
        <v>1.76770759187087</v>
      </c>
      <c r="R19" s="851">
        <v>1618.2279569892473</v>
      </c>
    </row>
    <row r="20" spans="1:18" ht="14.4" customHeight="1" x14ac:dyDescent="0.3">
      <c r="A20" s="832" t="s">
        <v>1553</v>
      </c>
      <c r="B20" s="833" t="s">
        <v>1554</v>
      </c>
      <c r="C20" s="833" t="s">
        <v>560</v>
      </c>
      <c r="D20" s="833" t="s">
        <v>1555</v>
      </c>
      <c r="E20" s="833" t="s">
        <v>1584</v>
      </c>
      <c r="F20" s="833" t="s">
        <v>1585</v>
      </c>
      <c r="G20" s="850">
        <v>10.5</v>
      </c>
      <c r="H20" s="850">
        <v>41843.550000000003</v>
      </c>
      <c r="I20" s="833"/>
      <c r="J20" s="833">
        <v>3985.1000000000004</v>
      </c>
      <c r="K20" s="850"/>
      <c r="L20" s="850"/>
      <c r="M20" s="833"/>
      <c r="N20" s="833"/>
      <c r="O20" s="850">
        <v>4.4000000000000004</v>
      </c>
      <c r="P20" s="850">
        <v>22613.58</v>
      </c>
      <c r="Q20" s="838"/>
      <c r="R20" s="851">
        <v>5139.45</v>
      </c>
    </row>
    <row r="21" spans="1:18" ht="14.4" customHeight="1" x14ac:dyDescent="0.3">
      <c r="A21" s="832" t="s">
        <v>1553</v>
      </c>
      <c r="B21" s="833" t="s">
        <v>1554</v>
      </c>
      <c r="C21" s="833" t="s">
        <v>560</v>
      </c>
      <c r="D21" s="833" t="s">
        <v>1555</v>
      </c>
      <c r="E21" s="833" t="s">
        <v>1586</v>
      </c>
      <c r="F21" s="833" t="s">
        <v>1587</v>
      </c>
      <c r="G21" s="850">
        <v>126</v>
      </c>
      <c r="H21" s="850">
        <v>272631.23999999964</v>
      </c>
      <c r="I21" s="833">
        <v>1.3069680114766067</v>
      </c>
      <c r="J21" s="833">
        <v>2163.7399999999971</v>
      </c>
      <c r="K21" s="850">
        <v>105</v>
      </c>
      <c r="L21" s="850">
        <v>208598.24999999968</v>
      </c>
      <c r="M21" s="833">
        <v>1</v>
      </c>
      <c r="N21" s="833">
        <v>1986.6499999999969</v>
      </c>
      <c r="O21" s="850">
        <v>123</v>
      </c>
      <c r="P21" s="850">
        <v>249430.47000000058</v>
      </c>
      <c r="Q21" s="838">
        <v>1.19574574570976</v>
      </c>
      <c r="R21" s="851">
        <v>2027.8900000000046</v>
      </c>
    </row>
    <row r="22" spans="1:18" ht="14.4" customHeight="1" x14ac:dyDescent="0.3">
      <c r="A22" s="832" t="s">
        <v>1553</v>
      </c>
      <c r="B22" s="833" t="s">
        <v>1554</v>
      </c>
      <c r="C22" s="833" t="s">
        <v>560</v>
      </c>
      <c r="D22" s="833" t="s">
        <v>1555</v>
      </c>
      <c r="E22" s="833" t="s">
        <v>1588</v>
      </c>
      <c r="F22" s="833" t="s">
        <v>1589</v>
      </c>
      <c r="G22" s="850">
        <v>1482</v>
      </c>
      <c r="H22" s="850">
        <v>364690.56</v>
      </c>
      <c r="I22" s="833">
        <v>1.5737562979391544</v>
      </c>
      <c r="J22" s="833">
        <v>246.08</v>
      </c>
      <c r="K22" s="850">
        <v>935</v>
      </c>
      <c r="L22" s="850">
        <v>231732.55</v>
      </c>
      <c r="M22" s="833">
        <v>1</v>
      </c>
      <c r="N22" s="833">
        <v>247.84229946524064</v>
      </c>
      <c r="O22" s="850">
        <v>3094</v>
      </c>
      <c r="P22" s="850">
        <v>611467.22000000009</v>
      </c>
      <c r="Q22" s="838">
        <v>2.6386764397146631</v>
      </c>
      <c r="R22" s="851">
        <v>197.63000000000002</v>
      </c>
    </row>
    <row r="23" spans="1:18" ht="14.4" customHeight="1" x14ac:dyDescent="0.3">
      <c r="A23" s="832" t="s">
        <v>1553</v>
      </c>
      <c r="B23" s="833" t="s">
        <v>1554</v>
      </c>
      <c r="C23" s="833" t="s">
        <v>560</v>
      </c>
      <c r="D23" s="833" t="s">
        <v>1555</v>
      </c>
      <c r="E23" s="833" t="s">
        <v>1590</v>
      </c>
      <c r="F23" s="833" t="s">
        <v>1591</v>
      </c>
      <c r="G23" s="850">
        <v>673641</v>
      </c>
      <c r="H23" s="850">
        <v>2753988.4699999983</v>
      </c>
      <c r="I23" s="833">
        <v>1.1912484046169216</v>
      </c>
      <c r="J23" s="833">
        <v>4.0882138557480889</v>
      </c>
      <c r="K23" s="850">
        <v>613223</v>
      </c>
      <c r="L23" s="850">
        <v>2311850.7100000009</v>
      </c>
      <c r="M23" s="833">
        <v>1</v>
      </c>
      <c r="N23" s="833">
        <v>3.7700000000000014</v>
      </c>
      <c r="O23" s="850">
        <v>564193</v>
      </c>
      <c r="P23" s="850">
        <v>2115723.75</v>
      </c>
      <c r="Q23" s="838">
        <v>0.91516452202054133</v>
      </c>
      <c r="R23" s="851">
        <v>3.75</v>
      </c>
    </row>
    <row r="24" spans="1:18" ht="14.4" customHeight="1" x14ac:dyDescent="0.3">
      <c r="A24" s="832" t="s">
        <v>1553</v>
      </c>
      <c r="B24" s="833" t="s">
        <v>1554</v>
      </c>
      <c r="C24" s="833" t="s">
        <v>560</v>
      </c>
      <c r="D24" s="833" t="s">
        <v>1555</v>
      </c>
      <c r="E24" s="833" t="s">
        <v>1592</v>
      </c>
      <c r="F24" s="833" t="s">
        <v>1593</v>
      </c>
      <c r="G24" s="850"/>
      <c r="H24" s="850"/>
      <c r="I24" s="833"/>
      <c r="J24" s="833"/>
      <c r="K24" s="850">
        <v>11288</v>
      </c>
      <c r="L24" s="850">
        <v>70098.48000000001</v>
      </c>
      <c r="M24" s="833">
        <v>1</v>
      </c>
      <c r="N24" s="833">
        <v>6.2100000000000009</v>
      </c>
      <c r="O24" s="850"/>
      <c r="P24" s="850"/>
      <c r="Q24" s="838"/>
      <c r="R24" s="851"/>
    </row>
    <row r="25" spans="1:18" ht="14.4" customHeight="1" x14ac:dyDescent="0.3">
      <c r="A25" s="832" t="s">
        <v>1553</v>
      </c>
      <c r="B25" s="833" t="s">
        <v>1554</v>
      </c>
      <c r="C25" s="833" t="s">
        <v>560</v>
      </c>
      <c r="D25" s="833" t="s">
        <v>1555</v>
      </c>
      <c r="E25" s="833" t="s">
        <v>1594</v>
      </c>
      <c r="F25" s="833" t="s">
        <v>1595</v>
      </c>
      <c r="G25" s="850"/>
      <c r="H25" s="850"/>
      <c r="I25" s="833"/>
      <c r="J25" s="833"/>
      <c r="K25" s="850">
        <v>700</v>
      </c>
      <c r="L25" s="850">
        <v>5383</v>
      </c>
      <c r="M25" s="833">
        <v>1</v>
      </c>
      <c r="N25" s="833">
        <v>7.69</v>
      </c>
      <c r="O25" s="850"/>
      <c r="P25" s="850"/>
      <c r="Q25" s="838"/>
      <c r="R25" s="851"/>
    </row>
    <row r="26" spans="1:18" ht="14.4" customHeight="1" x14ac:dyDescent="0.3">
      <c r="A26" s="832" t="s">
        <v>1553</v>
      </c>
      <c r="B26" s="833" t="s">
        <v>1554</v>
      </c>
      <c r="C26" s="833" t="s">
        <v>560</v>
      </c>
      <c r="D26" s="833" t="s">
        <v>1555</v>
      </c>
      <c r="E26" s="833" t="s">
        <v>1596</v>
      </c>
      <c r="F26" s="833" t="s">
        <v>1597</v>
      </c>
      <c r="G26" s="850">
        <v>1618</v>
      </c>
      <c r="H26" s="850">
        <v>262342.52</v>
      </c>
      <c r="I26" s="833">
        <v>0.77353631316213922</v>
      </c>
      <c r="J26" s="833">
        <v>162.14000000000001</v>
      </c>
      <c r="K26" s="850">
        <v>2133</v>
      </c>
      <c r="L26" s="850">
        <v>339147</v>
      </c>
      <c r="M26" s="833">
        <v>1</v>
      </c>
      <c r="N26" s="833">
        <v>159</v>
      </c>
      <c r="O26" s="850">
        <v>1903</v>
      </c>
      <c r="P26" s="850">
        <v>302367.67</v>
      </c>
      <c r="Q26" s="838">
        <v>0.89155342668518367</v>
      </c>
      <c r="R26" s="851">
        <v>158.88999999999999</v>
      </c>
    </row>
    <row r="27" spans="1:18" ht="14.4" customHeight="1" x14ac:dyDescent="0.3">
      <c r="A27" s="832" t="s">
        <v>1553</v>
      </c>
      <c r="B27" s="833" t="s">
        <v>1554</v>
      </c>
      <c r="C27" s="833" t="s">
        <v>560</v>
      </c>
      <c r="D27" s="833" t="s">
        <v>1555</v>
      </c>
      <c r="E27" s="833" t="s">
        <v>1598</v>
      </c>
      <c r="F27" s="833" t="s">
        <v>1599</v>
      </c>
      <c r="G27" s="850">
        <v>19940</v>
      </c>
      <c r="H27" s="850">
        <v>400993.4</v>
      </c>
      <c r="I27" s="833">
        <v>0.714771930169804</v>
      </c>
      <c r="J27" s="833">
        <v>20.11</v>
      </c>
      <c r="K27" s="850">
        <v>27754</v>
      </c>
      <c r="L27" s="850">
        <v>561008.88000000012</v>
      </c>
      <c r="M27" s="833">
        <v>1</v>
      </c>
      <c r="N27" s="833">
        <v>20.21362254089501</v>
      </c>
      <c r="O27" s="850">
        <v>25855</v>
      </c>
      <c r="P27" s="850">
        <v>536232.70000000007</v>
      </c>
      <c r="Q27" s="838">
        <v>0.95583638533493431</v>
      </c>
      <c r="R27" s="851">
        <v>20.740000000000002</v>
      </c>
    </row>
    <row r="28" spans="1:18" ht="14.4" customHeight="1" x14ac:dyDescent="0.3">
      <c r="A28" s="832" t="s">
        <v>1553</v>
      </c>
      <c r="B28" s="833" t="s">
        <v>1554</v>
      </c>
      <c r="C28" s="833" t="s">
        <v>560</v>
      </c>
      <c r="D28" s="833" t="s">
        <v>1555</v>
      </c>
      <c r="E28" s="833" t="s">
        <v>1600</v>
      </c>
      <c r="F28" s="833"/>
      <c r="G28" s="850">
        <v>4202.5</v>
      </c>
      <c r="H28" s="850">
        <v>85812.02</v>
      </c>
      <c r="I28" s="833"/>
      <c r="J28" s="833">
        <v>20.419279000594884</v>
      </c>
      <c r="K28" s="850"/>
      <c r="L28" s="850"/>
      <c r="M28" s="833"/>
      <c r="N28" s="833"/>
      <c r="O28" s="850"/>
      <c r="P28" s="850"/>
      <c r="Q28" s="838"/>
      <c r="R28" s="851"/>
    </row>
    <row r="29" spans="1:18" ht="14.4" customHeight="1" x14ac:dyDescent="0.3">
      <c r="A29" s="832" t="s">
        <v>1553</v>
      </c>
      <c r="B29" s="833" t="s">
        <v>1554</v>
      </c>
      <c r="C29" s="833" t="s">
        <v>560</v>
      </c>
      <c r="D29" s="833" t="s">
        <v>1555</v>
      </c>
      <c r="E29" s="833" t="s">
        <v>1601</v>
      </c>
      <c r="F29" s="833" t="s">
        <v>1602</v>
      </c>
      <c r="G29" s="850">
        <v>2</v>
      </c>
      <c r="H29" s="850">
        <v>114.7</v>
      </c>
      <c r="I29" s="833">
        <v>0.56175923205015177</v>
      </c>
      <c r="J29" s="833">
        <v>57.35</v>
      </c>
      <c r="K29" s="850">
        <v>3</v>
      </c>
      <c r="L29" s="850">
        <v>204.18</v>
      </c>
      <c r="M29" s="833">
        <v>1</v>
      </c>
      <c r="N29" s="833">
        <v>68.06</v>
      </c>
      <c r="O29" s="850"/>
      <c r="P29" s="850"/>
      <c r="Q29" s="838"/>
      <c r="R29" s="851"/>
    </row>
    <row r="30" spans="1:18" ht="14.4" customHeight="1" x14ac:dyDescent="0.3">
      <c r="A30" s="832" t="s">
        <v>1553</v>
      </c>
      <c r="B30" s="833" t="s">
        <v>1554</v>
      </c>
      <c r="C30" s="833" t="s">
        <v>560</v>
      </c>
      <c r="D30" s="833" t="s">
        <v>1555</v>
      </c>
      <c r="E30" s="833" t="s">
        <v>1603</v>
      </c>
      <c r="F30" s="833"/>
      <c r="G30" s="850">
        <v>6.5</v>
      </c>
      <c r="H30" s="850">
        <v>80639.06</v>
      </c>
      <c r="I30" s="833"/>
      <c r="J30" s="833">
        <v>12406.00923076923</v>
      </c>
      <c r="K30" s="850"/>
      <c r="L30" s="850"/>
      <c r="M30" s="833"/>
      <c r="N30" s="833"/>
      <c r="O30" s="850"/>
      <c r="P30" s="850"/>
      <c r="Q30" s="838"/>
      <c r="R30" s="851"/>
    </row>
    <row r="31" spans="1:18" ht="14.4" customHeight="1" x14ac:dyDescent="0.3">
      <c r="A31" s="832" t="s">
        <v>1553</v>
      </c>
      <c r="B31" s="833" t="s">
        <v>1554</v>
      </c>
      <c r="C31" s="833" t="s">
        <v>560</v>
      </c>
      <c r="D31" s="833" t="s">
        <v>1555</v>
      </c>
      <c r="E31" s="833" t="s">
        <v>1604</v>
      </c>
      <c r="F31" s="833" t="s">
        <v>1605</v>
      </c>
      <c r="G31" s="850"/>
      <c r="H31" s="850"/>
      <c r="I31" s="833"/>
      <c r="J31" s="833"/>
      <c r="K31" s="850">
        <v>6</v>
      </c>
      <c r="L31" s="850">
        <v>651373.19999999995</v>
      </c>
      <c r="M31" s="833">
        <v>1</v>
      </c>
      <c r="N31" s="833">
        <v>108562.2</v>
      </c>
      <c r="O31" s="850">
        <v>18</v>
      </c>
      <c r="P31" s="850">
        <v>1954119.6</v>
      </c>
      <c r="Q31" s="838">
        <v>3.0000000000000004</v>
      </c>
      <c r="R31" s="851">
        <v>108562.20000000001</v>
      </c>
    </row>
    <row r="32" spans="1:18" ht="14.4" customHeight="1" x14ac:dyDescent="0.3">
      <c r="A32" s="832" t="s">
        <v>1553</v>
      </c>
      <c r="B32" s="833" t="s">
        <v>1554</v>
      </c>
      <c r="C32" s="833" t="s">
        <v>560</v>
      </c>
      <c r="D32" s="833" t="s">
        <v>1555</v>
      </c>
      <c r="E32" s="833" t="s">
        <v>1606</v>
      </c>
      <c r="F32" s="833" t="s">
        <v>1607</v>
      </c>
      <c r="G32" s="850"/>
      <c r="H32" s="850"/>
      <c r="I32" s="833"/>
      <c r="J32" s="833"/>
      <c r="K32" s="850">
        <v>21462</v>
      </c>
      <c r="L32" s="850">
        <v>426235.32</v>
      </c>
      <c r="M32" s="833">
        <v>1</v>
      </c>
      <c r="N32" s="833">
        <v>19.86</v>
      </c>
      <c r="O32" s="850">
        <v>29010</v>
      </c>
      <c r="P32" s="850">
        <v>575558.40000000014</v>
      </c>
      <c r="Q32" s="838">
        <v>1.3503301415753159</v>
      </c>
      <c r="R32" s="851">
        <v>19.840000000000003</v>
      </c>
    </row>
    <row r="33" spans="1:18" ht="14.4" customHeight="1" x14ac:dyDescent="0.3">
      <c r="A33" s="832" t="s">
        <v>1553</v>
      </c>
      <c r="B33" s="833" t="s">
        <v>1554</v>
      </c>
      <c r="C33" s="833" t="s">
        <v>560</v>
      </c>
      <c r="D33" s="833" t="s">
        <v>1555</v>
      </c>
      <c r="E33" s="833" t="s">
        <v>1608</v>
      </c>
      <c r="F33" s="833" t="s">
        <v>1609</v>
      </c>
      <c r="G33" s="850"/>
      <c r="H33" s="850"/>
      <c r="I33" s="833"/>
      <c r="J33" s="833"/>
      <c r="K33" s="850">
        <v>2100</v>
      </c>
      <c r="L33" s="850">
        <v>42693</v>
      </c>
      <c r="M33" s="833">
        <v>1</v>
      </c>
      <c r="N33" s="833">
        <v>20.329999999999998</v>
      </c>
      <c r="O33" s="850"/>
      <c r="P33" s="850"/>
      <c r="Q33" s="838"/>
      <c r="R33" s="851"/>
    </row>
    <row r="34" spans="1:18" ht="14.4" customHeight="1" x14ac:dyDescent="0.3">
      <c r="A34" s="832" t="s">
        <v>1553</v>
      </c>
      <c r="B34" s="833" t="s">
        <v>1554</v>
      </c>
      <c r="C34" s="833" t="s">
        <v>560</v>
      </c>
      <c r="D34" s="833" t="s">
        <v>1555</v>
      </c>
      <c r="E34" s="833" t="s">
        <v>1610</v>
      </c>
      <c r="F34" s="833" t="s">
        <v>1611</v>
      </c>
      <c r="G34" s="850"/>
      <c r="H34" s="850"/>
      <c r="I34" s="833"/>
      <c r="J34" s="833"/>
      <c r="K34" s="850"/>
      <c r="L34" s="850"/>
      <c r="M34" s="833"/>
      <c r="N34" s="833"/>
      <c r="O34" s="850">
        <v>150</v>
      </c>
      <c r="P34" s="850">
        <v>1281</v>
      </c>
      <c r="Q34" s="838"/>
      <c r="R34" s="851">
        <v>8.5399999999999991</v>
      </c>
    </row>
    <row r="35" spans="1:18" ht="14.4" customHeight="1" x14ac:dyDescent="0.3">
      <c r="A35" s="832" t="s">
        <v>1553</v>
      </c>
      <c r="B35" s="833" t="s">
        <v>1554</v>
      </c>
      <c r="C35" s="833" t="s">
        <v>560</v>
      </c>
      <c r="D35" s="833" t="s">
        <v>1555</v>
      </c>
      <c r="E35" s="833" t="s">
        <v>1612</v>
      </c>
      <c r="F35" s="833" t="s">
        <v>1613</v>
      </c>
      <c r="G35" s="850"/>
      <c r="H35" s="850"/>
      <c r="I35" s="833"/>
      <c r="J35" s="833"/>
      <c r="K35" s="850"/>
      <c r="L35" s="850"/>
      <c r="M35" s="833"/>
      <c r="N35" s="833"/>
      <c r="O35" s="850">
        <v>170</v>
      </c>
      <c r="P35" s="850">
        <v>12110.8</v>
      </c>
      <c r="Q35" s="838"/>
      <c r="R35" s="851">
        <v>71.239999999999995</v>
      </c>
    </row>
    <row r="36" spans="1:18" ht="14.4" customHeight="1" x14ac:dyDescent="0.3">
      <c r="A36" s="832" t="s">
        <v>1553</v>
      </c>
      <c r="B36" s="833" t="s">
        <v>1554</v>
      </c>
      <c r="C36" s="833" t="s">
        <v>560</v>
      </c>
      <c r="D36" s="833" t="s">
        <v>1614</v>
      </c>
      <c r="E36" s="833" t="s">
        <v>1615</v>
      </c>
      <c r="F36" s="833" t="s">
        <v>1616</v>
      </c>
      <c r="G36" s="850">
        <v>204</v>
      </c>
      <c r="H36" s="850">
        <v>7548</v>
      </c>
      <c r="I36" s="833">
        <v>1.3333333333333333</v>
      </c>
      <c r="J36" s="833">
        <v>37</v>
      </c>
      <c r="K36" s="850">
        <v>153</v>
      </c>
      <c r="L36" s="850">
        <v>5661</v>
      </c>
      <c r="M36" s="833">
        <v>1</v>
      </c>
      <c r="N36" s="833">
        <v>37</v>
      </c>
      <c r="O36" s="850">
        <v>194</v>
      </c>
      <c r="P36" s="850">
        <v>7178</v>
      </c>
      <c r="Q36" s="838">
        <v>1.2679738562091503</v>
      </c>
      <c r="R36" s="851">
        <v>37</v>
      </c>
    </row>
    <row r="37" spans="1:18" ht="14.4" customHeight="1" x14ac:dyDescent="0.3">
      <c r="A37" s="832" t="s">
        <v>1553</v>
      </c>
      <c r="B37" s="833" t="s">
        <v>1554</v>
      </c>
      <c r="C37" s="833" t="s">
        <v>560</v>
      </c>
      <c r="D37" s="833" t="s">
        <v>1614</v>
      </c>
      <c r="E37" s="833" t="s">
        <v>1615</v>
      </c>
      <c r="F37" s="833" t="s">
        <v>1617</v>
      </c>
      <c r="G37" s="850">
        <v>9</v>
      </c>
      <c r="H37" s="850">
        <v>333</v>
      </c>
      <c r="I37" s="833">
        <v>1.125</v>
      </c>
      <c r="J37" s="833">
        <v>37</v>
      </c>
      <c r="K37" s="850">
        <v>8</v>
      </c>
      <c r="L37" s="850">
        <v>296</v>
      </c>
      <c r="M37" s="833">
        <v>1</v>
      </c>
      <c r="N37" s="833">
        <v>37</v>
      </c>
      <c r="O37" s="850">
        <v>4</v>
      </c>
      <c r="P37" s="850">
        <v>148</v>
      </c>
      <c r="Q37" s="838">
        <v>0.5</v>
      </c>
      <c r="R37" s="851">
        <v>37</v>
      </c>
    </row>
    <row r="38" spans="1:18" ht="14.4" customHeight="1" x14ac:dyDescent="0.3">
      <c r="A38" s="832" t="s">
        <v>1553</v>
      </c>
      <c r="B38" s="833" t="s">
        <v>1554</v>
      </c>
      <c r="C38" s="833" t="s">
        <v>560</v>
      </c>
      <c r="D38" s="833" t="s">
        <v>1614</v>
      </c>
      <c r="E38" s="833" t="s">
        <v>1618</v>
      </c>
      <c r="F38" s="833" t="s">
        <v>1619</v>
      </c>
      <c r="G38" s="850">
        <v>123</v>
      </c>
      <c r="H38" s="850">
        <v>54489</v>
      </c>
      <c r="I38" s="833">
        <v>0.83485015627872772</v>
      </c>
      <c r="J38" s="833">
        <v>443</v>
      </c>
      <c r="K38" s="850">
        <v>147</v>
      </c>
      <c r="L38" s="850">
        <v>65268</v>
      </c>
      <c r="M38" s="833">
        <v>1</v>
      </c>
      <c r="N38" s="833">
        <v>444</v>
      </c>
      <c r="O38" s="850">
        <v>115</v>
      </c>
      <c r="P38" s="850">
        <v>51060</v>
      </c>
      <c r="Q38" s="838">
        <v>0.78231292517006801</v>
      </c>
      <c r="R38" s="851">
        <v>444</v>
      </c>
    </row>
    <row r="39" spans="1:18" ht="14.4" customHeight="1" x14ac:dyDescent="0.3">
      <c r="A39" s="832" t="s">
        <v>1553</v>
      </c>
      <c r="B39" s="833" t="s">
        <v>1554</v>
      </c>
      <c r="C39" s="833" t="s">
        <v>560</v>
      </c>
      <c r="D39" s="833" t="s">
        <v>1614</v>
      </c>
      <c r="E39" s="833" t="s">
        <v>1620</v>
      </c>
      <c r="F39" s="833" t="s">
        <v>1621</v>
      </c>
      <c r="G39" s="850">
        <v>1163</v>
      </c>
      <c r="H39" s="850">
        <v>205851</v>
      </c>
      <c r="I39" s="833">
        <v>1.0310283687943262</v>
      </c>
      <c r="J39" s="833">
        <v>177</v>
      </c>
      <c r="K39" s="850">
        <v>1128</v>
      </c>
      <c r="L39" s="850">
        <v>199656</v>
      </c>
      <c r="M39" s="833">
        <v>1</v>
      </c>
      <c r="N39" s="833">
        <v>177</v>
      </c>
      <c r="O39" s="850">
        <v>1189</v>
      </c>
      <c r="P39" s="850">
        <v>211642</v>
      </c>
      <c r="Q39" s="838">
        <v>1.0600332572023881</v>
      </c>
      <c r="R39" s="851">
        <v>178</v>
      </c>
    </row>
    <row r="40" spans="1:18" ht="14.4" customHeight="1" x14ac:dyDescent="0.3">
      <c r="A40" s="832" t="s">
        <v>1553</v>
      </c>
      <c r="B40" s="833" t="s">
        <v>1554</v>
      </c>
      <c r="C40" s="833" t="s">
        <v>560</v>
      </c>
      <c r="D40" s="833" t="s">
        <v>1614</v>
      </c>
      <c r="E40" s="833" t="s">
        <v>1622</v>
      </c>
      <c r="F40" s="833" t="s">
        <v>1623</v>
      </c>
      <c r="G40" s="850"/>
      <c r="H40" s="850"/>
      <c r="I40" s="833"/>
      <c r="J40" s="833"/>
      <c r="K40" s="850">
        <v>4</v>
      </c>
      <c r="L40" s="850">
        <v>1408</v>
      </c>
      <c r="M40" s="833">
        <v>1</v>
      </c>
      <c r="N40" s="833">
        <v>352</v>
      </c>
      <c r="O40" s="850">
        <v>15</v>
      </c>
      <c r="P40" s="850">
        <v>5280</v>
      </c>
      <c r="Q40" s="838">
        <v>3.75</v>
      </c>
      <c r="R40" s="851">
        <v>352</v>
      </c>
    </row>
    <row r="41" spans="1:18" ht="14.4" customHeight="1" x14ac:dyDescent="0.3">
      <c r="A41" s="832" t="s">
        <v>1553</v>
      </c>
      <c r="B41" s="833" t="s">
        <v>1554</v>
      </c>
      <c r="C41" s="833" t="s">
        <v>560</v>
      </c>
      <c r="D41" s="833" t="s">
        <v>1614</v>
      </c>
      <c r="E41" s="833" t="s">
        <v>1622</v>
      </c>
      <c r="F41" s="833" t="s">
        <v>1624</v>
      </c>
      <c r="G41" s="850"/>
      <c r="H41" s="850"/>
      <c r="I41" s="833"/>
      <c r="J41" s="833"/>
      <c r="K41" s="850">
        <v>2</v>
      </c>
      <c r="L41" s="850">
        <v>704</v>
      </c>
      <c r="M41" s="833">
        <v>1</v>
      </c>
      <c r="N41" s="833">
        <v>352</v>
      </c>
      <c r="O41" s="850">
        <v>3</v>
      </c>
      <c r="P41" s="850">
        <v>1056</v>
      </c>
      <c r="Q41" s="838">
        <v>1.5</v>
      </c>
      <c r="R41" s="851">
        <v>352</v>
      </c>
    </row>
    <row r="42" spans="1:18" ht="14.4" customHeight="1" x14ac:dyDescent="0.3">
      <c r="A42" s="832" t="s">
        <v>1553</v>
      </c>
      <c r="B42" s="833" t="s">
        <v>1554</v>
      </c>
      <c r="C42" s="833" t="s">
        <v>560</v>
      </c>
      <c r="D42" s="833" t="s">
        <v>1614</v>
      </c>
      <c r="E42" s="833" t="s">
        <v>1625</v>
      </c>
      <c r="F42" s="833" t="s">
        <v>1626</v>
      </c>
      <c r="G42" s="850">
        <v>9</v>
      </c>
      <c r="H42" s="850">
        <v>2862</v>
      </c>
      <c r="I42" s="833">
        <v>0.9</v>
      </c>
      <c r="J42" s="833">
        <v>318</v>
      </c>
      <c r="K42" s="850">
        <v>10</v>
      </c>
      <c r="L42" s="850">
        <v>3180</v>
      </c>
      <c r="M42" s="833">
        <v>1</v>
      </c>
      <c r="N42" s="833">
        <v>318</v>
      </c>
      <c r="O42" s="850">
        <v>8</v>
      </c>
      <c r="P42" s="850">
        <v>2544</v>
      </c>
      <c r="Q42" s="838">
        <v>0.8</v>
      </c>
      <c r="R42" s="851">
        <v>318</v>
      </c>
    </row>
    <row r="43" spans="1:18" ht="14.4" customHeight="1" x14ac:dyDescent="0.3">
      <c r="A43" s="832" t="s">
        <v>1553</v>
      </c>
      <c r="B43" s="833" t="s">
        <v>1554</v>
      </c>
      <c r="C43" s="833" t="s">
        <v>560</v>
      </c>
      <c r="D43" s="833" t="s">
        <v>1614</v>
      </c>
      <c r="E43" s="833" t="s">
        <v>1625</v>
      </c>
      <c r="F43" s="833" t="s">
        <v>1627</v>
      </c>
      <c r="G43" s="850">
        <v>4</v>
      </c>
      <c r="H43" s="850">
        <v>1272</v>
      </c>
      <c r="I43" s="833"/>
      <c r="J43" s="833">
        <v>318</v>
      </c>
      <c r="K43" s="850"/>
      <c r="L43" s="850"/>
      <c r="M43" s="833"/>
      <c r="N43" s="833"/>
      <c r="O43" s="850">
        <v>6</v>
      </c>
      <c r="P43" s="850">
        <v>1908</v>
      </c>
      <c r="Q43" s="838"/>
      <c r="R43" s="851">
        <v>318</v>
      </c>
    </row>
    <row r="44" spans="1:18" ht="14.4" customHeight="1" x14ac:dyDescent="0.3">
      <c r="A44" s="832" t="s">
        <v>1553</v>
      </c>
      <c r="B44" s="833" t="s">
        <v>1554</v>
      </c>
      <c r="C44" s="833" t="s">
        <v>560</v>
      </c>
      <c r="D44" s="833" t="s">
        <v>1614</v>
      </c>
      <c r="E44" s="833" t="s">
        <v>1628</v>
      </c>
      <c r="F44" s="833" t="s">
        <v>1629</v>
      </c>
      <c r="G44" s="850"/>
      <c r="H44" s="850"/>
      <c r="I44" s="833"/>
      <c r="J44" s="833"/>
      <c r="K44" s="850">
        <v>1</v>
      </c>
      <c r="L44" s="850">
        <v>1422</v>
      </c>
      <c r="M44" s="833">
        <v>1</v>
      </c>
      <c r="N44" s="833">
        <v>1422</v>
      </c>
      <c r="O44" s="850"/>
      <c r="P44" s="850"/>
      <c r="Q44" s="838"/>
      <c r="R44" s="851"/>
    </row>
    <row r="45" spans="1:18" ht="14.4" customHeight="1" x14ac:dyDescent="0.3">
      <c r="A45" s="832" t="s">
        <v>1553</v>
      </c>
      <c r="B45" s="833" t="s">
        <v>1554</v>
      </c>
      <c r="C45" s="833" t="s">
        <v>560</v>
      </c>
      <c r="D45" s="833" t="s">
        <v>1614</v>
      </c>
      <c r="E45" s="833" t="s">
        <v>1215</v>
      </c>
      <c r="F45" s="833" t="s">
        <v>1630</v>
      </c>
      <c r="G45" s="850">
        <v>1</v>
      </c>
      <c r="H45" s="850">
        <v>1735</v>
      </c>
      <c r="I45" s="833"/>
      <c r="J45" s="833">
        <v>1735</v>
      </c>
      <c r="K45" s="850"/>
      <c r="L45" s="850"/>
      <c r="M45" s="833"/>
      <c r="N45" s="833"/>
      <c r="O45" s="850"/>
      <c r="P45" s="850"/>
      <c r="Q45" s="838"/>
      <c r="R45" s="851"/>
    </row>
    <row r="46" spans="1:18" ht="14.4" customHeight="1" x14ac:dyDescent="0.3">
      <c r="A46" s="832" t="s">
        <v>1553</v>
      </c>
      <c r="B46" s="833" t="s">
        <v>1554</v>
      </c>
      <c r="C46" s="833" t="s">
        <v>560</v>
      </c>
      <c r="D46" s="833" t="s">
        <v>1614</v>
      </c>
      <c r="E46" s="833" t="s">
        <v>1631</v>
      </c>
      <c r="F46" s="833" t="s">
        <v>1632</v>
      </c>
      <c r="G46" s="850">
        <v>10</v>
      </c>
      <c r="H46" s="850">
        <v>20380</v>
      </c>
      <c r="I46" s="833">
        <v>0.71393540250823229</v>
      </c>
      <c r="J46" s="833">
        <v>2038</v>
      </c>
      <c r="K46" s="850">
        <v>14</v>
      </c>
      <c r="L46" s="850">
        <v>28546</v>
      </c>
      <c r="M46" s="833">
        <v>1</v>
      </c>
      <c r="N46" s="833">
        <v>2039</v>
      </c>
      <c r="O46" s="850">
        <v>20</v>
      </c>
      <c r="P46" s="850">
        <v>40800</v>
      </c>
      <c r="Q46" s="838">
        <v>1.4292720521263924</v>
      </c>
      <c r="R46" s="851">
        <v>2040</v>
      </c>
    </row>
    <row r="47" spans="1:18" ht="14.4" customHeight="1" x14ac:dyDescent="0.3">
      <c r="A47" s="832" t="s">
        <v>1553</v>
      </c>
      <c r="B47" s="833" t="s">
        <v>1554</v>
      </c>
      <c r="C47" s="833" t="s">
        <v>560</v>
      </c>
      <c r="D47" s="833" t="s">
        <v>1614</v>
      </c>
      <c r="E47" s="833" t="s">
        <v>1631</v>
      </c>
      <c r="F47" s="833" t="s">
        <v>1633</v>
      </c>
      <c r="G47" s="850">
        <v>30</v>
      </c>
      <c r="H47" s="850">
        <v>61140</v>
      </c>
      <c r="I47" s="833">
        <v>0.96726731952728251</v>
      </c>
      <c r="J47" s="833">
        <v>2038</v>
      </c>
      <c r="K47" s="850">
        <v>31</v>
      </c>
      <c r="L47" s="850">
        <v>63209</v>
      </c>
      <c r="M47" s="833">
        <v>1</v>
      </c>
      <c r="N47" s="833">
        <v>2039</v>
      </c>
      <c r="O47" s="850">
        <v>39</v>
      </c>
      <c r="P47" s="850">
        <v>79560</v>
      </c>
      <c r="Q47" s="838">
        <v>1.2586815168725973</v>
      </c>
      <c r="R47" s="851">
        <v>2040</v>
      </c>
    </row>
    <row r="48" spans="1:18" ht="14.4" customHeight="1" x14ac:dyDescent="0.3">
      <c r="A48" s="832" t="s">
        <v>1553</v>
      </c>
      <c r="B48" s="833" t="s">
        <v>1554</v>
      </c>
      <c r="C48" s="833" t="s">
        <v>560</v>
      </c>
      <c r="D48" s="833" t="s">
        <v>1614</v>
      </c>
      <c r="E48" s="833" t="s">
        <v>1634</v>
      </c>
      <c r="F48" s="833" t="s">
        <v>1635</v>
      </c>
      <c r="G48" s="850">
        <v>1</v>
      </c>
      <c r="H48" s="850">
        <v>3058</v>
      </c>
      <c r="I48" s="833">
        <v>0.49983654789146781</v>
      </c>
      <c r="J48" s="833">
        <v>3058</v>
      </c>
      <c r="K48" s="850">
        <v>2</v>
      </c>
      <c r="L48" s="850">
        <v>6118</v>
      </c>
      <c r="M48" s="833">
        <v>1</v>
      </c>
      <c r="N48" s="833">
        <v>3059</v>
      </c>
      <c r="O48" s="850">
        <v>1</v>
      </c>
      <c r="P48" s="850">
        <v>3062</v>
      </c>
      <c r="Q48" s="838">
        <v>0.50049035632559657</v>
      </c>
      <c r="R48" s="851">
        <v>3062</v>
      </c>
    </row>
    <row r="49" spans="1:18" ht="14.4" customHeight="1" x14ac:dyDescent="0.3">
      <c r="A49" s="832" t="s">
        <v>1553</v>
      </c>
      <c r="B49" s="833" t="s">
        <v>1554</v>
      </c>
      <c r="C49" s="833" t="s">
        <v>560</v>
      </c>
      <c r="D49" s="833" t="s">
        <v>1614</v>
      </c>
      <c r="E49" s="833" t="s">
        <v>1634</v>
      </c>
      <c r="F49" s="833" t="s">
        <v>1636</v>
      </c>
      <c r="G49" s="850"/>
      <c r="H49" s="850"/>
      <c r="I49" s="833"/>
      <c r="J49" s="833"/>
      <c r="K49" s="850">
        <v>2</v>
      </c>
      <c r="L49" s="850">
        <v>6118</v>
      </c>
      <c r="M49" s="833">
        <v>1</v>
      </c>
      <c r="N49" s="833">
        <v>3059</v>
      </c>
      <c r="O49" s="850"/>
      <c r="P49" s="850"/>
      <c r="Q49" s="838"/>
      <c r="R49" s="851"/>
    </row>
    <row r="50" spans="1:18" ht="14.4" customHeight="1" x14ac:dyDescent="0.3">
      <c r="A50" s="832" t="s">
        <v>1553</v>
      </c>
      <c r="B50" s="833" t="s">
        <v>1554</v>
      </c>
      <c r="C50" s="833" t="s">
        <v>560</v>
      </c>
      <c r="D50" s="833" t="s">
        <v>1614</v>
      </c>
      <c r="E50" s="833" t="s">
        <v>1637</v>
      </c>
      <c r="F50" s="833" t="s">
        <v>1638</v>
      </c>
      <c r="G50" s="850"/>
      <c r="H50" s="850"/>
      <c r="I50" s="833"/>
      <c r="J50" s="833"/>
      <c r="K50" s="850">
        <v>1</v>
      </c>
      <c r="L50" s="850">
        <v>667</v>
      </c>
      <c r="M50" s="833">
        <v>1</v>
      </c>
      <c r="N50" s="833">
        <v>667</v>
      </c>
      <c r="O50" s="850">
        <v>1</v>
      </c>
      <c r="P50" s="850">
        <v>667</v>
      </c>
      <c r="Q50" s="838">
        <v>1</v>
      </c>
      <c r="R50" s="851">
        <v>667</v>
      </c>
    </row>
    <row r="51" spans="1:18" ht="14.4" customHeight="1" x14ac:dyDescent="0.3">
      <c r="A51" s="832" t="s">
        <v>1553</v>
      </c>
      <c r="B51" s="833" t="s">
        <v>1554</v>
      </c>
      <c r="C51" s="833" t="s">
        <v>560</v>
      </c>
      <c r="D51" s="833" t="s">
        <v>1614</v>
      </c>
      <c r="E51" s="833" t="s">
        <v>1637</v>
      </c>
      <c r="F51" s="833" t="s">
        <v>1639</v>
      </c>
      <c r="G51" s="850">
        <v>1</v>
      </c>
      <c r="H51" s="850">
        <v>666</v>
      </c>
      <c r="I51" s="833"/>
      <c r="J51" s="833">
        <v>666</v>
      </c>
      <c r="K51" s="850"/>
      <c r="L51" s="850"/>
      <c r="M51" s="833"/>
      <c r="N51" s="833"/>
      <c r="O51" s="850"/>
      <c r="P51" s="850"/>
      <c r="Q51" s="838"/>
      <c r="R51" s="851"/>
    </row>
    <row r="52" spans="1:18" ht="14.4" customHeight="1" x14ac:dyDescent="0.3">
      <c r="A52" s="832" t="s">
        <v>1553</v>
      </c>
      <c r="B52" s="833" t="s">
        <v>1554</v>
      </c>
      <c r="C52" s="833" t="s">
        <v>560</v>
      </c>
      <c r="D52" s="833" t="s">
        <v>1614</v>
      </c>
      <c r="E52" s="833" t="s">
        <v>1640</v>
      </c>
      <c r="F52" s="833" t="s">
        <v>1641</v>
      </c>
      <c r="G52" s="850">
        <v>1</v>
      </c>
      <c r="H52" s="850">
        <v>1348</v>
      </c>
      <c r="I52" s="833">
        <v>0.33308623671855697</v>
      </c>
      <c r="J52" s="833">
        <v>1348</v>
      </c>
      <c r="K52" s="850">
        <v>3</v>
      </c>
      <c r="L52" s="850">
        <v>4047</v>
      </c>
      <c r="M52" s="833">
        <v>1</v>
      </c>
      <c r="N52" s="833">
        <v>1349</v>
      </c>
      <c r="O52" s="850">
        <v>1</v>
      </c>
      <c r="P52" s="850">
        <v>1350</v>
      </c>
      <c r="Q52" s="838">
        <v>0.33358042994810971</v>
      </c>
      <c r="R52" s="851">
        <v>1350</v>
      </c>
    </row>
    <row r="53" spans="1:18" ht="14.4" customHeight="1" x14ac:dyDescent="0.3">
      <c r="A53" s="832" t="s">
        <v>1553</v>
      </c>
      <c r="B53" s="833" t="s">
        <v>1554</v>
      </c>
      <c r="C53" s="833" t="s">
        <v>560</v>
      </c>
      <c r="D53" s="833" t="s">
        <v>1614</v>
      </c>
      <c r="E53" s="833" t="s">
        <v>1642</v>
      </c>
      <c r="F53" s="833" t="s">
        <v>1643</v>
      </c>
      <c r="G53" s="850">
        <v>48</v>
      </c>
      <c r="H53" s="850">
        <v>68688</v>
      </c>
      <c r="I53" s="833">
        <v>1.1162790697674418</v>
      </c>
      <c r="J53" s="833">
        <v>1431</v>
      </c>
      <c r="K53" s="850">
        <v>43</v>
      </c>
      <c r="L53" s="850">
        <v>61533</v>
      </c>
      <c r="M53" s="833">
        <v>1</v>
      </c>
      <c r="N53" s="833">
        <v>1431</v>
      </c>
      <c r="O53" s="850">
        <v>48</v>
      </c>
      <c r="P53" s="850">
        <v>68736</v>
      </c>
      <c r="Q53" s="838">
        <v>1.1170591389985862</v>
      </c>
      <c r="R53" s="851">
        <v>1432</v>
      </c>
    </row>
    <row r="54" spans="1:18" ht="14.4" customHeight="1" x14ac:dyDescent="0.3">
      <c r="A54" s="832" t="s">
        <v>1553</v>
      </c>
      <c r="B54" s="833" t="s">
        <v>1554</v>
      </c>
      <c r="C54" s="833" t="s">
        <v>560</v>
      </c>
      <c r="D54" s="833" t="s">
        <v>1614</v>
      </c>
      <c r="E54" s="833" t="s">
        <v>1642</v>
      </c>
      <c r="F54" s="833" t="s">
        <v>1644</v>
      </c>
      <c r="G54" s="850">
        <v>11</v>
      </c>
      <c r="H54" s="850">
        <v>15741</v>
      </c>
      <c r="I54" s="833">
        <v>1.1000000000000001</v>
      </c>
      <c r="J54" s="833">
        <v>1431</v>
      </c>
      <c r="K54" s="850">
        <v>10</v>
      </c>
      <c r="L54" s="850">
        <v>14310</v>
      </c>
      <c r="M54" s="833">
        <v>1</v>
      </c>
      <c r="N54" s="833">
        <v>1431</v>
      </c>
      <c r="O54" s="850">
        <v>16</v>
      </c>
      <c r="P54" s="850">
        <v>22912</v>
      </c>
      <c r="Q54" s="838">
        <v>1.6011180992313068</v>
      </c>
      <c r="R54" s="851">
        <v>1432</v>
      </c>
    </row>
    <row r="55" spans="1:18" ht="14.4" customHeight="1" x14ac:dyDescent="0.3">
      <c r="A55" s="832" t="s">
        <v>1553</v>
      </c>
      <c r="B55" s="833" t="s">
        <v>1554</v>
      </c>
      <c r="C55" s="833" t="s">
        <v>560</v>
      </c>
      <c r="D55" s="833" t="s">
        <v>1614</v>
      </c>
      <c r="E55" s="833" t="s">
        <v>1645</v>
      </c>
      <c r="F55" s="833" t="s">
        <v>1646</v>
      </c>
      <c r="G55" s="850">
        <v>116</v>
      </c>
      <c r="H55" s="850">
        <v>221792</v>
      </c>
      <c r="I55" s="833">
        <v>1.2747252747252746</v>
      </c>
      <c r="J55" s="833">
        <v>1912</v>
      </c>
      <c r="K55" s="850">
        <v>91</v>
      </c>
      <c r="L55" s="850">
        <v>173992</v>
      </c>
      <c r="M55" s="833">
        <v>1</v>
      </c>
      <c r="N55" s="833">
        <v>1912</v>
      </c>
      <c r="O55" s="850">
        <v>115</v>
      </c>
      <c r="P55" s="850">
        <v>220110</v>
      </c>
      <c r="Q55" s="838">
        <v>1.2650581635937284</v>
      </c>
      <c r="R55" s="851">
        <v>1914</v>
      </c>
    </row>
    <row r="56" spans="1:18" ht="14.4" customHeight="1" x14ac:dyDescent="0.3">
      <c r="A56" s="832" t="s">
        <v>1553</v>
      </c>
      <c r="B56" s="833" t="s">
        <v>1554</v>
      </c>
      <c r="C56" s="833" t="s">
        <v>560</v>
      </c>
      <c r="D56" s="833" t="s">
        <v>1614</v>
      </c>
      <c r="E56" s="833" t="s">
        <v>1647</v>
      </c>
      <c r="F56" s="833" t="s">
        <v>1648</v>
      </c>
      <c r="G56" s="850">
        <v>2</v>
      </c>
      <c r="H56" s="850">
        <v>2558</v>
      </c>
      <c r="I56" s="833"/>
      <c r="J56" s="833">
        <v>1279</v>
      </c>
      <c r="K56" s="850"/>
      <c r="L56" s="850"/>
      <c r="M56" s="833"/>
      <c r="N56" s="833"/>
      <c r="O56" s="850">
        <v>1</v>
      </c>
      <c r="P56" s="850">
        <v>1282</v>
      </c>
      <c r="Q56" s="838"/>
      <c r="R56" s="851">
        <v>1282</v>
      </c>
    </row>
    <row r="57" spans="1:18" ht="14.4" customHeight="1" x14ac:dyDescent="0.3">
      <c r="A57" s="832" t="s">
        <v>1553</v>
      </c>
      <c r="B57" s="833" t="s">
        <v>1554</v>
      </c>
      <c r="C57" s="833" t="s">
        <v>560</v>
      </c>
      <c r="D57" s="833" t="s">
        <v>1614</v>
      </c>
      <c r="E57" s="833" t="s">
        <v>1649</v>
      </c>
      <c r="F57" s="833" t="s">
        <v>1650</v>
      </c>
      <c r="G57" s="850">
        <v>24</v>
      </c>
      <c r="H57" s="850">
        <v>29112</v>
      </c>
      <c r="I57" s="833">
        <v>2.4</v>
      </c>
      <c r="J57" s="833">
        <v>1213</v>
      </c>
      <c r="K57" s="850">
        <v>10</v>
      </c>
      <c r="L57" s="850">
        <v>12130</v>
      </c>
      <c r="M57" s="833">
        <v>1</v>
      </c>
      <c r="N57" s="833">
        <v>1213</v>
      </c>
      <c r="O57" s="850">
        <v>20</v>
      </c>
      <c r="P57" s="850">
        <v>24280</v>
      </c>
      <c r="Q57" s="838">
        <v>2.0016488046166527</v>
      </c>
      <c r="R57" s="851">
        <v>1214</v>
      </c>
    </row>
    <row r="58" spans="1:18" ht="14.4" customHeight="1" x14ac:dyDescent="0.3">
      <c r="A58" s="832" t="s">
        <v>1553</v>
      </c>
      <c r="B58" s="833" t="s">
        <v>1554</v>
      </c>
      <c r="C58" s="833" t="s">
        <v>560</v>
      </c>
      <c r="D58" s="833" t="s">
        <v>1614</v>
      </c>
      <c r="E58" s="833" t="s">
        <v>1649</v>
      </c>
      <c r="F58" s="833" t="s">
        <v>1651</v>
      </c>
      <c r="G58" s="850">
        <v>59</v>
      </c>
      <c r="H58" s="850">
        <v>71567</v>
      </c>
      <c r="I58" s="833">
        <v>1</v>
      </c>
      <c r="J58" s="833">
        <v>1213</v>
      </c>
      <c r="K58" s="850">
        <v>59</v>
      </c>
      <c r="L58" s="850">
        <v>71567</v>
      </c>
      <c r="M58" s="833">
        <v>1</v>
      </c>
      <c r="N58" s="833">
        <v>1213</v>
      </c>
      <c r="O58" s="850">
        <v>60</v>
      </c>
      <c r="P58" s="850">
        <v>72840</v>
      </c>
      <c r="Q58" s="838">
        <v>1.0177875277711794</v>
      </c>
      <c r="R58" s="851">
        <v>1214</v>
      </c>
    </row>
    <row r="59" spans="1:18" ht="14.4" customHeight="1" x14ac:dyDescent="0.3">
      <c r="A59" s="832" t="s">
        <v>1553</v>
      </c>
      <c r="B59" s="833" t="s">
        <v>1554</v>
      </c>
      <c r="C59" s="833" t="s">
        <v>560</v>
      </c>
      <c r="D59" s="833" t="s">
        <v>1614</v>
      </c>
      <c r="E59" s="833" t="s">
        <v>1652</v>
      </c>
      <c r="F59" s="833" t="s">
        <v>1653</v>
      </c>
      <c r="G59" s="850">
        <v>4</v>
      </c>
      <c r="H59" s="850">
        <v>6436</v>
      </c>
      <c r="I59" s="833">
        <v>1.3333333333333333</v>
      </c>
      <c r="J59" s="833">
        <v>1609</v>
      </c>
      <c r="K59" s="850">
        <v>3</v>
      </c>
      <c r="L59" s="850">
        <v>4827</v>
      </c>
      <c r="M59" s="833">
        <v>1</v>
      </c>
      <c r="N59" s="833">
        <v>1609</v>
      </c>
      <c r="O59" s="850"/>
      <c r="P59" s="850"/>
      <c r="Q59" s="838"/>
      <c r="R59" s="851"/>
    </row>
    <row r="60" spans="1:18" ht="14.4" customHeight="1" x14ac:dyDescent="0.3">
      <c r="A60" s="832" t="s">
        <v>1553</v>
      </c>
      <c r="B60" s="833" t="s">
        <v>1554</v>
      </c>
      <c r="C60" s="833" t="s">
        <v>560</v>
      </c>
      <c r="D60" s="833" t="s">
        <v>1614</v>
      </c>
      <c r="E60" s="833" t="s">
        <v>1654</v>
      </c>
      <c r="F60" s="833" t="s">
        <v>1655</v>
      </c>
      <c r="G60" s="850">
        <v>81</v>
      </c>
      <c r="H60" s="850">
        <v>55161</v>
      </c>
      <c r="I60" s="833">
        <v>0.98635648379944207</v>
      </c>
      <c r="J60" s="833">
        <v>681</v>
      </c>
      <c r="K60" s="850">
        <v>82</v>
      </c>
      <c r="L60" s="850">
        <v>55924</v>
      </c>
      <c r="M60" s="833">
        <v>1</v>
      </c>
      <c r="N60" s="833">
        <v>682</v>
      </c>
      <c r="O60" s="850">
        <v>83</v>
      </c>
      <c r="P60" s="850">
        <v>56606</v>
      </c>
      <c r="Q60" s="838">
        <v>1.0121951219512195</v>
      </c>
      <c r="R60" s="851">
        <v>682</v>
      </c>
    </row>
    <row r="61" spans="1:18" ht="14.4" customHeight="1" x14ac:dyDescent="0.3">
      <c r="A61" s="832" t="s">
        <v>1553</v>
      </c>
      <c r="B61" s="833" t="s">
        <v>1554</v>
      </c>
      <c r="C61" s="833" t="s">
        <v>560</v>
      </c>
      <c r="D61" s="833" t="s">
        <v>1614</v>
      </c>
      <c r="E61" s="833" t="s">
        <v>1654</v>
      </c>
      <c r="F61" s="833" t="s">
        <v>1656</v>
      </c>
      <c r="G61" s="850">
        <v>41</v>
      </c>
      <c r="H61" s="850">
        <v>27921</v>
      </c>
      <c r="I61" s="833">
        <v>1.7799948999107484</v>
      </c>
      <c r="J61" s="833">
        <v>681</v>
      </c>
      <c r="K61" s="850">
        <v>23</v>
      </c>
      <c r="L61" s="850">
        <v>15686</v>
      </c>
      <c r="M61" s="833">
        <v>1</v>
      </c>
      <c r="N61" s="833">
        <v>682</v>
      </c>
      <c r="O61" s="850">
        <v>41</v>
      </c>
      <c r="P61" s="850">
        <v>27962</v>
      </c>
      <c r="Q61" s="838">
        <v>1.7826086956521738</v>
      </c>
      <c r="R61" s="851">
        <v>682</v>
      </c>
    </row>
    <row r="62" spans="1:18" ht="14.4" customHeight="1" x14ac:dyDescent="0.3">
      <c r="A62" s="832" t="s">
        <v>1553</v>
      </c>
      <c r="B62" s="833" t="s">
        <v>1554</v>
      </c>
      <c r="C62" s="833" t="s">
        <v>560</v>
      </c>
      <c r="D62" s="833" t="s">
        <v>1614</v>
      </c>
      <c r="E62" s="833" t="s">
        <v>1657</v>
      </c>
      <c r="F62" s="833" t="s">
        <v>1658</v>
      </c>
      <c r="G62" s="850">
        <v>47</v>
      </c>
      <c r="H62" s="850">
        <v>33652</v>
      </c>
      <c r="I62" s="833">
        <v>0.79549913717703236</v>
      </c>
      <c r="J62" s="833">
        <v>716</v>
      </c>
      <c r="K62" s="850">
        <v>59</v>
      </c>
      <c r="L62" s="850">
        <v>42303</v>
      </c>
      <c r="M62" s="833">
        <v>1</v>
      </c>
      <c r="N62" s="833">
        <v>717</v>
      </c>
      <c r="O62" s="850">
        <v>53</v>
      </c>
      <c r="P62" s="850">
        <v>38001</v>
      </c>
      <c r="Q62" s="838">
        <v>0.89830508474576276</v>
      </c>
      <c r="R62" s="851">
        <v>717</v>
      </c>
    </row>
    <row r="63" spans="1:18" ht="14.4" customHeight="1" x14ac:dyDescent="0.3">
      <c r="A63" s="832" t="s">
        <v>1553</v>
      </c>
      <c r="B63" s="833" t="s">
        <v>1554</v>
      </c>
      <c r="C63" s="833" t="s">
        <v>560</v>
      </c>
      <c r="D63" s="833" t="s">
        <v>1614</v>
      </c>
      <c r="E63" s="833" t="s">
        <v>1657</v>
      </c>
      <c r="F63" s="833" t="s">
        <v>1659</v>
      </c>
      <c r="G63" s="850">
        <v>10</v>
      </c>
      <c r="H63" s="850">
        <v>7160</v>
      </c>
      <c r="I63" s="833">
        <v>0.62412831241283129</v>
      </c>
      <c r="J63" s="833">
        <v>716</v>
      </c>
      <c r="K63" s="850">
        <v>16</v>
      </c>
      <c r="L63" s="850">
        <v>11472</v>
      </c>
      <c r="M63" s="833">
        <v>1</v>
      </c>
      <c r="N63" s="833">
        <v>717</v>
      </c>
      <c r="O63" s="850">
        <v>16</v>
      </c>
      <c r="P63" s="850">
        <v>11472</v>
      </c>
      <c r="Q63" s="838">
        <v>1</v>
      </c>
      <c r="R63" s="851">
        <v>717</v>
      </c>
    </row>
    <row r="64" spans="1:18" ht="14.4" customHeight="1" x14ac:dyDescent="0.3">
      <c r="A64" s="832" t="s">
        <v>1553</v>
      </c>
      <c r="B64" s="833" t="s">
        <v>1554</v>
      </c>
      <c r="C64" s="833" t="s">
        <v>560</v>
      </c>
      <c r="D64" s="833" t="s">
        <v>1614</v>
      </c>
      <c r="E64" s="833" t="s">
        <v>1660</v>
      </c>
      <c r="F64" s="833" t="s">
        <v>1661</v>
      </c>
      <c r="G64" s="850">
        <v>4</v>
      </c>
      <c r="H64" s="850">
        <v>10548</v>
      </c>
      <c r="I64" s="833">
        <v>0.17384711738141542</v>
      </c>
      <c r="J64" s="833">
        <v>2637</v>
      </c>
      <c r="K64" s="850">
        <v>23</v>
      </c>
      <c r="L64" s="850">
        <v>60674</v>
      </c>
      <c r="M64" s="833">
        <v>1</v>
      </c>
      <c r="N64" s="833">
        <v>2638</v>
      </c>
      <c r="O64" s="850"/>
      <c r="P64" s="850"/>
      <c r="Q64" s="838"/>
      <c r="R64" s="851"/>
    </row>
    <row r="65" spans="1:18" ht="14.4" customHeight="1" x14ac:dyDescent="0.3">
      <c r="A65" s="832" t="s">
        <v>1553</v>
      </c>
      <c r="B65" s="833" t="s">
        <v>1554</v>
      </c>
      <c r="C65" s="833" t="s">
        <v>560</v>
      </c>
      <c r="D65" s="833" t="s">
        <v>1614</v>
      </c>
      <c r="E65" s="833" t="s">
        <v>1660</v>
      </c>
      <c r="F65" s="833" t="s">
        <v>1662</v>
      </c>
      <c r="G65" s="850">
        <v>4</v>
      </c>
      <c r="H65" s="850">
        <v>10548</v>
      </c>
      <c r="I65" s="833">
        <v>0.49981046247156935</v>
      </c>
      <c r="J65" s="833">
        <v>2637</v>
      </c>
      <c r="K65" s="850">
        <v>8</v>
      </c>
      <c r="L65" s="850">
        <v>21104</v>
      </c>
      <c r="M65" s="833">
        <v>1</v>
      </c>
      <c r="N65" s="833">
        <v>2638</v>
      </c>
      <c r="O65" s="850">
        <v>1</v>
      </c>
      <c r="P65" s="850">
        <v>2641</v>
      </c>
      <c r="Q65" s="838">
        <v>0.12514215314632296</v>
      </c>
      <c r="R65" s="851">
        <v>2641</v>
      </c>
    </row>
    <row r="66" spans="1:18" ht="14.4" customHeight="1" x14ac:dyDescent="0.3">
      <c r="A66" s="832" t="s">
        <v>1553</v>
      </c>
      <c r="B66" s="833" t="s">
        <v>1554</v>
      </c>
      <c r="C66" s="833" t="s">
        <v>560</v>
      </c>
      <c r="D66" s="833" t="s">
        <v>1614</v>
      </c>
      <c r="E66" s="833" t="s">
        <v>1663</v>
      </c>
      <c r="F66" s="833" t="s">
        <v>1664</v>
      </c>
      <c r="G66" s="850">
        <v>3006</v>
      </c>
      <c r="H66" s="850">
        <v>5485950</v>
      </c>
      <c r="I66" s="833">
        <v>1.065579581708614</v>
      </c>
      <c r="J66" s="833">
        <v>1825</v>
      </c>
      <c r="K66" s="850">
        <v>2821</v>
      </c>
      <c r="L66" s="850">
        <v>5148325</v>
      </c>
      <c r="M66" s="833">
        <v>1</v>
      </c>
      <c r="N66" s="833">
        <v>1825</v>
      </c>
      <c r="O66" s="850">
        <v>2581</v>
      </c>
      <c r="P66" s="850">
        <v>4712906</v>
      </c>
      <c r="Q66" s="838">
        <v>0.91542511399338622</v>
      </c>
      <c r="R66" s="851">
        <v>1826</v>
      </c>
    </row>
    <row r="67" spans="1:18" ht="14.4" customHeight="1" x14ac:dyDescent="0.3">
      <c r="A67" s="832" t="s">
        <v>1553</v>
      </c>
      <c r="B67" s="833" t="s">
        <v>1554</v>
      </c>
      <c r="C67" s="833" t="s">
        <v>560</v>
      </c>
      <c r="D67" s="833" t="s">
        <v>1614</v>
      </c>
      <c r="E67" s="833" t="s">
        <v>1663</v>
      </c>
      <c r="F67" s="833" t="s">
        <v>1665</v>
      </c>
      <c r="G67" s="850">
        <v>355</v>
      </c>
      <c r="H67" s="850">
        <v>647875</v>
      </c>
      <c r="I67" s="833">
        <v>0.9726027397260274</v>
      </c>
      <c r="J67" s="833">
        <v>1825</v>
      </c>
      <c r="K67" s="850">
        <v>365</v>
      </c>
      <c r="L67" s="850">
        <v>666125</v>
      </c>
      <c r="M67" s="833">
        <v>1</v>
      </c>
      <c r="N67" s="833">
        <v>1825</v>
      </c>
      <c r="O67" s="850">
        <v>348</v>
      </c>
      <c r="P67" s="850">
        <v>635448</v>
      </c>
      <c r="Q67" s="838">
        <v>0.95394708200412837</v>
      </c>
      <c r="R67" s="851">
        <v>1826</v>
      </c>
    </row>
    <row r="68" spans="1:18" ht="14.4" customHeight="1" x14ac:dyDescent="0.3">
      <c r="A68" s="832" t="s">
        <v>1553</v>
      </c>
      <c r="B68" s="833" t="s">
        <v>1554</v>
      </c>
      <c r="C68" s="833" t="s">
        <v>560</v>
      </c>
      <c r="D68" s="833" t="s">
        <v>1614</v>
      </c>
      <c r="E68" s="833" t="s">
        <v>1666</v>
      </c>
      <c r="F68" s="833" t="s">
        <v>1667</v>
      </c>
      <c r="G68" s="850">
        <v>976</v>
      </c>
      <c r="H68" s="850">
        <v>418704</v>
      </c>
      <c r="I68" s="833">
        <v>0.99086294416243659</v>
      </c>
      <c r="J68" s="833">
        <v>429</v>
      </c>
      <c r="K68" s="850">
        <v>985</v>
      </c>
      <c r="L68" s="850">
        <v>422565</v>
      </c>
      <c r="M68" s="833">
        <v>1</v>
      </c>
      <c r="N68" s="833">
        <v>429</v>
      </c>
      <c r="O68" s="850">
        <v>892</v>
      </c>
      <c r="P68" s="850">
        <v>383560</v>
      </c>
      <c r="Q68" s="838">
        <v>0.90769467419213612</v>
      </c>
      <c r="R68" s="851">
        <v>430</v>
      </c>
    </row>
    <row r="69" spans="1:18" ht="14.4" customHeight="1" x14ac:dyDescent="0.3">
      <c r="A69" s="832" t="s">
        <v>1553</v>
      </c>
      <c r="B69" s="833" t="s">
        <v>1554</v>
      </c>
      <c r="C69" s="833" t="s">
        <v>560</v>
      </c>
      <c r="D69" s="833" t="s">
        <v>1614</v>
      </c>
      <c r="E69" s="833" t="s">
        <v>1668</v>
      </c>
      <c r="F69" s="833" t="s">
        <v>1669</v>
      </c>
      <c r="G69" s="850">
        <v>84</v>
      </c>
      <c r="H69" s="850">
        <v>295512</v>
      </c>
      <c r="I69" s="833">
        <v>0.71145993836671806</v>
      </c>
      <c r="J69" s="833">
        <v>3518</v>
      </c>
      <c r="K69" s="850">
        <v>118</v>
      </c>
      <c r="L69" s="850">
        <v>415360</v>
      </c>
      <c r="M69" s="833">
        <v>1</v>
      </c>
      <c r="N69" s="833">
        <v>3520</v>
      </c>
      <c r="O69" s="850">
        <v>125</v>
      </c>
      <c r="P69" s="850">
        <v>440250</v>
      </c>
      <c r="Q69" s="838">
        <v>1.0599239214175655</v>
      </c>
      <c r="R69" s="851">
        <v>3522</v>
      </c>
    </row>
    <row r="70" spans="1:18" ht="14.4" customHeight="1" x14ac:dyDescent="0.3">
      <c r="A70" s="832" t="s">
        <v>1553</v>
      </c>
      <c r="B70" s="833" t="s">
        <v>1554</v>
      </c>
      <c r="C70" s="833" t="s">
        <v>560</v>
      </c>
      <c r="D70" s="833" t="s">
        <v>1614</v>
      </c>
      <c r="E70" s="833" t="s">
        <v>1668</v>
      </c>
      <c r="F70" s="833" t="s">
        <v>1670</v>
      </c>
      <c r="G70" s="850">
        <v>11</v>
      </c>
      <c r="H70" s="850">
        <v>38698</v>
      </c>
      <c r="I70" s="833">
        <v>1.37421875</v>
      </c>
      <c r="J70" s="833">
        <v>3518</v>
      </c>
      <c r="K70" s="850">
        <v>8</v>
      </c>
      <c r="L70" s="850">
        <v>28160</v>
      </c>
      <c r="M70" s="833">
        <v>1</v>
      </c>
      <c r="N70" s="833">
        <v>3520</v>
      </c>
      <c r="O70" s="850">
        <v>3</v>
      </c>
      <c r="P70" s="850">
        <v>10566</v>
      </c>
      <c r="Q70" s="838">
        <v>0.37521306818181815</v>
      </c>
      <c r="R70" s="851">
        <v>3522</v>
      </c>
    </row>
    <row r="71" spans="1:18" ht="14.4" customHeight="1" x14ac:dyDescent="0.3">
      <c r="A71" s="832" t="s">
        <v>1553</v>
      </c>
      <c r="B71" s="833" t="s">
        <v>1554</v>
      </c>
      <c r="C71" s="833" t="s">
        <v>560</v>
      </c>
      <c r="D71" s="833" t="s">
        <v>1614</v>
      </c>
      <c r="E71" s="833" t="s">
        <v>1671</v>
      </c>
      <c r="F71" s="833" t="s">
        <v>1672</v>
      </c>
      <c r="G71" s="850"/>
      <c r="H71" s="850"/>
      <c r="I71" s="833"/>
      <c r="J71" s="833"/>
      <c r="K71" s="850">
        <v>4</v>
      </c>
      <c r="L71" s="850">
        <v>0</v>
      </c>
      <c r="M71" s="833"/>
      <c r="N71" s="833">
        <v>0</v>
      </c>
      <c r="O71" s="850">
        <v>13</v>
      </c>
      <c r="P71" s="850">
        <v>0</v>
      </c>
      <c r="Q71" s="838"/>
      <c r="R71" s="851">
        <v>0</v>
      </c>
    </row>
    <row r="72" spans="1:18" ht="14.4" customHeight="1" x14ac:dyDescent="0.3">
      <c r="A72" s="832" t="s">
        <v>1553</v>
      </c>
      <c r="B72" s="833" t="s">
        <v>1554</v>
      </c>
      <c r="C72" s="833" t="s">
        <v>560</v>
      </c>
      <c r="D72" s="833" t="s">
        <v>1614</v>
      </c>
      <c r="E72" s="833" t="s">
        <v>1673</v>
      </c>
      <c r="F72" s="833" t="s">
        <v>1674</v>
      </c>
      <c r="G72" s="850">
        <v>159</v>
      </c>
      <c r="H72" s="850">
        <v>5299.99</v>
      </c>
      <c r="I72" s="833">
        <v>19.874714066074173</v>
      </c>
      <c r="J72" s="833">
        <v>33.333270440251574</v>
      </c>
      <c r="K72" s="850">
        <v>8</v>
      </c>
      <c r="L72" s="850">
        <v>266.67</v>
      </c>
      <c r="M72" s="833">
        <v>1</v>
      </c>
      <c r="N72" s="833">
        <v>33.333750000000002</v>
      </c>
      <c r="O72" s="850">
        <v>1</v>
      </c>
      <c r="P72" s="850">
        <v>33.33</v>
      </c>
      <c r="Q72" s="838">
        <v>0.12498593767577904</v>
      </c>
      <c r="R72" s="851">
        <v>33.33</v>
      </c>
    </row>
    <row r="73" spans="1:18" ht="14.4" customHeight="1" x14ac:dyDescent="0.3">
      <c r="A73" s="832" t="s">
        <v>1553</v>
      </c>
      <c r="B73" s="833" t="s">
        <v>1554</v>
      </c>
      <c r="C73" s="833" t="s">
        <v>560</v>
      </c>
      <c r="D73" s="833" t="s">
        <v>1614</v>
      </c>
      <c r="E73" s="833" t="s">
        <v>1673</v>
      </c>
      <c r="F73" s="833" t="s">
        <v>1675</v>
      </c>
      <c r="G73" s="850">
        <v>1041</v>
      </c>
      <c r="H73" s="850">
        <v>34700.01</v>
      </c>
      <c r="I73" s="833">
        <v>0.97930478411415711</v>
      </c>
      <c r="J73" s="833">
        <v>33.33334293948127</v>
      </c>
      <c r="K73" s="850">
        <v>1063</v>
      </c>
      <c r="L73" s="850">
        <v>35433.31</v>
      </c>
      <c r="M73" s="833">
        <v>1</v>
      </c>
      <c r="N73" s="833">
        <v>33.333311382878641</v>
      </c>
      <c r="O73" s="850">
        <v>1188</v>
      </c>
      <c r="P73" s="850">
        <v>39600.029999999992</v>
      </c>
      <c r="Q73" s="838">
        <v>1.1175933041536339</v>
      </c>
      <c r="R73" s="851">
        <v>33.333358585858576</v>
      </c>
    </row>
    <row r="74" spans="1:18" ht="14.4" customHeight="1" x14ac:dyDescent="0.3">
      <c r="A74" s="832" t="s">
        <v>1553</v>
      </c>
      <c r="B74" s="833" t="s">
        <v>1554</v>
      </c>
      <c r="C74" s="833" t="s">
        <v>560</v>
      </c>
      <c r="D74" s="833" t="s">
        <v>1614</v>
      </c>
      <c r="E74" s="833" t="s">
        <v>1676</v>
      </c>
      <c r="F74" s="833" t="s">
        <v>1677</v>
      </c>
      <c r="G74" s="850">
        <v>1154</v>
      </c>
      <c r="H74" s="850">
        <v>42698</v>
      </c>
      <c r="I74" s="833">
        <v>1.0294380017841214</v>
      </c>
      <c r="J74" s="833">
        <v>37</v>
      </c>
      <c r="K74" s="850">
        <v>1121</v>
      </c>
      <c r="L74" s="850">
        <v>41477</v>
      </c>
      <c r="M74" s="833">
        <v>1</v>
      </c>
      <c r="N74" s="833">
        <v>37</v>
      </c>
      <c r="O74" s="850">
        <v>1181</v>
      </c>
      <c r="P74" s="850">
        <v>43697</v>
      </c>
      <c r="Q74" s="838">
        <v>1.0535236396074934</v>
      </c>
      <c r="R74" s="851">
        <v>37</v>
      </c>
    </row>
    <row r="75" spans="1:18" ht="14.4" customHeight="1" x14ac:dyDescent="0.3">
      <c r="A75" s="832" t="s">
        <v>1553</v>
      </c>
      <c r="B75" s="833" t="s">
        <v>1554</v>
      </c>
      <c r="C75" s="833" t="s">
        <v>560</v>
      </c>
      <c r="D75" s="833" t="s">
        <v>1614</v>
      </c>
      <c r="E75" s="833" t="s">
        <v>1678</v>
      </c>
      <c r="F75" s="833" t="s">
        <v>1679</v>
      </c>
      <c r="G75" s="850">
        <v>353</v>
      </c>
      <c r="H75" s="850">
        <v>214977</v>
      </c>
      <c r="I75" s="833">
        <v>1.0583222566829125</v>
      </c>
      <c r="J75" s="833">
        <v>609</v>
      </c>
      <c r="K75" s="850">
        <v>333</v>
      </c>
      <c r="L75" s="850">
        <v>203130</v>
      </c>
      <c r="M75" s="833">
        <v>1</v>
      </c>
      <c r="N75" s="833">
        <v>610</v>
      </c>
      <c r="O75" s="850">
        <v>301</v>
      </c>
      <c r="P75" s="850">
        <v>183911</v>
      </c>
      <c r="Q75" s="838">
        <v>0.90538571358243491</v>
      </c>
      <c r="R75" s="851">
        <v>611</v>
      </c>
    </row>
    <row r="76" spans="1:18" ht="14.4" customHeight="1" x14ac:dyDescent="0.3">
      <c r="A76" s="832" t="s">
        <v>1553</v>
      </c>
      <c r="B76" s="833" t="s">
        <v>1554</v>
      </c>
      <c r="C76" s="833" t="s">
        <v>560</v>
      </c>
      <c r="D76" s="833" t="s">
        <v>1614</v>
      </c>
      <c r="E76" s="833" t="s">
        <v>1678</v>
      </c>
      <c r="F76" s="833" t="s">
        <v>1680</v>
      </c>
      <c r="G76" s="850">
        <v>75</v>
      </c>
      <c r="H76" s="850">
        <v>45675</v>
      </c>
      <c r="I76" s="833">
        <v>1.069672131147541</v>
      </c>
      <c r="J76" s="833">
        <v>609</v>
      </c>
      <c r="K76" s="850">
        <v>70</v>
      </c>
      <c r="L76" s="850">
        <v>42700</v>
      </c>
      <c r="M76" s="833">
        <v>1</v>
      </c>
      <c r="N76" s="833">
        <v>610</v>
      </c>
      <c r="O76" s="850">
        <v>77</v>
      </c>
      <c r="P76" s="850">
        <v>47047</v>
      </c>
      <c r="Q76" s="838">
        <v>1.1018032786885246</v>
      </c>
      <c r="R76" s="851">
        <v>611</v>
      </c>
    </row>
    <row r="77" spans="1:18" ht="14.4" customHeight="1" x14ac:dyDescent="0.3">
      <c r="A77" s="832" t="s">
        <v>1553</v>
      </c>
      <c r="B77" s="833" t="s">
        <v>1554</v>
      </c>
      <c r="C77" s="833" t="s">
        <v>560</v>
      </c>
      <c r="D77" s="833" t="s">
        <v>1614</v>
      </c>
      <c r="E77" s="833" t="s">
        <v>1681</v>
      </c>
      <c r="F77" s="833" t="s">
        <v>1682</v>
      </c>
      <c r="G77" s="850">
        <v>2</v>
      </c>
      <c r="H77" s="850">
        <v>4026</v>
      </c>
      <c r="I77" s="833"/>
      <c r="J77" s="833">
        <v>2013</v>
      </c>
      <c r="K77" s="850"/>
      <c r="L77" s="850"/>
      <c r="M77" s="833"/>
      <c r="N77" s="833"/>
      <c r="O77" s="850"/>
      <c r="P77" s="850"/>
      <c r="Q77" s="838"/>
      <c r="R77" s="851"/>
    </row>
    <row r="78" spans="1:18" ht="14.4" customHeight="1" x14ac:dyDescent="0.3">
      <c r="A78" s="832" t="s">
        <v>1553</v>
      </c>
      <c r="B78" s="833" t="s">
        <v>1554</v>
      </c>
      <c r="C78" s="833" t="s">
        <v>560</v>
      </c>
      <c r="D78" s="833" t="s">
        <v>1614</v>
      </c>
      <c r="E78" s="833" t="s">
        <v>1683</v>
      </c>
      <c r="F78" s="833" t="s">
        <v>1684</v>
      </c>
      <c r="G78" s="850">
        <v>28</v>
      </c>
      <c r="H78" s="850">
        <v>12236</v>
      </c>
      <c r="I78" s="833">
        <v>1.037037037037037</v>
      </c>
      <c r="J78" s="833">
        <v>437</v>
      </c>
      <c r="K78" s="850">
        <v>27</v>
      </c>
      <c r="L78" s="850">
        <v>11799</v>
      </c>
      <c r="M78" s="833">
        <v>1</v>
      </c>
      <c r="N78" s="833">
        <v>437</v>
      </c>
      <c r="O78" s="850">
        <v>21</v>
      </c>
      <c r="P78" s="850">
        <v>9198</v>
      </c>
      <c r="Q78" s="838">
        <v>0.77955758962623956</v>
      </c>
      <c r="R78" s="851">
        <v>438</v>
      </c>
    </row>
    <row r="79" spans="1:18" ht="14.4" customHeight="1" x14ac:dyDescent="0.3">
      <c r="A79" s="832" t="s">
        <v>1553</v>
      </c>
      <c r="B79" s="833" t="s">
        <v>1554</v>
      </c>
      <c r="C79" s="833" t="s">
        <v>560</v>
      </c>
      <c r="D79" s="833" t="s">
        <v>1614</v>
      </c>
      <c r="E79" s="833" t="s">
        <v>1683</v>
      </c>
      <c r="F79" s="833" t="s">
        <v>1685</v>
      </c>
      <c r="G79" s="850">
        <v>21</v>
      </c>
      <c r="H79" s="850">
        <v>9177</v>
      </c>
      <c r="I79" s="833">
        <v>1.1666666666666667</v>
      </c>
      <c r="J79" s="833">
        <v>437</v>
      </c>
      <c r="K79" s="850">
        <v>18</v>
      </c>
      <c r="L79" s="850">
        <v>7866</v>
      </c>
      <c r="M79" s="833">
        <v>1</v>
      </c>
      <c r="N79" s="833">
        <v>437</v>
      </c>
      <c r="O79" s="850">
        <v>6</v>
      </c>
      <c r="P79" s="850">
        <v>2628</v>
      </c>
      <c r="Q79" s="838">
        <v>0.33409610983981691</v>
      </c>
      <c r="R79" s="851">
        <v>438</v>
      </c>
    </row>
    <row r="80" spans="1:18" ht="14.4" customHeight="1" x14ac:dyDescent="0.3">
      <c r="A80" s="832" t="s">
        <v>1553</v>
      </c>
      <c r="B80" s="833" t="s">
        <v>1554</v>
      </c>
      <c r="C80" s="833" t="s">
        <v>560</v>
      </c>
      <c r="D80" s="833" t="s">
        <v>1614</v>
      </c>
      <c r="E80" s="833" t="s">
        <v>1686</v>
      </c>
      <c r="F80" s="833" t="s">
        <v>1687</v>
      </c>
      <c r="G80" s="850">
        <v>892</v>
      </c>
      <c r="H80" s="850">
        <v>1197064</v>
      </c>
      <c r="I80" s="833">
        <v>1.1163954943679599</v>
      </c>
      <c r="J80" s="833">
        <v>1342</v>
      </c>
      <c r="K80" s="850">
        <v>799</v>
      </c>
      <c r="L80" s="850">
        <v>1072258</v>
      </c>
      <c r="M80" s="833">
        <v>1</v>
      </c>
      <c r="N80" s="833">
        <v>1342</v>
      </c>
      <c r="O80" s="850">
        <v>713</v>
      </c>
      <c r="P80" s="850">
        <v>957559</v>
      </c>
      <c r="Q80" s="838">
        <v>0.89303040872625805</v>
      </c>
      <c r="R80" s="851">
        <v>1343</v>
      </c>
    </row>
    <row r="81" spans="1:18" ht="14.4" customHeight="1" x14ac:dyDescent="0.3">
      <c r="A81" s="832" t="s">
        <v>1553</v>
      </c>
      <c r="B81" s="833" t="s">
        <v>1554</v>
      </c>
      <c r="C81" s="833" t="s">
        <v>560</v>
      </c>
      <c r="D81" s="833" t="s">
        <v>1614</v>
      </c>
      <c r="E81" s="833" t="s">
        <v>1686</v>
      </c>
      <c r="F81" s="833" t="s">
        <v>1688</v>
      </c>
      <c r="G81" s="850">
        <v>76</v>
      </c>
      <c r="H81" s="850">
        <v>101992</v>
      </c>
      <c r="I81" s="833">
        <v>1.0857142857142856</v>
      </c>
      <c r="J81" s="833">
        <v>1342</v>
      </c>
      <c r="K81" s="850">
        <v>70</v>
      </c>
      <c r="L81" s="850">
        <v>93940</v>
      </c>
      <c r="M81" s="833">
        <v>1</v>
      </c>
      <c r="N81" s="833">
        <v>1342</v>
      </c>
      <c r="O81" s="850">
        <v>69</v>
      </c>
      <c r="P81" s="850">
        <v>92667</v>
      </c>
      <c r="Q81" s="838">
        <v>0.98644879710453481</v>
      </c>
      <c r="R81" s="851">
        <v>1343</v>
      </c>
    </row>
    <row r="82" spans="1:18" ht="14.4" customHeight="1" x14ac:dyDescent="0.3">
      <c r="A82" s="832" t="s">
        <v>1553</v>
      </c>
      <c r="B82" s="833" t="s">
        <v>1554</v>
      </c>
      <c r="C82" s="833" t="s">
        <v>560</v>
      </c>
      <c r="D82" s="833" t="s">
        <v>1614</v>
      </c>
      <c r="E82" s="833" t="s">
        <v>1689</v>
      </c>
      <c r="F82" s="833" t="s">
        <v>1690</v>
      </c>
      <c r="G82" s="850">
        <v>53</v>
      </c>
      <c r="H82" s="850">
        <v>26977</v>
      </c>
      <c r="I82" s="833">
        <v>1.325</v>
      </c>
      <c r="J82" s="833">
        <v>509</v>
      </c>
      <c r="K82" s="850">
        <v>40</v>
      </c>
      <c r="L82" s="850">
        <v>20360</v>
      </c>
      <c r="M82" s="833">
        <v>1</v>
      </c>
      <c r="N82" s="833">
        <v>509</v>
      </c>
      <c r="O82" s="850">
        <v>40</v>
      </c>
      <c r="P82" s="850">
        <v>20400</v>
      </c>
      <c r="Q82" s="838">
        <v>1.0019646365422397</v>
      </c>
      <c r="R82" s="851">
        <v>510</v>
      </c>
    </row>
    <row r="83" spans="1:18" ht="14.4" customHeight="1" x14ac:dyDescent="0.3">
      <c r="A83" s="832" t="s">
        <v>1553</v>
      </c>
      <c r="B83" s="833" t="s">
        <v>1554</v>
      </c>
      <c r="C83" s="833" t="s">
        <v>560</v>
      </c>
      <c r="D83" s="833" t="s">
        <v>1614</v>
      </c>
      <c r="E83" s="833" t="s">
        <v>1689</v>
      </c>
      <c r="F83" s="833" t="s">
        <v>1691</v>
      </c>
      <c r="G83" s="850">
        <v>150</v>
      </c>
      <c r="H83" s="850">
        <v>76350</v>
      </c>
      <c r="I83" s="833">
        <v>1.0638297872340425</v>
      </c>
      <c r="J83" s="833">
        <v>509</v>
      </c>
      <c r="K83" s="850">
        <v>141</v>
      </c>
      <c r="L83" s="850">
        <v>71769</v>
      </c>
      <c r="M83" s="833">
        <v>1</v>
      </c>
      <c r="N83" s="833">
        <v>509</v>
      </c>
      <c r="O83" s="850">
        <v>147</v>
      </c>
      <c r="P83" s="850">
        <v>74970</v>
      </c>
      <c r="Q83" s="838">
        <v>1.0446014295865904</v>
      </c>
      <c r="R83" s="851">
        <v>510</v>
      </c>
    </row>
    <row r="84" spans="1:18" ht="14.4" customHeight="1" x14ac:dyDescent="0.3">
      <c r="A84" s="832" t="s">
        <v>1553</v>
      </c>
      <c r="B84" s="833" t="s">
        <v>1554</v>
      </c>
      <c r="C84" s="833" t="s">
        <v>560</v>
      </c>
      <c r="D84" s="833" t="s">
        <v>1614</v>
      </c>
      <c r="E84" s="833" t="s">
        <v>1692</v>
      </c>
      <c r="F84" s="833" t="s">
        <v>1693</v>
      </c>
      <c r="G84" s="850">
        <v>50</v>
      </c>
      <c r="H84" s="850">
        <v>116450</v>
      </c>
      <c r="I84" s="833">
        <v>2.3799305129777233</v>
      </c>
      <c r="J84" s="833">
        <v>2329</v>
      </c>
      <c r="K84" s="850">
        <v>21</v>
      </c>
      <c r="L84" s="850">
        <v>48930</v>
      </c>
      <c r="M84" s="833">
        <v>1</v>
      </c>
      <c r="N84" s="833">
        <v>2330</v>
      </c>
      <c r="O84" s="850">
        <v>38</v>
      </c>
      <c r="P84" s="850">
        <v>88654</v>
      </c>
      <c r="Q84" s="838">
        <v>1.8118536685060289</v>
      </c>
      <c r="R84" s="851">
        <v>2333</v>
      </c>
    </row>
    <row r="85" spans="1:18" ht="14.4" customHeight="1" x14ac:dyDescent="0.3">
      <c r="A85" s="832" t="s">
        <v>1553</v>
      </c>
      <c r="B85" s="833" t="s">
        <v>1554</v>
      </c>
      <c r="C85" s="833" t="s">
        <v>560</v>
      </c>
      <c r="D85" s="833" t="s">
        <v>1614</v>
      </c>
      <c r="E85" s="833" t="s">
        <v>1694</v>
      </c>
      <c r="F85" s="833" t="s">
        <v>1695</v>
      </c>
      <c r="G85" s="850">
        <v>11</v>
      </c>
      <c r="H85" s="850">
        <v>29095</v>
      </c>
      <c r="I85" s="833">
        <v>3.6652809271856892</v>
      </c>
      <c r="J85" s="833">
        <v>2645</v>
      </c>
      <c r="K85" s="850">
        <v>3</v>
      </c>
      <c r="L85" s="850">
        <v>7938</v>
      </c>
      <c r="M85" s="833">
        <v>1</v>
      </c>
      <c r="N85" s="833">
        <v>2646</v>
      </c>
      <c r="O85" s="850">
        <v>10</v>
      </c>
      <c r="P85" s="850">
        <v>26490</v>
      </c>
      <c r="Q85" s="838">
        <v>3.3371126228269086</v>
      </c>
      <c r="R85" s="851">
        <v>2649</v>
      </c>
    </row>
    <row r="86" spans="1:18" ht="14.4" customHeight="1" x14ac:dyDescent="0.3">
      <c r="A86" s="832" t="s">
        <v>1553</v>
      </c>
      <c r="B86" s="833" t="s">
        <v>1554</v>
      </c>
      <c r="C86" s="833" t="s">
        <v>560</v>
      </c>
      <c r="D86" s="833" t="s">
        <v>1614</v>
      </c>
      <c r="E86" s="833" t="s">
        <v>1694</v>
      </c>
      <c r="F86" s="833" t="s">
        <v>1696</v>
      </c>
      <c r="G86" s="850">
        <v>32</v>
      </c>
      <c r="H86" s="850">
        <v>84640</v>
      </c>
      <c r="I86" s="833">
        <v>0.76161681603858478</v>
      </c>
      <c r="J86" s="833">
        <v>2645</v>
      </c>
      <c r="K86" s="850">
        <v>42</v>
      </c>
      <c r="L86" s="850">
        <v>111132</v>
      </c>
      <c r="M86" s="833">
        <v>1</v>
      </c>
      <c r="N86" s="833">
        <v>2646</v>
      </c>
      <c r="O86" s="850">
        <v>41</v>
      </c>
      <c r="P86" s="850">
        <v>108609</v>
      </c>
      <c r="Q86" s="838">
        <v>0.97729726811359463</v>
      </c>
      <c r="R86" s="851">
        <v>2649</v>
      </c>
    </row>
    <row r="87" spans="1:18" ht="14.4" customHeight="1" x14ac:dyDescent="0.3">
      <c r="A87" s="832" t="s">
        <v>1553</v>
      </c>
      <c r="B87" s="833" t="s">
        <v>1554</v>
      </c>
      <c r="C87" s="833" t="s">
        <v>560</v>
      </c>
      <c r="D87" s="833" t="s">
        <v>1614</v>
      </c>
      <c r="E87" s="833" t="s">
        <v>1697</v>
      </c>
      <c r="F87" s="833" t="s">
        <v>1698</v>
      </c>
      <c r="G87" s="850">
        <v>41</v>
      </c>
      <c r="H87" s="850">
        <v>14514</v>
      </c>
      <c r="I87" s="833">
        <v>1.3628169014084508</v>
      </c>
      <c r="J87" s="833">
        <v>354</v>
      </c>
      <c r="K87" s="850">
        <v>30</v>
      </c>
      <c r="L87" s="850">
        <v>10650</v>
      </c>
      <c r="M87" s="833">
        <v>1</v>
      </c>
      <c r="N87" s="833">
        <v>355</v>
      </c>
      <c r="O87" s="850"/>
      <c r="P87" s="850"/>
      <c r="Q87" s="838"/>
      <c r="R87" s="851"/>
    </row>
    <row r="88" spans="1:18" ht="14.4" customHeight="1" x14ac:dyDescent="0.3">
      <c r="A88" s="832" t="s">
        <v>1553</v>
      </c>
      <c r="B88" s="833" t="s">
        <v>1554</v>
      </c>
      <c r="C88" s="833" t="s">
        <v>560</v>
      </c>
      <c r="D88" s="833" t="s">
        <v>1614</v>
      </c>
      <c r="E88" s="833" t="s">
        <v>1699</v>
      </c>
      <c r="F88" s="833" t="s">
        <v>1700</v>
      </c>
      <c r="G88" s="850">
        <v>2</v>
      </c>
      <c r="H88" s="850">
        <v>390</v>
      </c>
      <c r="I88" s="833">
        <v>1</v>
      </c>
      <c r="J88" s="833">
        <v>195</v>
      </c>
      <c r="K88" s="850">
        <v>2</v>
      </c>
      <c r="L88" s="850">
        <v>390</v>
      </c>
      <c r="M88" s="833">
        <v>1</v>
      </c>
      <c r="N88" s="833">
        <v>195</v>
      </c>
      <c r="O88" s="850">
        <v>3</v>
      </c>
      <c r="P88" s="850">
        <v>588</v>
      </c>
      <c r="Q88" s="838">
        <v>1.5076923076923077</v>
      </c>
      <c r="R88" s="851">
        <v>196</v>
      </c>
    </row>
    <row r="89" spans="1:18" ht="14.4" customHeight="1" x14ac:dyDescent="0.3">
      <c r="A89" s="832" t="s">
        <v>1553</v>
      </c>
      <c r="B89" s="833" t="s">
        <v>1554</v>
      </c>
      <c r="C89" s="833" t="s">
        <v>560</v>
      </c>
      <c r="D89" s="833" t="s">
        <v>1614</v>
      </c>
      <c r="E89" s="833" t="s">
        <v>1701</v>
      </c>
      <c r="F89" s="833" t="s">
        <v>1702</v>
      </c>
      <c r="G89" s="850">
        <v>2</v>
      </c>
      <c r="H89" s="850">
        <v>2068</v>
      </c>
      <c r="I89" s="833">
        <v>0.33268983268983271</v>
      </c>
      <c r="J89" s="833">
        <v>1034</v>
      </c>
      <c r="K89" s="850">
        <v>6</v>
      </c>
      <c r="L89" s="850">
        <v>6216</v>
      </c>
      <c r="M89" s="833">
        <v>1</v>
      </c>
      <c r="N89" s="833">
        <v>1036</v>
      </c>
      <c r="O89" s="850">
        <v>8</v>
      </c>
      <c r="P89" s="850">
        <v>8320</v>
      </c>
      <c r="Q89" s="838">
        <v>1.3384813384813385</v>
      </c>
      <c r="R89" s="851">
        <v>1040</v>
      </c>
    </row>
    <row r="90" spans="1:18" ht="14.4" customHeight="1" x14ac:dyDescent="0.3">
      <c r="A90" s="832" t="s">
        <v>1553</v>
      </c>
      <c r="B90" s="833" t="s">
        <v>1554</v>
      </c>
      <c r="C90" s="833" t="s">
        <v>560</v>
      </c>
      <c r="D90" s="833" t="s">
        <v>1614</v>
      </c>
      <c r="E90" s="833" t="s">
        <v>1703</v>
      </c>
      <c r="F90" s="833" t="s">
        <v>1704</v>
      </c>
      <c r="G90" s="850">
        <v>2</v>
      </c>
      <c r="H90" s="850">
        <v>1050</v>
      </c>
      <c r="I90" s="833"/>
      <c r="J90" s="833">
        <v>525</v>
      </c>
      <c r="K90" s="850"/>
      <c r="L90" s="850"/>
      <c r="M90" s="833"/>
      <c r="N90" s="833"/>
      <c r="O90" s="850">
        <v>1</v>
      </c>
      <c r="P90" s="850">
        <v>526</v>
      </c>
      <c r="Q90" s="838"/>
      <c r="R90" s="851">
        <v>526</v>
      </c>
    </row>
    <row r="91" spans="1:18" ht="14.4" customHeight="1" x14ac:dyDescent="0.3">
      <c r="A91" s="832" t="s">
        <v>1553</v>
      </c>
      <c r="B91" s="833" t="s">
        <v>1554</v>
      </c>
      <c r="C91" s="833" t="s">
        <v>560</v>
      </c>
      <c r="D91" s="833" t="s">
        <v>1614</v>
      </c>
      <c r="E91" s="833" t="s">
        <v>1703</v>
      </c>
      <c r="F91" s="833" t="s">
        <v>1705</v>
      </c>
      <c r="G91" s="850">
        <v>3</v>
      </c>
      <c r="H91" s="850">
        <v>1575</v>
      </c>
      <c r="I91" s="833">
        <v>1</v>
      </c>
      <c r="J91" s="833">
        <v>525</v>
      </c>
      <c r="K91" s="850">
        <v>3</v>
      </c>
      <c r="L91" s="850">
        <v>1575</v>
      </c>
      <c r="M91" s="833">
        <v>1</v>
      </c>
      <c r="N91" s="833">
        <v>525</v>
      </c>
      <c r="O91" s="850">
        <v>8</v>
      </c>
      <c r="P91" s="850">
        <v>4208</v>
      </c>
      <c r="Q91" s="838">
        <v>2.6717460317460318</v>
      </c>
      <c r="R91" s="851">
        <v>526</v>
      </c>
    </row>
    <row r="92" spans="1:18" ht="14.4" customHeight="1" x14ac:dyDescent="0.3">
      <c r="A92" s="832" t="s">
        <v>1553</v>
      </c>
      <c r="B92" s="833" t="s">
        <v>1554</v>
      </c>
      <c r="C92" s="833" t="s">
        <v>560</v>
      </c>
      <c r="D92" s="833" t="s">
        <v>1614</v>
      </c>
      <c r="E92" s="833" t="s">
        <v>1706</v>
      </c>
      <c r="F92" s="833" t="s">
        <v>1707</v>
      </c>
      <c r="G92" s="850">
        <v>1</v>
      </c>
      <c r="H92" s="850">
        <v>142</v>
      </c>
      <c r="I92" s="833">
        <v>0.5</v>
      </c>
      <c r="J92" s="833">
        <v>142</v>
      </c>
      <c r="K92" s="850">
        <v>2</v>
      </c>
      <c r="L92" s="850">
        <v>284</v>
      </c>
      <c r="M92" s="833">
        <v>1</v>
      </c>
      <c r="N92" s="833">
        <v>142</v>
      </c>
      <c r="O92" s="850">
        <v>3</v>
      </c>
      <c r="P92" s="850">
        <v>426</v>
      </c>
      <c r="Q92" s="838">
        <v>1.5</v>
      </c>
      <c r="R92" s="851">
        <v>142</v>
      </c>
    </row>
    <row r="93" spans="1:18" ht="14.4" customHeight="1" x14ac:dyDescent="0.3">
      <c r="A93" s="832" t="s">
        <v>1553</v>
      </c>
      <c r="B93" s="833" t="s">
        <v>1554</v>
      </c>
      <c r="C93" s="833" t="s">
        <v>560</v>
      </c>
      <c r="D93" s="833" t="s">
        <v>1614</v>
      </c>
      <c r="E93" s="833" t="s">
        <v>1708</v>
      </c>
      <c r="F93" s="833" t="s">
        <v>1709</v>
      </c>
      <c r="G93" s="850"/>
      <c r="H93" s="850"/>
      <c r="I93" s="833"/>
      <c r="J93" s="833"/>
      <c r="K93" s="850"/>
      <c r="L93" s="850"/>
      <c r="M93" s="833"/>
      <c r="N93" s="833"/>
      <c r="O93" s="850">
        <v>1</v>
      </c>
      <c r="P93" s="850">
        <v>2528</v>
      </c>
      <c r="Q93" s="838"/>
      <c r="R93" s="851">
        <v>2528</v>
      </c>
    </row>
    <row r="94" spans="1:18" ht="14.4" customHeight="1" x14ac:dyDescent="0.3">
      <c r="A94" s="832" t="s">
        <v>1553</v>
      </c>
      <c r="B94" s="833" t="s">
        <v>1554</v>
      </c>
      <c r="C94" s="833" t="s">
        <v>560</v>
      </c>
      <c r="D94" s="833" t="s">
        <v>1614</v>
      </c>
      <c r="E94" s="833" t="s">
        <v>1710</v>
      </c>
      <c r="F94" s="833" t="s">
        <v>1711</v>
      </c>
      <c r="G94" s="850"/>
      <c r="H94" s="850"/>
      <c r="I94" s="833"/>
      <c r="J94" s="833"/>
      <c r="K94" s="850"/>
      <c r="L94" s="850"/>
      <c r="M94" s="833"/>
      <c r="N94" s="833"/>
      <c r="O94" s="850">
        <v>1</v>
      </c>
      <c r="P94" s="850">
        <v>1693</v>
      </c>
      <c r="Q94" s="838"/>
      <c r="R94" s="851">
        <v>1693</v>
      </c>
    </row>
    <row r="95" spans="1:18" ht="14.4" customHeight="1" x14ac:dyDescent="0.3">
      <c r="A95" s="832" t="s">
        <v>1553</v>
      </c>
      <c r="B95" s="833" t="s">
        <v>1554</v>
      </c>
      <c r="C95" s="833" t="s">
        <v>560</v>
      </c>
      <c r="D95" s="833" t="s">
        <v>1614</v>
      </c>
      <c r="E95" s="833" t="s">
        <v>1710</v>
      </c>
      <c r="F95" s="833" t="s">
        <v>1712</v>
      </c>
      <c r="G95" s="850"/>
      <c r="H95" s="850"/>
      <c r="I95" s="833"/>
      <c r="J95" s="833"/>
      <c r="K95" s="850">
        <v>1</v>
      </c>
      <c r="L95" s="850">
        <v>1691</v>
      </c>
      <c r="M95" s="833">
        <v>1</v>
      </c>
      <c r="N95" s="833">
        <v>1691</v>
      </c>
      <c r="O95" s="850"/>
      <c r="P95" s="850"/>
      <c r="Q95" s="838"/>
      <c r="R95" s="851"/>
    </row>
    <row r="96" spans="1:18" ht="14.4" customHeight="1" x14ac:dyDescent="0.3">
      <c r="A96" s="832" t="s">
        <v>1553</v>
      </c>
      <c r="B96" s="833" t="s">
        <v>1554</v>
      </c>
      <c r="C96" s="833" t="s">
        <v>560</v>
      </c>
      <c r="D96" s="833" t="s">
        <v>1614</v>
      </c>
      <c r="E96" s="833" t="s">
        <v>1713</v>
      </c>
      <c r="F96" s="833" t="s">
        <v>1714</v>
      </c>
      <c r="G96" s="850">
        <v>40</v>
      </c>
      <c r="H96" s="850">
        <v>28720</v>
      </c>
      <c r="I96" s="833">
        <v>1.3314789058878072</v>
      </c>
      <c r="J96" s="833">
        <v>718</v>
      </c>
      <c r="K96" s="850">
        <v>30</v>
      </c>
      <c r="L96" s="850">
        <v>21570</v>
      </c>
      <c r="M96" s="833">
        <v>1</v>
      </c>
      <c r="N96" s="833">
        <v>719</v>
      </c>
      <c r="O96" s="850">
        <v>28</v>
      </c>
      <c r="P96" s="850">
        <v>20132</v>
      </c>
      <c r="Q96" s="838">
        <v>0.93333333333333335</v>
      </c>
      <c r="R96" s="851">
        <v>719</v>
      </c>
    </row>
    <row r="97" spans="1:18" ht="14.4" customHeight="1" x14ac:dyDescent="0.3">
      <c r="A97" s="832" t="s">
        <v>1553</v>
      </c>
      <c r="B97" s="833" t="s">
        <v>1554</v>
      </c>
      <c r="C97" s="833" t="s">
        <v>560</v>
      </c>
      <c r="D97" s="833" t="s">
        <v>1614</v>
      </c>
      <c r="E97" s="833" t="s">
        <v>1713</v>
      </c>
      <c r="F97" s="833" t="s">
        <v>1715</v>
      </c>
      <c r="G97" s="850">
        <v>11</v>
      </c>
      <c r="H97" s="850">
        <v>7898</v>
      </c>
      <c r="I97" s="833">
        <v>0.5781421565039162</v>
      </c>
      <c r="J97" s="833">
        <v>718</v>
      </c>
      <c r="K97" s="850">
        <v>19</v>
      </c>
      <c r="L97" s="850">
        <v>13661</v>
      </c>
      <c r="M97" s="833">
        <v>1</v>
      </c>
      <c r="N97" s="833">
        <v>719</v>
      </c>
      <c r="O97" s="850">
        <v>11</v>
      </c>
      <c r="P97" s="850">
        <v>7909</v>
      </c>
      <c r="Q97" s="838">
        <v>0.57894736842105265</v>
      </c>
      <c r="R97" s="851">
        <v>719</v>
      </c>
    </row>
    <row r="98" spans="1:18" ht="14.4" customHeight="1" x14ac:dyDescent="0.3">
      <c r="A98" s="832" t="s">
        <v>1553</v>
      </c>
      <c r="B98" s="833" t="s">
        <v>1554</v>
      </c>
      <c r="C98" s="833" t="s">
        <v>560</v>
      </c>
      <c r="D98" s="833" t="s">
        <v>1614</v>
      </c>
      <c r="E98" s="833" t="s">
        <v>1716</v>
      </c>
      <c r="F98" s="833" t="s">
        <v>1717</v>
      </c>
      <c r="G98" s="850"/>
      <c r="H98" s="850"/>
      <c r="I98" s="833"/>
      <c r="J98" s="833"/>
      <c r="K98" s="850">
        <v>1</v>
      </c>
      <c r="L98" s="850">
        <v>1735</v>
      </c>
      <c r="M98" s="833">
        <v>1</v>
      </c>
      <c r="N98" s="833">
        <v>1735</v>
      </c>
      <c r="O98" s="850"/>
      <c r="P98" s="850"/>
      <c r="Q98" s="838"/>
      <c r="R98" s="851"/>
    </row>
    <row r="99" spans="1:18" ht="14.4" customHeight="1" x14ac:dyDescent="0.3">
      <c r="A99" s="832" t="s">
        <v>1553</v>
      </c>
      <c r="B99" s="833" t="s">
        <v>1554</v>
      </c>
      <c r="C99" s="833" t="s">
        <v>560</v>
      </c>
      <c r="D99" s="833" t="s">
        <v>1614</v>
      </c>
      <c r="E99" s="833" t="s">
        <v>1716</v>
      </c>
      <c r="F99" s="833" t="s">
        <v>1718</v>
      </c>
      <c r="G99" s="850"/>
      <c r="H99" s="850"/>
      <c r="I99" s="833"/>
      <c r="J99" s="833"/>
      <c r="K99" s="850"/>
      <c r="L99" s="850"/>
      <c r="M99" s="833"/>
      <c r="N99" s="833"/>
      <c r="O99" s="850">
        <v>2</v>
      </c>
      <c r="P99" s="850">
        <v>3472</v>
      </c>
      <c r="Q99" s="838"/>
      <c r="R99" s="851">
        <v>1736</v>
      </c>
    </row>
    <row r="100" spans="1:18" ht="14.4" customHeight="1" x14ac:dyDescent="0.3">
      <c r="A100" s="832" t="s">
        <v>1553</v>
      </c>
      <c r="B100" s="833" t="s">
        <v>1554</v>
      </c>
      <c r="C100" s="833" t="s">
        <v>560</v>
      </c>
      <c r="D100" s="833" t="s">
        <v>1614</v>
      </c>
      <c r="E100" s="833" t="s">
        <v>1719</v>
      </c>
      <c r="F100" s="833" t="s">
        <v>1720</v>
      </c>
      <c r="G100" s="850"/>
      <c r="H100" s="850"/>
      <c r="I100" s="833"/>
      <c r="J100" s="833"/>
      <c r="K100" s="850"/>
      <c r="L100" s="850"/>
      <c r="M100" s="833"/>
      <c r="N100" s="833"/>
      <c r="O100" s="850">
        <v>1</v>
      </c>
      <c r="P100" s="850">
        <v>628</v>
      </c>
      <c r="Q100" s="838"/>
      <c r="R100" s="851">
        <v>628</v>
      </c>
    </row>
    <row r="101" spans="1:18" ht="14.4" customHeight="1" x14ac:dyDescent="0.3">
      <c r="A101" s="832" t="s">
        <v>1553</v>
      </c>
      <c r="B101" s="833" t="s">
        <v>1554</v>
      </c>
      <c r="C101" s="833" t="s">
        <v>566</v>
      </c>
      <c r="D101" s="833" t="s">
        <v>1721</v>
      </c>
      <c r="E101" s="833" t="s">
        <v>1722</v>
      </c>
      <c r="F101" s="833" t="s">
        <v>1723</v>
      </c>
      <c r="G101" s="850">
        <v>34.11</v>
      </c>
      <c r="H101" s="850">
        <v>68040.779999999984</v>
      </c>
      <c r="I101" s="833">
        <v>0.35786035411885242</v>
      </c>
      <c r="J101" s="833">
        <v>1994.7458223394895</v>
      </c>
      <c r="K101" s="850">
        <v>94.63000000000001</v>
      </c>
      <c r="L101" s="850">
        <v>190132.2099999999</v>
      </c>
      <c r="M101" s="833">
        <v>1</v>
      </c>
      <c r="N101" s="833">
        <v>2009.2170559019326</v>
      </c>
      <c r="O101" s="850">
        <v>1.1000000000000001</v>
      </c>
      <c r="P101" s="850">
        <v>2210.61</v>
      </c>
      <c r="Q101" s="838">
        <v>1.1626699126886504E-2</v>
      </c>
      <c r="R101" s="851">
        <v>2009.6454545454544</v>
      </c>
    </row>
    <row r="102" spans="1:18" ht="14.4" customHeight="1" x14ac:dyDescent="0.3">
      <c r="A102" s="832" t="s">
        <v>1553</v>
      </c>
      <c r="B102" s="833" t="s">
        <v>1554</v>
      </c>
      <c r="C102" s="833" t="s">
        <v>566</v>
      </c>
      <c r="D102" s="833" t="s">
        <v>1721</v>
      </c>
      <c r="E102" s="833" t="s">
        <v>1724</v>
      </c>
      <c r="F102" s="833" t="s">
        <v>1725</v>
      </c>
      <c r="G102" s="850">
        <v>0.06</v>
      </c>
      <c r="H102" s="850">
        <v>593.25</v>
      </c>
      <c r="I102" s="833"/>
      <c r="J102" s="833">
        <v>9887.5</v>
      </c>
      <c r="K102" s="850"/>
      <c r="L102" s="850"/>
      <c r="M102" s="833"/>
      <c r="N102" s="833"/>
      <c r="O102" s="850"/>
      <c r="P102" s="850"/>
      <c r="Q102" s="838"/>
      <c r="R102" s="851"/>
    </row>
    <row r="103" spans="1:18" ht="14.4" customHeight="1" x14ac:dyDescent="0.3">
      <c r="A103" s="832" t="s">
        <v>1553</v>
      </c>
      <c r="B103" s="833" t="s">
        <v>1554</v>
      </c>
      <c r="C103" s="833" t="s">
        <v>566</v>
      </c>
      <c r="D103" s="833" t="s">
        <v>1721</v>
      </c>
      <c r="E103" s="833" t="s">
        <v>1726</v>
      </c>
      <c r="F103" s="833" t="s">
        <v>814</v>
      </c>
      <c r="G103" s="850">
        <v>3.5100000000000025</v>
      </c>
      <c r="H103" s="850">
        <v>31033.270000000062</v>
      </c>
      <c r="I103" s="833">
        <v>3.6298939335810019</v>
      </c>
      <c r="J103" s="833">
        <v>8841.3874643874751</v>
      </c>
      <c r="K103" s="850">
        <v>0.94000000000000017</v>
      </c>
      <c r="L103" s="850">
        <v>8549.3599999999969</v>
      </c>
      <c r="M103" s="833">
        <v>1</v>
      </c>
      <c r="N103" s="833">
        <v>9095.0638297872283</v>
      </c>
      <c r="O103" s="850"/>
      <c r="P103" s="850"/>
      <c r="Q103" s="838"/>
      <c r="R103" s="851"/>
    </row>
    <row r="104" spans="1:18" ht="14.4" customHeight="1" x14ac:dyDescent="0.3">
      <c r="A104" s="832" t="s">
        <v>1553</v>
      </c>
      <c r="B104" s="833" t="s">
        <v>1554</v>
      </c>
      <c r="C104" s="833" t="s">
        <v>566</v>
      </c>
      <c r="D104" s="833" t="s">
        <v>1721</v>
      </c>
      <c r="E104" s="833" t="s">
        <v>1727</v>
      </c>
      <c r="F104" s="833" t="s">
        <v>814</v>
      </c>
      <c r="G104" s="850">
        <v>914.32999999999936</v>
      </c>
      <c r="H104" s="850">
        <v>1618936.1799999974</v>
      </c>
      <c r="I104" s="833">
        <v>1.1224029732774059</v>
      </c>
      <c r="J104" s="833">
        <v>1770.6256821935172</v>
      </c>
      <c r="K104" s="850">
        <v>792.97999999999956</v>
      </c>
      <c r="L104" s="850">
        <v>1442384.0800000015</v>
      </c>
      <c r="M104" s="833">
        <v>1</v>
      </c>
      <c r="N104" s="833">
        <v>1818.9413099952108</v>
      </c>
      <c r="O104" s="850">
        <v>893.04000000000008</v>
      </c>
      <c r="P104" s="850">
        <v>1464931.2900000005</v>
      </c>
      <c r="Q104" s="838">
        <v>1.0156319043676627</v>
      </c>
      <c r="R104" s="851">
        <v>1640.3870935232469</v>
      </c>
    </row>
    <row r="105" spans="1:18" ht="14.4" customHeight="1" x14ac:dyDescent="0.3">
      <c r="A105" s="832" t="s">
        <v>1553</v>
      </c>
      <c r="B105" s="833" t="s">
        <v>1554</v>
      </c>
      <c r="C105" s="833" t="s">
        <v>566</v>
      </c>
      <c r="D105" s="833" t="s">
        <v>1721</v>
      </c>
      <c r="E105" s="833" t="s">
        <v>1728</v>
      </c>
      <c r="F105" s="833" t="s">
        <v>1729</v>
      </c>
      <c r="G105" s="850">
        <v>56.269999999999712</v>
      </c>
      <c r="H105" s="850">
        <v>50703.010000000104</v>
      </c>
      <c r="I105" s="833">
        <v>1.2198248993583938</v>
      </c>
      <c r="J105" s="833">
        <v>901.06646525680401</v>
      </c>
      <c r="K105" s="850">
        <v>46.12999999999991</v>
      </c>
      <c r="L105" s="850">
        <v>41565.80999999999</v>
      </c>
      <c r="M105" s="833">
        <v>1</v>
      </c>
      <c r="N105" s="833">
        <v>901.05809668328789</v>
      </c>
      <c r="O105" s="850">
        <v>0.44999999999999996</v>
      </c>
      <c r="P105" s="850">
        <v>406.77</v>
      </c>
      <c r="Q105" s="838">
        <v>9.7861680068306155E-3</v>
      </c>
      <c r="R105" s="851">
        <v>903.93333333333339</v>
      </c>
    </row>
    <row r="106" spans="1:18" ht="14.4" customHeight="1" x14ac:dyDescent="0.3">
      <c r="A106" s="832" t="s">
        <v>1553</v>
      </c>
      <c r="B106" s="833" t="s">
        <v>1554</v>
      </c>
      <c r="C106" s="833" t="s">
        <v>566</v>
      </c>
      <c r="D106" s="833" t="s">
        <v>1555</v>
      </c>
      <c r="E106" s="833" t="s">
        <v>1730</v>
      </c>
      <c r="F106" s="833" t="s">
        <v>1731</v>
      </c>
      <c r="G106" s="850">
        <v>537002</v>
      </c>
      <c r="H106" s="850">
        <v>17726436.019999996</v>
      </c>
      <c r="I106" s="833">
        <v>1.0336114381752528</v>
      </c>
      <c r="J106" s="833">
        <v>33.009999999999991</v>
      </c>
      <c r="K106" s="850">
        <v>508539</v>
      </c>
      <c r="L106" s="850">
        <v>17149999.860000011</v>
      </c>
      <c r="M106" s="833">
        <v>1</v>
      </c>
      <c r="N106" s="833">
        <v>33.724060219570198</v>
      </c>
      <c r="O106" s="850">
        <v>490977</v>
      </c>
      <c r="P106" s="850">
        <v>16786503.629999995</v>
      </c>
      <c r="Q106" s="838">
        <v>0.97880488437508273</v>
      </c>
      <c r="R106" s="851">
        <v>34.189999999999991</v>
      </c>
    </row>
    <row r="107" spans="1:18" ht="14.4" customHeight="1" x14ac:dyDescent="0.3">
      <c r="A107" s="832" t="s">
        <v>1553</v>
      </c>
      <c r="B107" s="833" t="s">
        <v>1554</v>
      </c>
      <c r="C107" s="833" t="s">
        <v>566</v>
      </c>
      <c r="D107" s="833" t="s">
        <v>1555</v>
      </c>
      <c r="E107" s="833" t="s">
        <v>1600</v>
      </c>
      <c r="F107" s="833"/>
      <c r="G107" s="850">
        <v>1</v>
      </c>
      <c r="H107" s="850">
        <v>27046</v>
      </c>
      <c r="I107" s="833"/>
      <c r="J107" s="833">
        <v>27046</v>
      </c>
      <c r="K107" s="850"/>
      <c r="L107" s="850"/>
      <c r="M107" s="833"/>
      <c r="N107" s="833"/>
      <c r="O107" s="850"/>
      <c r="P107" s="850"/>
      <c r="Q107" s="838"/>
      <c r="R107" s="851"/>
    </row>
    <row r="108" spans="1:18" ht="14.4" customHeight="1" x14ac:dyDescent="0.3">
      <c r="A108" s="832" t="s">
        <v>1553</v>
      </c>
      <c r="B108" s="833" t="s">
        <v>1554</v>
      </c>
      <c r="C108" s="833" t="s">
        <v>566</v>
      </c>
      <c r="D108" s="833" t="s">
        <v>1555</v>
      </c>
      <c r="E108" s="833" t="s">
        <v>1732</v>
      </c>
      <c r="F108" s="833" t="s">
        <v>1733</v>
      </c>
      <c r="G108" s="850">
        <v>38</v>
      </c>
      <c r="H108" s="850">
        <v>2313.0599999999986</v>
      </c>
      <c r="I108" s="833">
        <v>0.51323321884069473</v>
      </c>
      <c r="J108" s="833">
        <v>60.869999999999962</v>
      </c>
      <c r="K108" s="850">
        <v>78</v>
      </c>
      <c r="L108" s="850">
        <v>4506.8400000000038</v>
      </c>
      <c r="M108" s="833">
        <v>1</v>
      </c>
      <c r="N108" s="833">
        <v>57.780000000000051</v>
      </c>
      <c r="O108" s="850">
        <v>116</v>
      </c>
      <c r="P108" s="850">
        <v>6567.9199999999937</v>
      </c>
      <c r="Q108" s="838">
        <v>1.4573226473537975</v>
      </c>
      <c r="R108" s="851">
        <v>56.619999999999948</v>
      </c>
    </row>
    <row r="109" spans="1:18" ht="14.4" customHeight="1" x14ac:dyDescent="0.3">
      <c r="A109" s="832" t="s">
        <v>1553</v>
      </c>
      <c r="B109" s="833" t="s">
        <v>1554</v>
      </c>
      <c r="C109" s="833" t="s">
        <v>566</v>
      </c>
      <c r="D109" s="833" t="s">
        <v>1555</v>
      </c>
      <c r="E109" s="833" t="s">
        <v>1734</v>
      </c>
      <c r="F109" s="833" t="s">
        <v>1735</v>
      </c>
      <c r="G109" s="850">
        <v>5026</v>
      </c>
      <c r="H109" s="850">
        <v>291256.7</v>
      </c>
      <c r="I109" s="833">
        <v>0.98665477220299902</v>
      </c>
      <c r="J109" s="833">
        <v>57.95</v>
      </c>
      <c r="K109" s="850">
        <v>5168</v>
      </c>
      <c r="L109" s="850">
        <v>295196.15999999997</v>
      </c>
      <c r="M109" s="833">
        <v>1</v>
      </c>
      <c r="N109" s="833">
        <v>57.12</v>
      </c>
      <c r="O109" s="850">
        <v>3543</v>
      </c>
      <c r="P109" s="850">
        <v>207690.66</v>
      </c>
      <c r="Q109" s="838">
        <v>0.70356829844941082</v>
      </c>
      <c r="R109" s="851">
        <v>58.62</v>
      </c>
    </row>
    <row r="110" spans="1:18" ht="14.4" customHeight="1" x14ac:dyDescent="0.3">
      <c r="A110" s="832" t="s">
        <v>1553</v>
      </c>
      <c r="B110" s="833" t="s">
        <v>1554</v>
      </c>
      <c r="C110" s="833" t="s">
        <v>566</v>
      </c>
      <c r="D110" s="833" t="s">
        <v>1736</v>
      </c>
      <c r="E110" s="833" t="s">
        <v>1737</v>
      </c>
      <c r="F110" s="833" t="s">
        <v>1738</v>
      </c>
      <c r="G110" s="850"/>
      <c r="H110" s="850"/>
      <c r="I110" s="833"/>
      <c r="J110" s="833"/>
      <c r="K110" s="850">
        <v>1</v>
      </c>
      <c r="L110" s="850">
        <v>442.16</v>
      </c>
      <c r="M110" s="833">
        <v>1</v>
      </c>
      <c r="N110" s="833">
        <v>442.16</v>
      </c>
      <c r="O110" s="850"/>
      <c r="P110" s="850"/>
      <c r="Q110" s="838"/>
      <c r="R110" s="851"/>
    </row>
    <row r="111" spans="1:18" ht="14.4" customHeight="1" x14ac:dyDescent="0.3">
      <c r="A111" s="832" t="s">
        <v>1553</v>
      </c>
      <c r="B111" s="833" t="s">
        <v>1554</v>
      </c>
      <c r="C111" s="833" t="s">
        <v>566</v>
      </c>
      <c r="D111" s="833" t="s">
        <v>1614</v>
      </c>
      <c r="E111" s="833" t="s">
        <v>1739</v>
      </c>
      <c r="F111" s="833" t="s">
        <v>1740</v>
      </c>
      <c r="G111" s="850">
        <v>2</v>
      </c>
      <c r="H111" s="850">
        <v>17190</v>
      </c>
      <c r="I111" s="833"/>
      <c r="J111" s="833">
        <v>8595</v>
      </c>
      <c r="K111" s="850"/>
      <c r="L111" s="850"/>
      <c r="M111" s="833"/>
      <c r="N111" s="833"/>
      <c r="O111" s="850">
        <v>1</v>
      </c>
      <c r="P111" s="850">
        <v>8596</v>
      </c>
      <c r="Q111" s="838"/>
      <c r="R111" s="851">
        <v>8596</v>
      </c>
    </row>
    <row r="112" spans="1:18" ht="14.4" customHeight="1" x14ac:dyDescent="0.3">
      <c r="A112" s="832" t="s">
        <v>1553</v>
      </c>
      <c r="B112" s="833" t="s">
        <v>1554</v>
      </c>
      <c r="C112" s="833" t="s">
        <v>566</v>
      </c>
      <c r="D112" s="833" t="s">
        <v>1614</v>
      </c>
      <c r="E112" s="833" t="s">
        <v>1741</v>
      </c>
      <c r="F112" s="833" t="s">
        <v>1742</v>
      </c>
      <c r="G112" s="850">
        <v>2097</v>
      </c>
      <c r="H112" s="850">
        <v>30419082</v>
      </c>
      <c r="I112" s="833">
        <v>1.0334428038903603</v>
      </c>
      <c r="J112" s="833">
        <v>14506</v>
      </c>
      <c r="K112" s="850">
        <v>2029</v>
      </c>
      <c r="L112" s="850">
        <v>29434703</v>
      </c>
      <c r="M112" s="833">
        <v>1</v>
      </c>
      <c r="N112" s="833">
        <v>14507</v>
      </c>
      <c r="O112" s="850">
        <v>1992</v>
      </c>
      <c r="P112" s="850">
        <v>28901928</v>
      </c>
      <c r="Q112" s="838">
        <v>0.98189976640837862</v>
      </c>
      <c r="R112" s="851">
        <v>14509</v>
      </c>
    </row>
    <row r="113" spans="1:18" ht="14.4" customHeight="1" x14ac:dyDescent="0.3">
      <c r="A113" s="832" t="s">
        <v>1553</v>
      </c>
      <c r="B113" s="833" t="s">
        <v>1554</v>
      </c>
      <c r="C113" s="833" t="s">
        <v>566</v>
      </c>
      <c r="D113" s="833" t="s">
        <v>1614</v>
      </c>
      <c r="E113" s="833" t="s">
        <v>1743</v>
      </c>
      <c r="F113" s="833" t="s">
        <v>1744</v>
      </c>
      <c r="G113" s="850">
        <v>1</v>
      </c>
      <c r="H113" s="850">
        <v>16402</v>
      </c>
      <c r="I113" s="833"/>
      <c r="J113" s="833">
        <v>16402</v>
      </c>
      <c r="K113" s="850"/>
      <c r="L113" s="850"/>
      <c r="M113" s="833"/>
      <c r="N113" s="833"/>
      <c r="O113" s="850"/>
      <c r="P113" s="850"/>
      <c r="Q113" s="838"/>
      <c r="R113" s="851"/>
    </row>
    <row r="114" spans="1:18" ht="14.4" customHeight="1" thickBot="1" x14ac:dyDescent="0.35">
      <c r="A114" s="840" t="s">
        <v>1553</v>
      </c>
      <c r="B114" s="841" t="s">
        <v>1554</v>
      </c>
      <c r="C114" s="841" t="s">
        <v>1745</v>
      </c>
      <c r="D114" s="841" t="s">
        <v>1721</v>
      </c>
      <c r="E114" s="841" t="s">
        <v>1604</v>
      </c>
      <c r="F114" s="841" t="s">
        <v>1746</v>
      </c>
      <c r="G114" s="852"/>
      <c r="H114" s="852"/>
      <c r="I114" s="841"/>
      <c r="J114" s="841"/>
      <c r="K114" s="852">
        <v>0</v>
      </c>
      <c r="L114" s="852">
        <v>-2.9103830456733704E-11</v>
      </c>
      <c r="M114" s="841">
        <v>1</v>
      </c>
      <c r="N114" s="841"/>
      <c r="O114" s="852">
        <v>0</v>
      </c>
      <c r="P114" s="852">
        <v>0</v>
      </c>
      <c r="Q114" s="846">
        <v>0</v>
      </c>
      <c r="R114" s="85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5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1748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1755431.4500000002</v>
      </c>
      <c r="I3" s="208">
        <f t="shared" si="0"/>
        <v>67934739.840000004</v>
      </c>
      <c r="J3" s="78"/>
      <c r="K3" s="78"/>
      <c r="L3" s="208">
        <f t="shared" si="0"/>
        <v>1668546.2799999993</v>
      </c>
      <c r="M3" s="208">
        <f t="shared" si="0"/>
        <v>65615825.729999989</v>
      </c>
      <c r="N3" s="78"/>
      <c r="O3" s="78"/>
      <c r="P3" s="208">
        <f t="shared" si="0"/>
        <v>1602139.2900000003</v>
      </c>
      <c r="Q3" s="208">
        <f t="shared" si="0"/>
        <v>65617969.520000011</v>
      </c>
      <c r="R3" s="79">
        <f>IF(M3=0,0,Q3/M3)</f>
        <v>1.0000326718436623</v>
      </c>
      <c r="S3" s="209">
        <f>IF(P3=0,0,Q3/P3)</f>
        <v>40.95646984601445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5"/>
      <c r="B5" s="895"/>
      <c r="C5" s="896"/>
      <c r="D5" s="905"/>
      <c r="E5" s="897"/>
      <c r="F5" s="898"/>
      <c r="G5" s="899"/>
      <c r="H5" s="900" t="s">
        <v>90</v>
      </c>
      <c r="I5" s="901" t="s">
        <v>14</v>
      </c>
      <c r="J5" s="902"/>
      <c r="K5" s="902"/>
      <c r="L5" s="900" t="s">
        <v>90</v>
      </c>
      <c r="M5" s="901" t="s">
        <v>14</v>
      </c>
      <c r="N5" s="902"/>
      <c r="O5" s="902"/>
      <c r="P5" s="900" t="s">
        <v>90</v>
      </c>
      <c r="Q5" s="901" t="s">
        <v>14</v>
      </c>
      <c r="R5" s="903"/>
      <c r="S5" s="904"/>
    </row>
    <row r="6" spans="1:19" ht="14.4" customHeight="1" x14ac:dyDescent="0.3">
      <c r="A6" s="825" t="s">
        <v>1553</v>
      </c>
      <c r="B6" s="826" t="s">
        <v>1554</v>
      </c>
      <c r="C6" s="826" t="s">
        <v>560</v>
      </c>
      <c r="D6" s="826" t="s">
        <v>1544</v>
      </c>
      <c r="E6" s="826" t="s">
        <v>1555</v>
      </c>
      <c r="F6" s="826" t="s">
        <v>1566</v>
      </c>
      <c r="G6" s="826" t="s">
        <v>1567</v>
      </c>
      <c r="H6" s="225">
        <v>1820</v>
      </c>
      <c r="I6" s="225">
        <v>11130.369999999999</v>
      </c>
      <c r="J6" s="826"/>
      <c r="K6" s="826">
        <v>6.1155879120879115</v>
      </c>
      <c r="L6" s="225"/>
      <c r="M6" s="225"/>
      <c r="N6" s="826"/>
      <c r="O6" s="826"/>
      <c r="P6" s="225"/>
      <c r="Q6" s="225"/>
      <c r="R6" s="831"/>
      <c r="S6" s="849"/>
    </row>
    <row r="7" spans="1:19" ht="14.4" customHeight="1" x14ac:dyDescent="0.3">
      <c r="A7" s="832" t="s">
        <v>1553</v>
      </c>
      <c r="B7" s="833" t="s">
        <v>1554</v>
      </c>
      <c r="C7" s="833" t="s">
        <v>560</v>
      </c>
      <c r="D7" s="833" t="s">
        <v>1544</v>
      </c>
      <c r="E7" s="833" t="s">
        <v>1614</v>
      </c>
      <c r="F7" s="833" t="s">
        <v>1615</v>
      </c>
      <c r="G7" s="833" t="s">
        <v>1616</v>
      </c>
      <c r="H7" s="850">
        <v>2</v>
      </c>
      <c r="I7" s="850">
        <v>74</v>
      </c>
      <c r="J7" s="833">
        <v>2</v>
      </c>
      <c r="K7" s="833">
        <v>37</v>
      </c>
      <c r="L7" s="850">
        <v>1</v>
      </c>
      <c r="M7" s="850">
        <v>37</v>
      </c>
      <c r="N7" s="833">
        <v>1</v>
      </c>
      <c r="O7" s="833">
        <v>37</v>
      </c>
      <c r="P7" s="850"/>
      <c r="Q7" s="850"/>
      <c r="R7" s="838"/>
      <c r="S7" s="851"/>
    </row>
    <row r="8" spans="1:19" ht="14.4" customHeight="1" x14ac:dyDescent="0.3">
      <c r="A8" s="832" t="s">
        <v>1553</v>
      </c>
      <c r="B8" s="833" t="s">
        <v>1554</v>
      </c>
      <c r="C8" s="833" t="s">
        <v>560</v>
      </c>
      <c r="D8" s="833" t="s">
        <v>1544</v>
      </c>
      <c r="E8" s="833" t="s">
        <v>1614</v>
      </c>
      <c r="F8" s="833" t="s">
        <v>1618</v>
      </c>
      <c r="G8" s="833" t="s">
        <v>1619</v>
      </c>
      <c r="H8" s="850"/>
      <c r="I8" s="850"/>
      <c r="J8" s="833"/>
      <c r="K8" s="833"/>
      <c r="L8" s="850">
        <v>1</v>
      </c>
      <c r="M8" s="850">
        <v>444</v>
      </c>
      <c r="N8" s="833">
        <v>1</v>
      </c>
      <c r="O8" s="833">
        <v>444</v>
      </c>
      <c r="P8" s="850"/>
      <c r="Q8" s="850"/>
      <c r="R8" s="838"/>
      <c r="S8" s="851"/>
    </row>
    <row r="9" spans="1:19" ht="14.4" customHeight="1" x14ac:dyDescent="0.3">
      <c r="A9" s="832" t="s">
        <v>1553</v>
      </c>
      <c r="B9" s="833" t="s">
        <v>1554</v>
      </c>
      <c r="C9" s="833" t="s">
        <v>560</v>
      </c>
      <c r="D9" s="833" t="s">
        <v>1544</v>
      </c>
      <c r="E9" s="833" t="s">
        <v>1614</v>
      </c>
      <c r="F9" s="833" t="s">
        <v>1620</v>
      </c>
      <c r="G9" s="833" t="s">
        <v>1621</v>
      </c>
      <c r="H9" s="850">
        <v>3</v>
      </c>
      <c r="I9" s="850">
        <v>531</v>
      </c>
      <c r="J9" s="833">
        <v>1.5</v>
      </c>
      <c r="K9" s="833">
        <v>177</v>
      </c>
      <c r="L9" s="850">
        <v>2</v>
      </c>
      <c r="M9" s="850">
        <v>354</v>
      </c>
      <c r="N9" s="833">
        <v>1</v>
      </c>
      <c r="O9" s="833">
        <v>177</v>
      </c>
      <c r="P9" s="850">
        <v>3</v>
      </c>
      <c r="Q9" s="850">
        <v>534</v>
      </c>
      <c r="R9" s="838">
        <v>1.5084745762711864</v>
      </c>
      <c r="S9" s="851">
        <v>178</v>
      </c>
    </row>
    <row r="10" spans="1:19" ht="14.4" customHeight="1" x14ac:dyDescent="0.3">
      <c r="A10" s="832" t="s">
        <v>1553</v>
      </c>
      <c r="B10" s="833" t="s">
        <v>1554</v>
      </c>
      <c r="C10" s="833" t="s">
        <v>560</v>
      </c>
      <c r="D10" s="833" t="s">
        <v>1544</v>
      </c>
      <c r="E10" s="833" t="s">
        <v>1614</v>
      </c>
      <c r="F10" s="833" t="s">
        <v>1663</v>
      </c>
      <c r="G10" s="833" t="s">
        <v>1664</v>
      </c>
      <c r="H10" s="850">
        <v>2</v>
      </c>
      <c r="I10" s="850">
        <v>3650</v>
      </c>
      <c r="J10" s="833">
        <v>0.5</v>
      </c>
      <c r="K10" s="833">
        <v>1825</v>
      </c>
      <c r="L10" s="850">
        <v>4</v>
      </c>
      <c r="M10" s="850">
        <v>7300</v>
      </c>
      <c r="N10" s="833">
        <v>1</v>
      </c>
      <c r="O10" s="833">
        <v>1825</v>
      </c>
      <c r="P10" s="850">
        <v>8</v>
      </c>
      <c r="Q10" s="850">
        <v>14608</v>
      </c>
      <c r="R10" s="838">
        <v>2.001095890410959</v>
      </c>
      <c r="S10" s="851">
        <v>1826</v>
      </c>
    </row>
    <row r="11" spans="1:19" ht="14.4" customHeight="1" x14ac:dyDescent="0.3">
      <c r="A11" s="832" t="s">
        <v>1553</v>
      </c>
      <c r="B11" s="833" t="s">
        <v>1554</v>
      </c>
      <c r="C11" s="833" t="s">
        <v>560</v>
      </c>
      <c r="D11" s="833" t="s">
        <v>1544</v>
      </c>
      <c r="E11" s="833" t="s">
        <v>1614</v>
      </c>
      <c r="F11" s="833" t="s">
        <v>1663</v>
      </c>
      <c r="G11" s="833" t="s">
        <v>1665</v>
      </c>
      <c r="H11" s="850">
        <v>6</v>
      </c>
      <c r="I11" s="850">
        <v>10950</v>
      </c>
      <c r="J11" s="833">
        <v>1.5</v>
      </c>
      <c r="K11" s="833">
        <v>1825</v>
      </c>
      <c r="L11" s="850">
        <v>4</v>
      </c>
      <c r="M11" s="850">
        <v>7300</v>
      </c>
      <c r="N11" s="833">
        <v>1</v>
      </c>
      <c r="O11" s="833">
        <v>1825</v>
      </c>
      <c r="P11" s="850">
        <v>4</v>
      </c>
      <c r="Q11" s="850">
        <v>7304</v>
      </c>
      <c r="R11" s="838">
        <v>1.0005479452054795</v>
      </c>
      <c r="S11" s="851">
        <v>1826</v>
      </c>
    </row>
    <row r="12" spans="1:19" ht="14.4" customHeight="1" x14ac:dyDescent="0.3">
      <c r="A12" s="832" t="s">
        <v>1553</v>
      </c>
      <c r="B12" s="833" t="s">
        <v>1554</v>
      </c>
      <c r="C12" s="833" t="s">
        <v>560</v>
      </c>
      <c r="D12" s="833" t="s">
        <v>1544</v>
      </c>
      <c r="E12" s="833" t="s">
        <v>1614</v>
      </c>
      <c r="F12" s="833" t="s">
        <v>1671</v>
      </c>
      <c r="G12" s="833" t="s">
        <v>1672</v>
      </c>
      <c r="H12" s="850"/>
      <c r="I12" s="850"/>
      <c r="J12" s="833"/>
      <c r="K12" s="833"/>
      <c r="L12" s="850">
        <v>4</v>
      </c>
      <c r="M12" s="850">
        <v>0</v>
      </c>
      <c r="N12" s="833"/>
      <c r="O12" s="833">
        <v>0</v>
      </c>
      <c r="P12" s="850">
        <v>13</v>
      </c>
      <c r="Q12" s="850">
        <v>0</v>
      </c>
      <c r="R12" s="838"/>
      <c r="S12" s="851">
        <v>0</v>
      </c>
    </row>
    <row r="13" spans="1:19" ht="14.4" customHeight="1" x14ac:dyDescent="0.3">
      <c r="A13" s="832" t="s">
        <v>1553</v>
      </c>
      <c r="B13" s="833" t="s">
        <v>1554</v>
      </c>
      <c r="C13" s="833" t="s">
        <v>560</v>
      </c>
      <c r="D13" s="833" t="s">
        <v>1544</v>
      </c>
      <c r="E13" s="833" t="s">
        <v>1614</v>
      </c>
      <c r="F13" s="833" t="s">
        <v>1673</v>
      </c>
      <c r="G13" s="833" t="s">
        <v>1674</v>
      </c>
      <c r="H13" s="850">
        <v>3</v>
      </c>
      <c r="I13" s="850">
        <v>100</v>
      </c>
      <c r="J13" s="833">
        <v>3.0003000300030003</v>
      </c>
      <c r="K13" s="833">
        <v>33.333333333333336</v>
      </c>
      <c r="L13" s="850">
        <v>1</v>
      </c>
      <c r="M13" s="850">
        <v>33.33</v>
      </c>
      <c r="N13" s="833">
        <v>1</v>
      </c>
      <c r="O13" s="833">
        <v>33.33</v>
      </c>
      <c r="P13" s="850">
        <v>1</v>
      </c>
      <c r="Q13" s="850">
        <v>33.33</v>
      </c>
      <c r="R13" s="838">
        <v>1</v>
      </c>
      <c r="S13" s="851">
        <v>33.33</v>
      </c>
    </row>
    <row r="14" spans="1:19" ht="14.4" customHeight="1" x14ac:dyDescent="0.3">
      <c r="A14" s="832" t="s">
        <v>1553</v>
      </c>
      <c r="B14" s="833" t="s">
        <v>1554</v>
      </c>
      <c r="C14" s="833" t="s">
        <v>560</v>
      </c>
      <c r="D14" s="833" t="s">
        <v>1544</v>
      </c>
      <c r="E14" s="833" t="s">
        <v>1614</v>
      </c>
      <c r="F14" s="833" t="s">
        <v>1673</v>
      </c>
      <c r="G14" s="833" t="s">
        <v>1675</v>
      </c>
      <c r="H14" s="850"/>
      <c r="I14" s="850"/>
      <c r="J14" s="833"/>
      <c r="K14" s="833"/>
      <c r="L14" s="850"/>
      <c r="M14" s="850"/>
      <c r="N14" s="833"/>
      <c r="O14" s="833"/>
      <c r="P14" s="850">
        <v>1</v>
      </c>
      <c r="Q14" s="850">
        <v>33.33</v>
      </c>
      <c r="R14" s="838"/>
      <c r="S14" s="851">
        <v>33.33</v>
      </c>
    </row>
    <row r="15" spans="1:19" ht="14.4" customHeight="1" x14ac:dyDescent="0.3">
      <c r="A15" s="832" t="s">
        <v>1553</v>
      </c>
      <c r="B15" s="833" t="s">
        <v>1554</v>
      </c>
      <c r="C15" s="833" t="s">
        <v>560</v>
      </c>
      <c r="D15" s="833" t="s">
        <v>1544</v>
      </c>
      <c r="E15" s="833" t="s">
        <v>1614</v>
      </c>
      <c r="F15" s="833" t="s">
        <v>1676</v>
      </c>
      <c r="G15" s="833" t="s">
        <v>1677</v>
      </c>
      <c r="H15" s="850">
        <v>3</v>
      </c>
      <c r="I15" s="850">
        <v>111</v>
      </c>
      <c r="J15" s="833">
        <v>1.5</v>
      </c>
      <c r="K15" s="833">
        <v>37</v>
      </c>
      <c r="L15" s="850">
        <v>2</v>
      </c>
      <c r="M15" s="850">
        <v>74</v>
      </c>
      <c r="N15" s="833">
        <v>1</v>
      </c>
      <c r="O15" s="833">
        <v>37</v>
      </c>
      <c r="P15" s="850">
        <v>3</v>
      </c>
      <c r="Q15" s="850">
        <v>111</v>
      </c>
      <c r="R15" s="838">
        <v>1.5</v>
      </c>
      <c r="S15" s="851">
        <v>37</v>
      </c>
    </row>
    <row r="16" spans="1:19" ht="14.4" customHeight="1" x14ac:dyDescent="0.3">
      <c r="A16" s="832" t="s">
        <v>1553</v>
      </c>
      <c r="B16" s="833" t="s">
        <v>1554</v>
      </c>
      <c r="C16" s="833" t="s">
        <v>560</v>
      </c>
      <c r="D16" s="833" t="s">
        <v>1544</v>
      </c>
      <c r="E16" s="833" t="s">
        <v>1614</v>
      </c>
      <c r="F16" s="833" t="s">
        <v>1678</v>
      </c>
      <c r="G16" s="833" t="s">
        <v>1679</v>
      </c>
      <c r="H16" s="850"/>
      <c r="I16" s="850"/>
      <c r="J16" s="833"/>
      <c r="K16" s="833"/>
      <c r="L16" s="850">
        <v>2</v>
      </c>
      <c r="M16" s="850">
        <v>1220</v>
      </c>
      <c r="N16" s="833">
        <v>1</v>
      </c>
      <c r="O16" s="833">
        <v>610</v>
      </c>
      <c r="P16" s="850">
        <v>4</v>
      </c>
      <c r="Q16" s="850">
        <v>2444</v>
      </c>
      <c r="R16" s="838">
        <v>2.0032786885245901</v>
      </c>
      <c r="S16" s="851">
        <v>611</v>
      </c>
    </row>
    <row r="17" spans="1:19" ht="14.4" customHeight="1" x14ac:dyDescent="0.3">
      <c r="A17" s="832" t="s">
        <v>1553</v>
      </c>
      <c r="B17" s="833" t="s">
        <v>1554</v>
      </c>
      <c r="C17" s="833" t="s">
        <v>560</v>
      </c>
      <c r="D17" s="833" t="s">
        <v>1544</v>
      </c>
      <c r="E17" s="833" t="s">
        <v>1614</v>
      </c>
      <c r="F17" s="833" t="s">
        <v>1678</v>
      </c>
      <c r="G17" s="833" t="s">
        <v>1680</v>
      </c>
      <c r="H17" s="850">
        <v>3</v>
      </c>
      <c r="I17" s="850">
        <v>1827</v>
      </c>
      <c r="J17" s="833">
        <v>2.9950819672131148</v>
      </c>
      <c r="K17" s="833">
        <v>609</v>
      </c>
      <c r="L17" s="850">
        <v>1</v>
      </c>
      <c r="M17" s="850">
        <v>610</v>
      </c>
      <c r="N17" s="833">
        <v>1</v>
      </c>
      <c r="O17" s="833">
        <v>610</v>
      </c>
      <c r="P17" s="850">
        <v>2</v>
      </c>
      <c r="Q17" s="850">
        <v>1222</v>
      </c>
      <c r="R17" s="838">
        <v>2.0032786885245901</v>
      </c>
      <c r="S17" s="851">
        <v>611</v>
      </c>
    </row>
    <row r="18" spans="1:19" ht="14.4" customHeight="1" x14ac:dyDescent="0.3">
      <c r="A18" s="832" t="s">
        <v>1553</v>
      </c>
      <c r="B18" s="833" t="s">
        <v>1554</v>
      </c>
      <c r="C18" s="833" t="s">
        <v>560</v>
      </c>
      <c r="D18" s="833" t="s">
        <v>1544</v>
      </c>
      <c r="E18" s="833" t="s">
        <v>1614</v>
      </c>
      <c r="F18" s="833" t="s">
        <v>1692</v>
      </c>
      <c r="G18" s="833" t="s">
        <v>1693</v>
      </c>
      <c r="H18" s="850"/>
      <c r="I18" s="850"/>
      <c r="J18" s="833"/>
      <c r="K18" s="833"/>
      <c r="L18" s="850">
        <v>1</v>
      </c>
      <c r="M18" s="850">
        <v>2330</v>
      </c>
      <c r="N18" s="833">
        <v>1</v>
      </c>
      <c r="O18" s="833">
        <v>2330</v>
      </c>
      <c r="P18" s="850"/>
      <c r="Q18" s="850"/>
      <c r="R18" s="838"/>
      <c r="S18" s="851"/>
    </row>
    <row r="19" spans="1:19" ht="14.4" customHeight="1" x14ac:dyDescent="0.3">
      <c r="A19" s="832" t="s">
        <v>1553</v>
      </c>
      <c r="B19" s="833" t="s">
        <v>1554</v>
      </c>
      <c r="C19" s="833" t="s">
        <v>560</v>
      </c>
      <c r="D19" s="833" t="s">
        <v>1544</v>
      </c>
      <c r="E19" s="833" t="s">
        <v>1614</v>
      </c>
      <c r="F19" s="833" t="s">
        <v>1694</v>
      </c>
      <c r="G19" s="833" t="s">
        <v>1696</v>
      </c>
      <c r="H19" s="850">
        <v>1</v>
      </c>
      <c r="I19" s="850">
        <v>2645</v>
      </c>
      <c r="J19" s="833"/>
      <c r="K19" s="833">
        <v>2645</v>
      </c>
      <c r="L19" s="850"/>
      <c r="M19" s="850"/>
      <c r="N19" s="833"/>
      <c r="O19" s="833"/>
      <c r="P19" s="850"/>
      <c r="Q19" s="850"/>
      <c r="R19" s="838"/>
      <c r="S19" s="851"/>
    </row>
    <row r="20" spans="1:19" ht="14.4" customHeight="1" x14ac:dyDescent="0.3">
      <c r="A20" s="832" t="s">
        <v>1553</v>
      </c>
      <c r="B20" s="833" t="s">
        <v>1554</v>
      </c>
      <c r="C20" s="833" t="s">
        <v>560</v>
      </c>
      <c r="D20" s="833" t="s">
        <v>891</v>
      </c>
      <c r="E20" s="833" t="s">
        <v>1555</v>
      </c>
      <c r="F20" s="833" t="s">
        <v>1556</v>
      </c>
      <c r="G20" s="833" t="s">
        <v>1557</v>
      </c>
      <c r="H20" s="850">
        <v>1134</v>
      </c>
      <c r="I20" s="850">
        <v>22041.14</v>
      </c>
      <c r="J20" s="833"/>
      <c r="K20" s="833">
        <v>19.436631393298061</v>
      </c>
      <c r="L20" s="850"/>
      <c r="M20" s="850"/>
      <c r="N20" s="833"/>
      <c r="O20" s="833"/>
      <c r="P20" s="850"/>
      <c r="Q20" s="850"/>
      <c r="R20" s="838"/>
      <c r="S20" s="851"/>
    </row>
    <row r="21" spans="1:19" ht="14.4" customHeight="1" x14ac:dyDescent="0.3">
      <c r="A21" s="832" t="s">
        <v>1553</v>
      </c>
      <c r="B21" s="833" t="s">
        <v>1554</v>
      </c>
      <c r="C21" s="833" t="s">
        <v>560</v>
      </c>
      <c r="D21" s="833" t="s">
        <v>891</v>
      </c>
      <c r="E21" s="833" t="s">
        <v>1555</v>
      </c>
      <c r="F21" s="833" t="s">
        <v>1558</v>
      </c>
      <c r="G21" s="833" t="s">
        <v>1559</v>
      </c>
      <c r="H21" s="850">
        <v>3420</v>
      </c>
      <c r="I21" s="850">
        <v>9047.4000000000015</v>
      </c>
      <c r="J21" s="833">
        <v>3.0375692462648991</v>
      </c>
      <c r="K21" s="833">
        <v>2.6454385964912284</v>
      </c>
      <c r="L21" s="850">
        <v>1150</v>
      </c>
      <c r="M21" s="850">
        <v>2978.5</v>
      </c>
      <c r="N21" s="833">
        <v>1</v>
      </c>
      <c r="O21" s="833">
        <v>2.59</v>
      </c>
      <c r="P21" s="850">
        <v>1193</v>
      </c>
      <c r="Q21" s="850">
        <v>3077.94</v>
      </c>
      <c r="R21" s="838">
        <v>1.0333859325163672</v>
      </c>
      <c r="S21" s="851">
        <v>2.58</v>
      </c>
    </row>
    <row r="22" spans="1:19" ht="14.4" customHeight="1" x14ac:dyDescent="0.3">
      <c r="A22" s="832" t="s">
        <v>1553</v>
      </c>
      <c r="B22" s="833" t="s">
        <v>1554</v>
      </c>
      <c r="C22" s="833" t="s">
        <v>560</v>
      </c>
      <c r="D22" s="833" t="s">
        <v>891</v>
      </c>
      <c r="E22" s="833" t="s">
        <v>1555</v>
      </c>
      <c r="F22" s="833" t="s">
        <v>1560</v>
      </c>
      <c r="G22" s="833" t="s">
        <v>1561</v>
      </c>
      <c r="H22" s="850">
        <v>3320</v>
      </c>
      <c r="I22" s="850">
        <v>17430</v>
      </c>
      <c r="J22" s="833">
        <v>1.2685220226485401</v>
      </c>
      <c r="K22" s="833">
        <v>5.25</v>
      </c>
      <c r="L22" s="850">
        <v>2000</v>
      </c>
      <c r="M22" s="850">
        <v>13740.4</v>
      </c>
      <c r="N22" s="833">
        <v>1</v>
      </c>
      <c r="O22" s="833">
        <v>6.8701999999999996</v>
      </c>
      <c r="P22" s="850">
        <v>2005</v>
      </c>
      <c r="Q22" s="850">
        <v>14415.95</v>
      </c>
      <c r="R22" s="838">
        <v>1.0491652353643273</v>
      </c>
      <c r="S22" s="851">
        <v>7.19</v>
      </c>
    </row>
    <row r="23" spans="1:19" ht="14.4" customHeight="1" x14ac:dyDescent="0.3">
      <c r="A23" s="832" t="s">
        <v>1553</v>
      </c>
      <c r="B23" s="833" t="s">
        <v>1554</v>
      </c>
      <c r="C23" s="833" t="s">
        <v>560</v>
      </c>
      <c r="D23" s="833" t="s">
        <v>891</v>
      </c>
      <c r="E23" s="833" t="s">
        <v>1555</v>
      </c>
      <c r="F23" s="833" t="s">
        <v>1566</v>
      </c>
      <c r="G23" s="833" t="s">
        <v>1567</v>
      </c>
      <c r="H23" s="850">
        <v>32032</v>
      </c>
      <c r="I23" s="850">
        <v>195022.51</v>
      </c>
      <c r="J23" s="833">
        <v>0.61271184462440842</v>
      </c>
      <c r="K23" s="833">
        <v>6.0883650724275729</v>
      </c>
      <c r="L23" s="850">
        <v>60169</v>
      </c>
      <c r="M23" s="850">
        <v>318294.01000000018</v>
      </c>
      <c r="N23" s="833">
        <v>1</v>
      </c>
      <c r="O23" s="833">
        <v>5.2900000000000027</v>
      </c>
      <c r="P23" s="850">
        <v>71623</v>
      </c>
      <c r="Q23" s="850">
        <v>381750.58999999991</v>
      </c>
      <c r="R23" s="838">
        <v>1.1993646691623248</v>
      </c>
      <c r="S23" s="851">
        <v>5.3299999999999983</v>
      </c>
    </row>
    <row r="24" spans="1:19" ht="14.4" customHeight="1" x14ac:dyDescent="0.3">
      <c r="A24" s="832" t="s">
        <v>1553</v>
      </c>
      <c r="B24" s="833" t="s">
        <v>1554</v>
      </c>
      <c r="C24" s="833" t="s">
        <v>560</v>
      </c>
      <c r="D24" s="833" t="s">
        <v>891</v>
      </c>
      <c r="E24" s="833" t="s">
        <v>1555</v>
      </c>
      <c r="F24" s="833" t="s">
        <v>1568</v>
      </c>
      <c r="G24" s="833" t="s">
        <v>1569</v>
      </c>
      <c r="H24" s="850">
        <v>421</v>
      </c>
      <c r="I24" s="850">
        <v>3831.1</v>
      </c>
      <c r="J24" s="833">
        <v>0.88785837278881297</v>
      </c>
      <c r="K24" s="833">
        <v>9.1</v>
      </c>
      <c r="L24" s="850">
        <v>472.1</v>
      </c>
      <c r="M24" s="850">
        <v>4314.99</v>
      </c>
      <c r="N24" s="833">
        <v>1</v>
      </c>
      <c r="O24" s="833">
        <v>9.1399915272188093</v>
      </c>
      <c r="P24" s="850">
        <v>1038</v>
      </c>
      <c r="Q24" s="850">
        <v>9487.32</v>
      </c>
      <c r="R24" s="838">
        <v>2.1986887571002485</v>
      </c>
      <c r="S24" s="851">
        <v>9.14</v>
      </c>
    </row>
    <row r="25" spans="1:19" ht="14.4" customHeight="1" x14ac:dyDescent="0.3">
      <c r="A25" s="832" t="s">
        <v>1553</v>
      </c>
      <c r="B25" s="833" t="s">
        <v>1554</v>
      </c>
      <c r="C25" s="833" t="s">
        <v>560</v>
      </c>
      <c r="D25" s="833" t="s">
        <v>891</v>
      </c>
      <c r="E25" s="833" t="s">
        <v>1555</v>
      </c>
      <c r="F25" s="833" t="s">
        <v>1570</v>
      </c>
      <c r="G25" s="833" t="s">
        <v>1571</v>
      </c>
      <c r="H25" s="850"/>
      <c r="I25" s="850"/>
      <c r="J25" s="833"/>
      <c r="K25" s="833"/>
      <c r="L25" s="850"/>
      <c r="M25" s="850"/>
      <c r="N25" s="833"/>
      <c r="O25" s="833"/>
      <c r="P25" s="850">
        <v>493</v>
      </c>
      <c r="Q25" s="850">
        <v>4525.74</v>
      </c>
      <c r="R25" s="838"/>
      <c r="S25" s="851">
        <v>9.18</v>
      </c>
    </row>
    <row r="26" spans="1:19" ht="14.4" customHeight="1" x14ac:dyDescent="0.3">
      <c r="A26" s="832" t="s">
        <v>1553</v>
      </c>
      <c r="B26" s="833" t="s">
        <v>1554</v>
      </c>
      <c r="C26" s="833" t="s">
        <v>560</v>
      </c>
      <c r="D26" s="833" t="s">
        <v>891</v>
      </c>
      <c r="E26" s="833" t="s">
        <v>1555</v>
      </c>
      <c r="F26" s="833" t="s">
        <v>1572</v>
      </c>
      <c r="G26" s="833" t="s">
        <v>1573</v>
      </c>
      <c r="H26" s="850">
        <v>1112</v>
      </c>
      <c r="I26" s="850">
        <v>11386.880000000001</v>
      </c>
      <c r="J26" s="833">
        <v>6.0493858642526241</v>
      </c>
      <c r="K26" s="833">
        <v>10.24</v>
      </c>
      <c r="L26" s="850">
        <v>184</v>
      </c>
      <c r="M26" s="850">
        <v>1882.3200000000002</v>
      </c>
      <c r="N26" s="833">
        <v>1</v>
      </c>
      <c r="O26" s="833">
        <v>10.23</v>
      </c>
      <c r="P26" s="850">
        <v>577</v>
      </c>
      <c r="Q26" s="850">
        <v>5833.4699999999993</v>
      </c>
      <c r="R26" s="838">
        <v>3.0990851714905006</v>
      </c>
      <c r="S26" s="851">
        <v>10.11</v>
      </c>
    </row>
    <row r="27" spans="1:19" ht="14.4" customHeight="1" x14ac:dyDescent="0.3">
      <c r="A27" s="832" t="s">
        <v>1553</v>
      </c>
      <c r="B27" s="833" t="s">
        <v>1554</v>
      </c>
      <c r="C27" s="833" t="s">
        <v>560</v>
      </c>
      <c r="D27" s="833" t="s">
        <v>891</v>
      </c>
      <c r="E27" s="833" t="s">
        <v>1555</v>
      </c>
      <c r="F27" s="833" t="s">
        <v>1574</v>
      </c>
      <c r="G27" s="833" t="s">
        <v>1575</v>
      </c>
      <c r="H27" s="850">
        <v>1600</v>
      </c>
      <c r="I27" s="850">
        <v>31392</v>
      </c>
      <c r="J27" s="833"/>
      <c r="K27" s="833">
        <v>19.62</v>
      </c>
      <c r="L27" s="850"/>
      <c r="M27" s="850"/>
      <c r="N27" s="833"/>
      <c r="O27" s="833"/>
      <c r="P27" s="850"/>
      <c r="Q27" s="850"/>
      <c r="R27" s="838"/>
      <c r="S27" s="851"/>
    </row>
    <row r="28" spans="1:19" ht="14.4" customHeight="1" x14ac:dyDescent="0.3">
      <c r="A28" s="832" t="s">
        <v>1553</v>
      </c>
      <c r="B28" s="833" t="s">
        <v>1554</v>
      </c>
      <c r="C28" s="833" t="s">
        <v>560</v>
      </c>
      <c r="D28" s="833" t="s">
        <v>891</v>
      </c>
      <c r="E28" s="833" t="s">
        <v>1555</v>
      </c>
      <c r="F28" s="833" t="s">
        <v>1576</v>
      </c>
      <c r="G28" s="833" t="s">
        <v>1577</v>
      </c>
      <c r="H28" s="850">
        <v>1.97</v>
      </c>
      <c r="I28" s="850">
        <v>88.21</v>
      </c>
      <c r="J28" s="833"/>
      <c r="K28" s="833">
        <v>44.776649746192888</v>
      </c>
      <c r="L28" s="850"/>
      <c r="M28" s="850"/>
      <c r="N28" s="833"/>
      <c r="O28" s="833"/>
      <c r="P28" s="850"/>
      <c r="Q28" s="850"/>
      <c r="R28" s="838"/>
      <c r="S28" s="851"/>
    </row>
    <row r="29" spans="1:19" ht="14.4" customHeight="1" x14ac:dyDescent="0.3">
      <c r="A29" s="832" t="s">
        <v>1553</v>
      </c>
      <c r="B29" s="833" t="s">
        <v>1554</v>
      </c>
      <c r="C29" s="833" t="s">
        <v>560</v>
      </c>
      <c r="D29" s="833" t="s">
        <v>891</v>
      </c>
      <c r="E29" s="833" t="s">
        <v>1555</v>
      </c>
      <c r="F29" s="833" t="s">
        <v>1580</v>
      </c>
      <c r="G29" s="833" t="s">
        <v>1581</v>
      </c>
      <c r="H29" s="850">
        <v>4800</v>
      </c>
      <c r="I29" s="850">
        <v>97601.8</v>
      </c>
      <c r="J29" s="833">
        <v>3.1021924722365251</v>
      </c>
      <c r="K29" s="833">
        <v>20.333708333333334</v>
      </c>
      <c r="L29" s="850">
        <v>1540</v>
      </c>
      <c r="M29" s="850">
        <v>31462.2</v>
      </c>
      <c r="N29" s="833">
        <v>1</v>
      </c>
      <c r="O29" s="833">
        <v>20.43</v>
      </c>
      <c r="P29" s="850">
        <v>1690</v>
      </c>
      <c r="Q29" s="850">
        <v>35321</v>
      </c>
      <c r="R29" s="838">
        <v>1.1226487658205719</v>
      </c>
      <c r="S29" s="851">
        <v>20.9</v>
      </c>
    </row>
    <row r="30" spans="1:19" ht="14.4" customHeight="1" x14ac:dyDescent="0.3">
      <c r="A30" s="832" t="s">
        <v>1553</v>
      </c>
      <c r="B30" s="833" t="s">
        <v>1554</v>
      </c>
      <c r="C30" s="833" t="s">
        <v>560</v>
      </c>
      <c r="D30" s="833" t="s">
        <v>891</v>
      </c>
      <c r="E30" s="833" t="s">
        <v>1555</v>
      </c>
      <c r="F30" s="833" t="s">
        <v>1582</v>
      </c>
      <c r="G30" s="833" t="s">
        <v>1583</v>
      </c>
      <c r="H30" s="850"/>
      <c r="I30" s="850"/>
      <c r="J30" s="833"/>
      <c r="K30" s="833"/>
      <c r="L30" s="850"/>
      <c r="M30" s="850"/>
      <c r="N30" s="833"/>
      <c r="O30" s="833"/>
      <c r="P30" s="850">
        <v>3.1</v>
      </c>
      <c r="Q30" s="850">
        <v>5016.51</v>
      </c>
      <c r="R30" s="838"/>
      <c r="S30" s="851">
        <v>1618.2290322580645</v>
      </c>
    </row>
    <row r="31" spans="1:19" ht="14.4" customHeight="1" x14ac:dyDescent="0.3">
      <c r="A31" s="832" t="s">
        <v>1553</v>
      </c>
      <c r="B31" s="833" t="s">
        <v>1554</v>
      </c>
      <c r="C31" s="833" t="s">
        <v>560</v>
      </c>
      <c r="D31" s="833" t="s">
        <v>891</v>
      </c>
      <c r="E31" s="833" t="s">
        <v>1555</v>
      </c>
      <c r="F31" s="833" t="s">
        <v>1584</v>
      </c>
      <c r="G31" s="833" t="s">
        <v>1585</v>
      </c>
      <c r="H31" s="850">
        <v>6</v>
      </c>
      <c r="I31" s="850">
        <v>23910.6</v>
      </c>
      <c r="J31" s="833"/>
      <c r="K31" s="833">
        <v>3985.1</v>
      </c>
      <c r="L31" s="850"/>
      <c r="M31" s="850"/>
      <c r="N31" s="833"/>
      <c r="O31" s="833"/>
      <c r="P31" s="850"/>
      <c r="Q31" s="850"/>
      <c r="R31" s="838"/>
      <c r="S31" s="851"/>
    </row>
    <row r="32" spans="1:19" ht="14.4" customHeight="1" x14ac:dyDescent="0.3">
      <c r="A32" s="832" t="s">
        <v>1553</v>
      </c>
      <c r="B32" s="833" t="s">
        <v>1554</v>
      </c>
      <c r="C32" s="833" t="s">
        <v>560</v>
      </c>
      <c r="D32" s="833" t="s">
        <v>891</v>
      </c>
      <c r="E32" s="833" t="s">
        <v>1555</v>
      </c>
      <c r="F32" s="833" t="s">
        <v>1586</v>
      </c>
      <c r="G32" s="833" t="s">
        <v>1587</v>
      </c>
      <c r="H32" s="850">
        <v>14</v>
      </c>
      <c r="I32" s="850">
        <v>30292.359999999993</v>
      </c>
      <c r="J32" s="833">
        <v>2.5413266889822896</v>
      </c>
      <c r="K32" s="833">
        <v>2163.7399999999993</v>
      </c>
      <c r="L32" s="850">
        <v>6</v>
      </c>
      <c r="M32" s="850">
        <v>11919.9</v>
      </c>
      <c r="N32" s="833">
        <v>1</v>
      </c>
      <c r="O32" s="833">
        <v>1986.6499999999999</v>
      </c>
      <c r="P32" s="850">
        <v>7</v>
      </c>
      <c r="Q32" s="850">
        <v>14195.23</v>
      </c>
      <c r="R32" s="838">
        <v>1.1908849906458947</v>
      </c>
      <c r="S32" s="851">
        <v>2027.8899999999999</v>
      </c>
    </row>
    <row r="33" spans="1:19" ht="14.4" customHeight="1" x14ac:dyDescent="0.3">
      <c r="A33" s="832" t="s">
        <v>1553</v>
      </c>
      <c r="B33" s="833" t="s">
        <v>1554</v>
      </c>
      <c r="C33" s="833" t="s">
        <v>560</v>
      </c>
      <c r="D33" s="833" t="s">
        <v>891</v>
      </c>
      <c r="E33" s="833" t="s">
        <v>1555</v>
      </c>
      <c r="F33" s="833" t="s">
        <v>1590</v>
      </c>
      <c r="G33" s="833" t="s">
        <v>1591</v>
      </c>
      <c r="H33" s="850">
        <v>142492</v>
      </c>
      <c r="I33" s="850">
        <v>580563.35</v>
      </c>
      <c r="J33" s="833">
        <v>1.840379362713044</v>
      </c>
      <c r="K33" s="833">
        <v>4.0743575077899106</v>
      </c>
      <c r="L33" s="850">
        <v>83676</v>
      </c>
      <c r="M33" s="850">
        <v>315458.51999999996</v>
      </c>
      <c r="N33" s="833">
        <v>1</v>
      </c>
      <c r="O33" s="833">
        <v>3.7699999999999996</v>
      </c>
      <c r="P33" s="850">
        <v>104819</v>
      </c>
      <c r="Q33" s="850">
        <v>393071.25</v>
      </c>
      <c r="R33" s="838">
        <v>1.2460314909231174</v>
      </c>
      <c r="S33" s="851">
        <v>3.75</v>
      </c>
    </row>
    <row r="34" spans="1:19" ht="14.4" customHeight="1" x14ac:dyDescent="0.3">
      <c r="A34" s="832" t="s">
        <v>1553</v>
      </c>
      <c r="B34" s="833" t="s">
        <v>1554</v>
      </c>
      <c r="C34" s="833" t="s">
        <v>560</v>
      </c>
      <c r="D34" s="833" t="s">
        <v>891</v>
      </c>
      <c r="E34" s="833" t="s">
        <v>1555</v>
      </c>
      <c r="F34" s="833" t="s">
        <v>1596</v>
      </c>
      <c r="G34" s="833" t="s">
        <v>1597</v>
      </c>
      <c r="H34" s="850">
        <v>333</v>
      </c>
      <c r="I34" s="850">
        <v>53992.62</v>
      </c>
      <c r="J34" s="833"/>
      <c r="K34" s="833">
        <v>162.14000000000001</v>
      </c>
      <c r="L34" s="850"/>
      <c r="M34" s="850"/>
      <c r="N34" s="833"/>
      <c r="O34" s="833"/>
      <c r="P34" s="850"/>
      <c r="Q34" s="850"/>
      <c r="R34" s="838"/>
      <c r="S34" s="851"/>
    </row>
    <row r="35" spans="1:19" ht="14.4" customHeight="1" x14ac:dyDescent="0.3">
      <c r="A35" s="832" t="s">
        <v>1553</v>
      </c>
      <c r="B35" s="833" t="s">
        <v>1554</v>
      </c>
      <c r="C35" s="833" t="s">
        <v>560</v>
      </c>
      <c r="D35" s="833" t="s">
        <v>891</v>
      </c>
      <c r="E35" s="833" t="s">
        <v>1555</v>
      </c>
      <c r="F35" s="833" t="s">
        <v>1598</v>
      </c>
      <c r="G35" s="833" t="s">
        <v>1599</v>
      </c>
      <c r="H35" s="850">
        <v>1850</v>
      </c>
      <c r="I35" s="850">
        <v>37203.5</v>
      </c>
      <c r="J35" s="833">
        <v>0.74017225291614352</v>
      </c>
      <c r="K35" s="833">
        <v>20.11</v>
      </c>
      <c r="L35" s="850">
        <v>2490</v>
      </c>
      <c r="M35" s="850">
        <v>50263.3</v>
      </c>
      <c r="N35" s="833">
        <v>1</v>
      </c>
      <c r="O35" s="833">
        <v>20.186064257028114</v>
      </c>
      <c r="P35" s="850">
        <v>3928</v>
      </c>
      <c r="Q35" s="850">
        <v>81466.720000000001</v>
      </c>
      <c r="R35" s="838">
        <v>1.62079927103871</v>
      </c>
      <c r="S35" s="851">
        <v>20.740000000000002</v>
      </c>
    </row>
    <row r="36" spans="1:19" ht="14.4" customHeight="1" x14ac:dyDescent="0.3">
      <c r="A36" s="832" t="s">
        <v>1553</v>
      </c>
      <c r="B36" s="833" t="s">
        <v>1554</v>
      </c>
      <c r="C36" s="833" t="s">
        <v>560</v>
      </c>
      <c r="D36" s="833" t="s">
        <v>891</v>
      </c>
      <c r="E36" s="833" t="s">
        <v>1555</v>
      </c>
      <c r="F36" s="833" t="s">
        <v>1600</v>
      </c>
      <c r="G36" s="833"/>
      <c r="H36" s="850">
        <v>1400.5</v>
      </c>
      <c r="I36" s="850">
        <v>23703</v>
      </c>
      <c r="J36" s="833"/>
      <c r="K36" s="833">
        <v>16.924669760799713</v>
      </c>
      <c r="L36" s="850"/>
      <c r="M36" s="850"/>
      <c r="N36" s="833"/>
      <c r="O36" s="833"/>
      <c r="P36" s="850"/>
      <c r="Q36" s="850"/>
      <c r="R36" s="838"/>
      <c r="S36" s="851"/>
    </row>
    <row r="37" spans="1:19" ht="14.4" customHeight="1" x14ac:dyDescent="0.3">
      <c r="A37" s="832" t="s">
        <v>1553</v>
      </c>
      <c r="B37" s="833" t="s">
        <v>1554</v>
      </c>
      <c r="C37" s="833" t="s">
        <v>560</v>
      </c>
      <c r="D37" s="833" t="s">
        <v>891</v>
      </c>
      <c r="E37" s="833" t="s">
        <v>1555</v>
      </c>
      <c r="F37" s="833" t="s">
        <v>1601</v>
      </c>
      <c r="G37" s="833" t="s">
        <v>1602</v>
      </c>
      <c r="H37" s="850">
        <v>2</v>
      </c>
      <c r="I37" s="850">
        <v>114.7</v>
      </c>
      <c r="J37" s="833"/>
      <c r="K37" s="833">
        <v>57.35</v>
      </c>
      <c r="L37" s="850"/>
      <c r="M37" s="850"/>
      <c r="N37" s="833"/>
      <c r="O37" s="833"/>
      <c r="P37" s="850"/>
      <c r="Q37" s="850"/>
      <c r="R37" s="838"/>
      <c r="S37" s="851"/>
    </row>
    <row r="38" spans="1:19" ht="14.4" customHeight="1" x14ac:dyDescent="0.3">
      <c r="A38" s="832" t="s">
        <v>1553</v>
      </c>
      <c r="B38" s="833" t="s">
        <v>1554</v>
      </c>
      <c r="C38" s="833" t="s">
        <v>560</v>
      </c>
      <c r="D38" s="833" t="s">
        <v>891</v>
      </c>
      <c r="E38" s="833" t="s">
        <v>1555</v>
      </c>
      <c r="F38" s="833" t="s">
        <v>1603</v>
      </c>
      <c r="G38" s="833"/>
      <c r="H38" s="850">
        <v>1.5</v>
      </c>
      <c r="I38" s="850">
        <v>18609.010000000002</v>
      </c>
      <c r="J38" s="833"/>
      <c r="K38" s="833">
        <v>12406.006666666668</v>
      </c>
      <c r="L38" s="850"/>
      <c r="M38" s="850"/>
      <c r="N38" s="833"/>
      <c r="O38" s="833"/>
      <c r="P38" s="850"/>
      <c r="Q38" s="850"/>
      <c r="R38" s="838"/>
      <c r="S38" s="851"/>
    </row>
    <row r="39" spans="1:19" ht="14.4" customHeight="1" x14ac:dyDescent="0.3">
      <c r="A39" s="832" t="s">
        <v>1553</v>
      </c>
      <c r="B39" s="833" t="s">
        <v>1554</v>
      </c>
      <c r="C39" s="833" t="s">
        <v>560</v>
      </c>
      <c r="D39" s="833" t="s">
        <v>891</v>
      </c>
      <c r="E39" s="833" t="s">
        <v>1555</v>
      </c>
      <c r="F39" s="833" t="s">
        <v>1608</v>
      </c>
      <c r="G39" s="833" t="s">
        <v>1609</v>
      </c>
      <c r="H39" s="850"/>
      <c r="I39" s="850"/>
      <c r="J39" s="833"/>
      <c r="K39" s="833"/>
      <c r="L39" s="850">
        <v>700</v>
      </c>
      <c r="M39" s="850">
        <v>14231</v>
      </c>
      <c r="N39" s="833">
        <v>1</v>
      </c>
      <c r="O39" s="833">
        <v>20.329999999999998</v>
      </c>
      <c r="P39" s="850"/>
      <c r="Q39" s="850"/>
      <c r="R39" s="838"/>
      <c r="S39" s="851"/>
    </row>
    <row r="40" spans="1:19" ht="14.4" customHeight="1" x14ac:dyDescent="0.3">
      <c r="A40" s="832" t="s">
        <v>1553</v>
      </c>
      <c r="B40" s="833" t="s">
        <v>1554</v>
      </c>
      <c r="C40" s="833" t="s">
        <v>560</v>
      </c>
      <c r="D40" s="833" t="s">
        <v>891</v>
      </c>
      <c r="E40" s="833" t="s">
        <v>1555</v>
      </c>
      <c r="F40" s="833" t="s">
        <v>1612</v>
      </c>
      <c r="G40" s="833" t="s">
        <v>1613</v>
      </c>
      <c r="H40" s="850"/>
      <c r="I40" s="850"/>
      <c r="J40" s="833"/>
      <c r="K40" s="833"/>
      <c r="L40" s="850"/>
      <c r="M40" s="850"/>
      <c r="N40" s="833"/>
      <c r="O40" s="833"/>
      <c r="P40" s="850">
        <v>170</v>
      </c>
      <c r="Q40" s="850">
        <v>12110.8</v>
      </c>
      <c r="R40" s="838"/>
      <c r="S40" s="851">
        <v>71.239999999999995</v>
      </c>
    </row>
    <row r="41" spans="1:19" ht="14.4" customHeight="1" x14ac:dyDescent="0.3">
      <c r="A41" s="832" t="s">
        <v>1553</v>
      </c>
      <c r="B41" s="833" t="s">
        <v>1554</v>
      </c>
      <c r="C41" s="833" t="s">
        <v>560</v>
      </c>
      <c r="D41" s="833" t="s">
        <v>891</v>
      </c>
      <c r="E41" s="833" t="s">
        <v>1614</v>
      </c>
      <c r="F41" s="833" t="s">
        <v>1615</v>
      </c>
      <c r="G41" s="833" t="s">
        <v>1616</v>
      </c>
      <c r="H41" s="850">
        <v>74</v>
      </c>
      <c r="I41" s="850">
        <v>2738</v>
      </c>
      <c r="J41" s="833">
        <v>1.48</v>
      </c>
      <c r="K41" s="833">
        <v>37</v>
      </c>
      <c r="L41" s="850">
        <v>50</v>
      </c>
      <c r="M41" s="850">
        <v>1850</v>
      </c>
      <c r="N41" s="833">
        <v>1</v>
      </c>
      <c r="O41" s="833">
        <v>37</v>
      </c>
      <c r="P41" s="850">
        <v>36</v>
      </c>
      <c r="Q41" s="850">
        <v>1332</v>
      </c>
      <c r="R41" s="838">
        <v>0.72</v>
      </c>
      <c r="S41" s="851">
        <v>37</v>
      </c>
    </row>
    <row r="42" spans="1:19" ht="14.4" customHeight="1" x14ac:dyDescent="0.3">
      <c r="A42" s="832" t="s">
        <v>1553</v>
      </c>
      <c r="B42" s="833" t="s">
        <v>1554</v>
      </c>
      <c r="C42" s="833" t="s">
        <v>560</v>
      </c>
      <c r="D42" s="833" t="s">
        <v>891</v>
      </c>
      <c r="E42" s="833" t="s">
        <v>1614</v>
      </c>
      <c r="F42" s="833" t="s">
        <v>1618</v>
      </c>
      <c r="G42" s="833" t="s">
        <v>1619</v>
      </c>
      <c r="H42" s="850">
        <v>12</v>
      </c>
      <c r="I42" s="850">
        <v>5316</v>
      </c>
      <c r="J42" s="833">
        <v>0.63015647226173543</v>
      </c>
      <c r="K42" s="833">
        <v>443</v>
      </c>
      <c r="L42" s="850">
        <v>19</v>
      </c>
      <c r="M42" s="850">
        <v>8436</v>
      </c>
      <c r="N42" s="833">
        <v>1</v>
      </c>
      <c r="O42" s="833">
        <v>444</v>
      </c>
      <c r="P42" s="850">
        <v>23</v>
      </c>
      <c r="Q42" s="850">
        <v>10212</v>
      </c>
      <c r="R42" s="838">
        <v>1.2105263157894737</v>
      </c>
      <c r="S42" s="851">
        <v>444</v>
      </c>
    </row>
    <row r="43" spans="1:19" ht="14.4" customHeight="1" x14ac:dyDescent="0.3">
      <c r="A43" s="832" t="s">
        <v>1553</v>
      </c>
      <c r="B43" s="833" t="s">
        <v>1554</v>
      </c>
      <c r="C43" s="833" t="s">
        <v>560</v>
      </c>
      <c r="D43" s="833" t="s">
        <v>891</v>
      </c>
      <c r="E43" s="833" t="s">
        <v>1614</v>
      </c>
      <c r="F43" s="833" t="s">
        <v>1620</v>
      </c>
      <c r="G43" s="833" t="s">
        <v>1621</v>
      </c>
      <c r="H43" s="850">
        <v>172</v>
      </c>
      <c r="I43" s="850">
        <v>30444</v>
      </c>
      <c r="J43" s="833">
        <v>1.5357142857142858</v>
      </c>
      <c r="K43" s="833">
        <v>177</v>
      </c>
      <c r="L43" s="850">
        <v>112</v>
      </c>
      <c r="M43" s="850">
        <v>19824</v>
      </c>
      <c r="N43" s="833">
        <v>1</v>
      </c>
      <c r="O43" s="833">
        <v>177</v>
      </c>
      <c r="P43" s="850">
        <v>178</v>
      </c>
      <c r="Q43" s="850">
        <v>31684</v>
      </c>
      <c r="R43" s="838">
        <v>1.5982647296206618</v>
      </c>
      <c r="S43" s="851">
        <v>178</v>
      </c>
    </row>
    <row r="44" spans="1:19" ht="14.4" customHeight="1" x14ac:dyDescent="0.3">
      <c r="A44" s="832" t="s">
        <v>1553</v>
      </c>
      <c r="B44" s="833" t="s">
        <v>1554</v>
      </c>
      <c r="C44" s="833" t="s">
        <v>560</v>
      </c>
      <c r="D44" s="833" t="s">
        <v>891</v>
      </c>
      <c r="E44" s="833" t="s">
        <v>1614</v>
      </c>
      <c r="F44" s="833" t="s">
        <v>1625</v>
      </c>
      <c r="G44" s="833" t="s">
        <v>1626</v>
      </c>
      <c r="H44" s="850">
        <v>8</v>
      </c>
      <c r="I44" s="850">
        <v>2544</v>
      </c>
      <c r="J44" s="833"/>
      <c r="K44" s="833">
        <v>318</v>
      </c>
      <c r="L44" s="850"/>
      <c r="M44" s="850"/>
      <c r="N44" s="833"/>
      <c r="O44" s="833"/>
      <c r="P44" s="850"/>
      <c r="Q44" s="850"/>
      <c r="R44" s="838"/>
      <c r="S44" s="851"/>
    </row>
    <row r="45" spans="1:19" ht="14.4" customHeight="1" x14ac:dyDescent="0.3">
      <c r="A45" s="832" t="s">
        <v>1553</v>
      </c>
      <c r="B45" s="833" t="s">
        <v>1554</v>
      </c>
      <c r="C45" s="833" t="s">
        <v>560</v>
      </c>
      <c r="D45" s="833" t="s">
        <v>891</v>
      </c>
      <c r="E45" s="833" t="s">
        <v>1614</v>
      </c>
      <c r="F45" s="833" t="s">
        <v>1631</v>
      </c>
      <c r="G45" s="833" t="s">
        <v>1632</v>
      </c>
      <c r="H45" s="850">
        <v>2</v>
      </c>
      <c r="I45" s="850">
        <v>4076</v>
      </c>
      <c r="J45" s="833">
        <v>1.9990191270230506</v>
      </c>
      <c r="K45" s="833">
        <v>2038</v>
      </c>
      <c r="L45" s="850">
        <v>1</v>
      </c>
      <c r="M45" s="850">
        <v>2039</v>
      </c>
      <c r="N45" s="833">
        <v>1</v>
      </c>
      <c r="O45" s="833">
        <v>2039</v>
      </c>
      <c r="P45" s="850"/>
      <c r="Q45" s="850"/>
      <c r="R45" s="838"/>
      <c r="S45" s="851"/>
    </row>
    <row r="46" spans="1:19" ht="14.4" customHeight="1" x14ac:dyDescent="0.3">
      <c r="A46" s="832" t="s">
        <v>1553</v>
      </c>
      <c r="B46" s="833" t="s">
        <v>1554</v>
      </c>
      <c r="C46" s="833" t="s">
        <v>560</v>
      </c>
      <c r="D46" s="833" t="s">
        <v>891</v>
      </c>
      <c r="E46" s="833" t="s">
        <v>1614</v>
      </c>
      <c r="F46" s="833" t="s">
        <v>1631</v>
      </c>
      <c r="G46" s="833" t="s">
        <v>1633</v>
      </c>
      <c r="H46" s="850">
        <v>2</v>
      </c>
      <c r="I46" s="850">
        <v>4076</v>
      </c>
      <c r="J46" s="833">
        <v>1.9990191270230506</v>
      </c>
      <c r="K46" s="833">
        <v>2038</v>
      </c>
      <c r="L46" s="850">
        <v>1</v>
      </c>
      <c r="M46" s="850">
        <v>2039</v>
      </c>
      <c r="N46" s="833">
        <v>1</v>
      </c>
      <c r="O46" s="833">
        <v>2039</v>
      </c>
      <c r="P46" s="850">
        <v>4</v>
      </c>
      <c r="Q46" s="850">
        <v>8160</v>
      </c>
      <c r="R46" s="838">
        <v>4.0019617459538992</v>
      </c>
      <c r="S46" s="851">
        <v>2040</v>
      </c>
    </row>
    <row r="47" spans="1:19" ht="14.4" customHeight="1" x14ac:dyDescent="0.3">
      <c r="A47" s="832" t="s">
        <v>1553</v>
      </c>
      <c r="B47" s="833" t="s">
        <v>1554</v>
      </c>
      <c r="C47" s="833" t="s">
        <v>560</v>
      </c>
      <c r="D47" s="833" t="s">
        <v>891</v>
      </c>
      <c r="E47" s="833" t="s">
        <v>1614</v>
      </c>
      <c r="F47" s="833" t="s">
        <v>1642</v>
      </c>
      <c r="G47" s="833" t="s">
        <v>1643</v>
      </c>
      <c r="H47" s="850">
        <v>2</v>
      </c>
      <c r="I47" s="850">
        <v>2862</v>
      </c>
      <c r="J47" s="833">
        <v>0.18181818181818182</v>
      </c>
      <c r="K47" s="833">
        <v>1431</v>
      </c>
      <c r="L47" s="850">
        <v>11</v>
      </c>
      <c r="M47" s="850">
        <v>15741</v>
      </c>
      <c r="N47" s="833">
        <v>1</v>
      </c>
      <c r="O47" s="833">
        <v>1431</v>
      </c>
      <c r="P47" s="850">
        <v>8</v>
      </c>
      <c r="Q47" s="850">
        <v>11456</v>
      </c>
      <c r="R47" s="838">
        <v>0.72778095419604849</v>
      </c>
      <c r="S47" s="851">
        <v>1432</v>
      </c>
    </row>
    <row r="48" spans="1:19" ht="14.4" customHeight="1" x14ac:dyDescent="0.3">
      <c r="A48" s="832" t="s">
        <v>1553</v>
      </c>
      <c r="B48" s="833" t="s">
        <v>1554</v>
      </c>
      <c r="C48" s="833" t="s">
        <v>560</v>
      </c>
      <c r="D48" s="833" t="s">
        <v>891</v>
      </c>
      <c r="E48" s="833" t="s">
        <v>1614</v>
      </c>
      <c r="F48" s="833" t="s">
        <v>1642</v>
      </c>
      <c r="G48" s="833" t="s">
        <v>1644</v>
      </c>
      <c r="H48" s="850">
        <v>1</v>
      </c>
      <c r="I48" s="850">
        <v>1431</v>
      </c>
      <c r="J48" s="833"/>
      <c r="K48" s="833">
        <v>1431</v>
      </c>
      <c r="L48" s="850"/>
      <c r="M48" s="850"/>
      <c r="N48" s="833"/>
      <c r="O48" s="833"/>
      <c r="P48" s="850">
        <v>5</v>
      </c>
      <c r="Q48" s="850">
        <v>7160</v>
      </c>
      <c r="R48" s="838"/>
      <c r="S48" s="851">
        <v>1432</v>
      </c>
    </row>
    <row r="49" spans="1:19" ht="14.4" customHeight="1" x14ac:dyDescent="0.3">
      <c r="A49" s="832" t="s">
        <v>1553</v>
      </c>
      <c r="B49" s="833" t="s">
        <v>1554</v>
      </c>
      <c r="C49" s="833" t="s">
        <v>560</v>
      </c>
      <c r="D49" s="833" t="s">
        <v>891</v>
      </c>
      <c r="E49" s="833" t="s">
        <v>1614</v>
      </c>
      <c r="F49" s="833" t="s">
        <v>1645</v>
      </c>
      <c r="G49" s="833" t="s">
        <v>1646</v>
      </c>
      <c r="H49" s="850">
        <v>10</v>
      </c>
      <c r="I49" s="850">
        <v>19120</v>
      </c>
      <c r="J49" s="833">
        <v>1.6666666666666667</v>
      </c>
      <c r="K49" s="833">
        <v>1912</v>
      </c>
      <c r="L49" s="850">
        <v>6</v>
      </c>
      <c r="M49" s="850">
        <v>11472</v>
      </c>
      <c r="N49" s="833">
        <v>1</v>
      </c>
      <c r="O49" s="833">
        <v>1912</v>
      </c>
      <c r="P49" s="850">
        <v>11</v>
      </c>
      <c r="Q49" s="850">
        <v>21054</v>
      </c>
      <c r="R49" s="838">
        <v>1.8352510460251046</v>
      </c>
      <c r="S49" s="851">
        <v>1914</v>
      </c>
    </row>
    <row r="50" spans="1:19" ht="14.4" customHeight="1" x14ac:dyDescent="0.3">
      <c r="A50" s="832" t="s">
        <v>1553</v>
      </c>
      <c r="B50" s="833" t="s">
        <v>1554</v>
      </c>
      <c r="C50" s="833" t="s">
        <v>560</v>
      </c>
      <c r="D50" s="833" t="s">
        <v>891</v>
      </c>
      <c r="E50" s="833" t="s">
        <v>1614</v>
      </c>
      <c r="F50" s="833" t="s">
        <v>1647</v>
      </c>
      <c r="G50" s="833" t="s">
        <v>1648</v>
      </c>
      <c r="H50" s="850">
        <v>1</v>
      </c>
      <c r="I50" s="850">
        <v>1279</v>
      </c>
      <c r="J50" s="833"/>
      <c r="K50" s="833">
        <v>1279</v>
      </c>
      <c r="L50" s="850"/>
      <c r="M50" s="850"/>
      <c r="N50" s="833"/>
      <c r="O50" s="833"/>
      <c r="P50" s="850"/>
      <c r="Q50" s="850"/>
      <c r="R50" s="838"/>
      <c r="S50" s="851"/>
    </row>
    <row r="51" spans="1:19" ht="14.4" customHeight="1" x14ac:dyDescent="0.3">
      <c r="A51" s="832" t="s">
        <v>1553</v>
      </c>
      <c r="B51" s="833" t="s">
        <v>1554</v>
      </c>
      <c r="C51" s="833" t="s">
        <v>560</v>
      </c>
      <c r="D51" s="833" t="s">
        <v>891</v>
      </c>
      <c r="E51" s="833" t="s">
        <v>1614</v>
      </c>
      <c r="F51" s="833" t="s">
        <v>1649</v>
      </c>
      <c r="G51" s="833" t="s">
        <v>1650</v>
      </c>
      <c r="H51" s="850">
        <v>7</v>
      </c>
      <c r="I51" s="850">
        <v>8491</v>
      </c>
      <c r="J51" s="833"/>
      <c r="K51" s="833">
        <v>1213</v>
      </c>
      <c r="L51" s="850"/>
      <c r="M51" s="850"/>
      <c r="N51" s="833"/>
      <c r="O51" s="833"/>
      <c r="P51" s="850">
        <v>6</v>
      </c>
      <c r="Q51" s="850">
        <v>7284</v>
      </c>
      <c r="R51" s="838"/>
      <c r="S51" s="851">
        <v>1214</v>
      </c>
    </row>
    <row r="52" spans="1:19" ht="14.4" customHeight="1" x14ac:dyDescent="0.3">
      <c r="A52" s="832" t="s">
        <v>1553</v>
      </c>
      <c r="B52" s="833" t="s">
        <v>1554</v>
      </c>
      <c r="C52" s="833" t="s">
        <v>560</v>
      </c>
      <c r="D52" s="833" t="s">
        <v>891</v>
      </c>
      <c r="E52" s="833" t="s">
        <v>1614</v>
      </c>
      <c r="F52" s="833" t="s">
        <v>1649</v>
      </c>
      <c r="G52" s="833" t="s">
        <v>1651</v>
      </c>
      <c r="H52" s="850">
        <v>10</v>
      </c>
      <c r="I52" s="850">
        <v>12130</v>
      </c>
      <c r="J52" s="833">
        <v>0.90909090909090906</v>
      </c>
      <c r="K52" s="833">
        <v>1213</v>
      </c>
      <c r="L52" s="850">
        <v>11</v>
      </c>
      <c r="M52" s="850">
        <v>13343</v>
      </c>
      <c r="N52" s="833">
        <v>1</v>
      </c>
      <c r="O52" s="833">
        <v>1213</v>
      </c>
      <c r="P52" s="850">
        <v>7</v>
      </c>
      <c r="Q52" s="850">
        <v>8498</v>
      </c>
      <c r="R52" s="838">
        <v>0.63688825601438959</v>
      </c>
      <c r="S52" s="851">
        <v>1214</v>
      </c>
    </row>
    <row r="53" spans="1:19" ht="14.4" customHeight="1" x14ac:dyDescent="0.3">
      <c r="A53" s="832" t="s">
        <v>1553</v>
      </c>
      <c r="B53" s="833" t="s">
        <v>1554</v>
      </c>
      <c r="C53" s="833" t="s">
        <v>560</v>
      </c>
      <c r="D53" s="833" t="s">
        <v>891</v>
      </c>
      <c r="E53" s="833" t="s">
        <v>1614</v>
      </c>
      <c r="F53" s="833" t="s">
        <v>1654</v>
      </c>
      <c r="G53" s="833" t="s">
        <v>1655</v>
      </c>
      <c r="H53" s="850">
        <v>14</v>
      </c>
      <c r="I53" s="850">
        <v>9534</v>
      </c>
      <c r="J53" s="833">
        <v>13.979472140762462</v>
      </c>
      <c r="K53" s="833">
        <v>681</v>
      </c>
      <c r="L53" s="850">
        <v>1</v>
      </c>
      <c r="M53" s="850">
        <v>682</v>
      </c>
      <c r="N53" s="833">
        <v>1</v>
      </c>
      <c r="O53" s="833">
        <v>682</v>
      </c>
      <c r="P53" s="850">
        <v>7</v>
      </c>
      <c r="Q53" s="850">
        <v>4774</v>
      </c>
      <c r="R53" s="838">
        <v>7</v>
      </c>
      <c r="S53" s="851">
        <v>682</v>
      </c>
    </row>
    <row r="54" spans="1:19" ht="14.4" customHeight="1" x14ac:dyDescent="0.3">
      <c r="A54" s="832" t="s">
        <v>1553</v>
      </c>
      <c r="B54" s="833" t="s">
        <v>1554</v>
      </c>
      <c r="C54" s="833" t="s">
        <v>560</v>
      </c>
      <c r="D54" s="833" t="s">
        <v>891</v>
      </c>
      <c r="E54" s="833" t="s">
        <v>1614</v>
      </c>
      <c r="F54" s="833" t="s">
        <v>1654</v>
      </c>
      <c r="G54" s="833" t="s">
        <v>1656</v>
      </c>
      <c r="H54" s="850"/>
      <c r="I54" s="850"/>
      <c r="J54" s="833"/>
      <c r="K54" s="833"/>
      <c r="L54" s="850">
        <v>5</v>
      </c>
      <c r="M54" s="850">
        <v>3410</v>
      </c>
      <c r="N54" s="833">
        <v>1</v>
      </c>
      <c r="O54" s="833">
        <v>682</v>
      </c>
      <c r="P54" s="850"/>
      <c r="Q54" s="850"/>
      <c r="R54" s="838"/>
      <c r="S54" s="851"/>
    </row>
    <row r="55" spans="1:19" ht="14.4" customHeight="1" x14ac:dyDescent="0.3">
      <c r="A55" s="832" t="s">
        <v>1553</v>
      </c>
      <c r="B55" s="833" t="s">
        <v>1554</v>
      </c>
      <c r="C55" s="833" t="s">
        <v>560</v>
      </c>
      <c r="D55" s="833" t="s">
        <v>891</v>
      </c>
      <c r="E55" s="833" t="s">
        <v>1614</v>
      </c>
      <c r="F55" s="833" t="s">
        <v>1657</v>
      </c>
      <c r="G55" s="833" t="s">
        <v>1658</v>
      </c>
      <c r="H55" s="850">
        <v>2</v>
      </c>
      <c r="I55" s="850">
        <v>1432</v>
      </c>
      <c r="J55" s="833">
        <v>0.33286843328684335</v>
      </c>
      <c r="K55" s="833">
        <v>716</v>
      </c>
      <c r="L55" s="850">
        <v>6</v>
      </c>
      <c r="M55" s="850">
        <v>4302</v>
      </c>
      <c r="N55" s="833">
        <v>1</v>
      </c>
      <c r="O55" s="833">
        <v>717</v>
      </c>
      <c r="P55" s="850">
        <v>4</v>
      </c>
      <c r="Q55" s="850">
        <v>2868</v>
      </c>
      <c r="R55" s="838">
        <v>0.66666666666666663</v>
      </c>
      <c r="S55" s="851">
        <v>717</v>
      </c>
    </row>
    <row r="56" spans="1:19" ht="14.4" customHeight="1" x14ac:dyDescent="0.3">
      <c r="A56" s="832" t="s">
        <v>1553</v>
      </c>
      <c r="B56" s="833" t="s">
        <v>1554</v>
      </c>
      <c r="C56" s="833" t="s">
        <v>560</v>
      </c>
      <c r="D56" s="833" t="s">
        <v>891</v>
      </c>
      <c r="E56" s="833" t="s">
        <v>1614</v>
      </c>
      <c r="F56" s="833" t="s">
        <v>1657</v>
      </c>
      <c r="G56" s="833" t="s">
        <v>1659</v>
      </c>
      <c r="H56" s="850"/>
      <c r="I56" s="850"/>
      <c r="J56" s="833"/>
      <c r="K56" s="833"/>
      <c r="L56" s="850">
        <v>1</v>
      </c>
      <c r="M56" s="850">
        <v>717</v>
      </c>
      <c r="N56" s="833">
        <v>1</v>
      </c>
      <c r="O56" s="833">
        <v>717</v>
      </c>
      <c r="P56" s="850">
        <v>2</v>
      </c>
      <c r="Q56" s="850">
        <v>1434</v>
      </c>
      <c r="R56" s="838">
        <v>2</v>
      </c>
      <c r="S56" s="851">
        <v>717</v>
      </c>
    </row>
    <row r="57" spans="1:19" ht="14.4" customHeight="1" x14ac:dyDescent="0.3">
      <c r="A57" s="832" t="s">
        <v>1553</v>
      </c>
      <c r="B57" s="833" t="s">
        <v>1554</v>
      </c>
      <c r="C57" s="833" t="s">
        <v>560</v>
      </c>
      <c r="D57" s="833" t="s">
        <v>891</v>
      </c>
      <c r="E57" s="833" t="s">
        <v>1614</v>
      </c>
      <c r="F57" s="833" t="s">
        <v>1660</v>
      </c>
      <c r="G57" s="833" t="s">
        <v>1661</v>
      </c>
      <c r="H57" s="850">
        <v>2</v>
      </c>
      <c r="I57" s="850">
        <v>5274</v>
      </c>
      <c r="J57" s="833"/>
      <c r="K57" s="833">
        <v>2637</v>
      </c>
      <c r="L57" s="850"/>
      <c r="M57" s="850"/>
      <c r="N57" s="833"/>
      <c r="O57" s="833"/>
      <c r="P57" s="850"/>
      <c r="Q57" s="850"/>
      <c r="R57" s="838"/>
      <c r="S57" s="851"/>
    </row>
    <row r="58" spans="1:19" ht="14.4" customHeight="1" x14ac:dyDescent="0.3">
      <c r="A58" s="832" t="s">
        <v>1553</v>
      </c>
      <c r="B58" s="833" t="s">
        <v>1554</v>
      </c>
      <c r="C58" s="833" t="s">
        <v>560</v>
      </c>
      <c r="D58" s="833" t="s">
        <v>891</v>
      </c>
      <c r="E58" s="833" t="s">
        <v>1614</v>
      </c>
      <c r="F58" s="833" t="s">
        <v>1660</v>
      </c>
      <c r="G58" s="833" t="s">
        <v>1662</v>
      </c>
      <c r="H58" s="850"/>
      <c r="I58" s="850"/>
      <c r="J58" s="833"/>
      <c r="K58" s="833"/>
      <c r="L58" s="850">
        <v>1</v>
      </c>
      <c r="M58" s="850">
        <v>2638</v>
      </c>
      <c r="N58" s="833">
        <v>1</v>
      </c>
      <c r="O58" s="833">
        <v>2638</v>
      </c>
      <c r="P58" s="850"/>
      <c r="Q58" s="850"/>
      <c r="R58" s="838"/>
      <c r="S58" s="851"/>
    </row>
    <row r="59" spans="1:19" ht="14.4" customHeight="1" x14ac:dyDescent="0.3">
      <c r="A59" s="832" t="s">
        <v>1553</v>
      </c>
      <c r="B59" s="833" t="s">
        <v>1554</v>
      </c>
      <c r="C59" s="833" t="s">
        <v>560</v>
      </c>
      <c r="D59" s="833" t="s">
        <v>891</v>
      </c>
      <c r="E59" s="833" t="s">
        <v>1614</v>
      </c>
      <c r="F59" s="833" t="s">
        <v>1663</v>
      </c>
      <c r="G59" s="833" t="s">
        <v>1664</v>
      </c>
      <c r="H59" s="850">
        <v>412</v>
      </c>
      <c r="I59" s="850">
        <v>751900</v>
      </c>
      <c r="J59" s="833">
        <v>1.0591259640102828</v>
      </c>
      <c r="K59" s="833">
        <v>1825</v>
      </c>
      <c r="L59" s="850">
        <v>389</v>
      </c>
      <c r="M59" s="850">
        <v>709925</v>
      </c>
      <c r="N59" s="833">
        <v>1</v>
      </c>
      <c r="O59" s="833">
        <v>1825</v>
      </c>
      <c r="P59" s="850">
        <v>444</v>
      </c>
      <c r="Q59" s="850">
        <v>810744</v>
      </c>
      <c r="R59" s="838">
        <v>1.1420135929851745</v>
      </c>
      <c r="S59" s="851">
        <v>1826</v>
      </c>
    </row>
    <row r="60" spans="1:19" ht="14.4" customHeight="1" x14ac:dyDescent="0.3">
      <c r="A60" s="832" t="s">
        <v>1553</v>
      </c>
      <c r="B60" s="833" t="s">
        <v>1554</v>
      </c>
      <c r="C60" s="833" t="s">
        <v>560</v>
      </c>
      <c r="D60" s="833" t="s">
        <v>891</v>
      </c>
      <c r="E60" s="833" t="s">
        <v>1614</v>
      </c>
      <c r="F60" s="833" t="s">
        <v>1663</v>
      </c>
      <c r="G60" s="833" t="s">
        <v>1665</v>
      </c>
      <c r="H60" s="850">
        <v>87</v>
      </c>
      <c r="I60" s="850">
        <v>158775</v>
      </c>
      <c r="J60" s="833">
        <v>2.806451612903226</v>
      </c>
      <c r="K60" s="833">
        <v>1825</v>
      </c>
      <c r="L60" s="850">
        <v>31</v>
      </c>
      <c r="M60" s="850">
        <v>56575</v>
      </c>
      <c r="N60" s="833">
        <v>1</v>
      </c>
      <c r="O60" s="833">
        <v>1825</v>
      </c>
      <c r="P60" s="850">
        <v>60</v>
      </c>
      <c r="Q60" s="850">
        <v>109560</v>
      </c>
      <c r="R60" s="838">
        <v>1.9365444100751215</v>
      </c>
      <c r="S60" s="851">
        <v>1826</v>
      </c>
    </row>
    <row r="61" spans="1:19" ht="14.4" customHeight="1" x14ac:dyDescent="0.3">
      <c r="A61" s="832" t="s">
        <v>1553</v>
      </c>
      <c r="B61" s="833" t="s">
        <v>1554</v>
      </c>
      <c r="C61" s="833" t="s">
        <v>560</v>
      </c>
      <c r="D61" s="833" t="s">
        <v>891</v>
      </c>
      <c r="E61" s="833" t="s">
        <v>1614</v>
      </c>
      <c r="F61" s="833" t="s">
        <v>1666</v>
      </c>
      <c r="G61" s="833" t="s">
        <v>1667</v>
      </c>
      <c r="H61" s="850">
        <v>81</v>
      </c>
      <c r="I61" s="850">
        <v>34749</v>
      </c>
      <c r="J61" s="833">
        <v>0.54</v>
      </c>
      <c r="K61" s="833">
        <v>429</v>
      </c>
      <c r="L61" s="850">
        <v>150</v>
      </c>
      <c r="M61" s="850">
        <v>64350</v>
      </c>
      <c r="N61" s="833">
        <v>1</v>
      </c>
      <c r="O61" s="833">
        <v>429</v>
      </c>
      <c r="P61" s="850">
        <v>178</v>
      </c>
      <c r="Q61" s="850">
        <v>76540</v>
      </c>
      <c r="R61" s="838">
        <v>1.1894327894327894</v>
      </c>
      <c r="S61" s="851">
        <v>430</v>
      </c>
    </row>
    <row r="62" spans="1:19" ht="14.4" customHeight="1" x14ac:dyDescent="0.3">
      <c r="A62" s="832" t="s">
        <v>1553</v>
      </c>
      <c r="B62" s="833" t="s">
        <v>1554</v>
      </c>
      <c r="C62" s="833" t="s">
        <v>560</v>
      </c>
      <c r="D62" s="833" t="s">
        <v>891</v>
      </c>
      <c r="E62" s="833" t="s">
        <v>1614</v>
      </c>
      <c r="F62" s="833" t="s">
        <v>1668</v>
      </c>
      <c r="G62" s="833" t="s">
        <v>1669</v>
      </c>
      <c r="H62" s="850">
        <v>11</v>
      </c>
      <c r="I62" s="850">
        <v>38698</v>
      </c>
      <c r="J62" s="833">
        <v>1.099375</v>
      </c>
      <c r="K62" s="833">
        <v>3518</v>
      </c>
      <c r="L62" s="850">
        <v>10</v>
      </c>
      <c r="M62" s="850">
        <v>35200</v>
      </c>
      <c r="N62" s="833">
        <v>1</v>
      </c>
      <c r="O62" s="833">
        <v>3520</v>
      </c>
      <c r="P62" s="850">
        <v>22</v>
      </c>
      <c r="Q62" s="850">
        <v>77484</v>
      </c>
      <c r="R62" s="838">
        <v>2.2012499999999999</v>
      </c>
      <c r="S62" s="851">
        <v>3522</v>
      </c>
    </row>
    <row r="63" spans="1:19" ht="14.4" customHeight="1" x14ac:dyDescent="0.3">
      <c r="A63" s="832" t="s">
        <v>1553</v>
      </c>
      <c r="B63" s="833" t="s">
        <v>1554</v>
      </c>
      <c r="C63" s="833" t="s">
        <v>560</v>
      </c>
      <c r="D63" s="833" t="s">
        <v>891</v>
      </c>
      <c r="E63" s="833" t="s">
        <v>1614</v>
      </c>
      <c r="F63" s="833" t="s">
        <v>1668</v>
      </c>
      <c r="G63" s="833" t="s">
        <v>1670</v>
      </c>
      <c r="H63" s="850"/>
      <c r="I63" s="850"/>
      <c r="J63" s="833"/>
      <c r="K63" s="833"/>
      <c r="L63" s="850">
        <v>1</v>
      </c>
      <c r="M63" s="850">
        <v>3520</v>
      </c>
      <c r="N63" s="833">
        <v>1</v>
      </c>
      <c r="O63" s="833">
        <v>3520</v>
      </c>
      <c r="P63" s="850"/>
      <c r="Q63" s="850"/>
      <c r="R63" s="838"/>
      <c r="S63" s="851"/>
    </row>
    <row r="64" spans="1:19" ht="14.4" customHeight="1" x14ac:dyDescent="0.3">
      <c r="A64" s="832" t="s">
        <v>1553</v>
      </c>
      <c r="B64" s="833" t="s">
        <v>1554</v>
      </c>
      <c r="C64" s="833" t="s">
        <v>560</v>
      </c>
      <c r="D64" s="833" t="s">
        <v>891</v>
      </c>
      <c r="E64" s="833" t="s">
        <v>1614</v>
      </c>
      <c r="F64" s="833" t="s">
        <v>1673</v>
      </c>
      <c r="G64" s="833" t="s">
        <v>1674</v>
      </c>
      <c r="H64" s="850">
        <v>1</v>
      </c>
      <c r="I64" s="850">
        <v>33.33</v>
      </c>
      <c r="J64" s="833"/>
      <c r="K64" s="833">
        <v>33.33</v>
      </c>
      <c r="L64" s="850"/>
      <c r="M64" s="850"/>
      <c r="N64" s="833"/>
      <c r="O64" s="833"/>
      <c r="P64" s="850"/>
      <c r="Q64" s="850"/>
      <c r="R64" s="838"/>
      <c r="S64" s="851"/>
    </row>
    <row r="65" spans="1:19" ht="14.4" customHeight="1" x14ac:dyDescent="0.3">
      <c r="A65" s="832" t="s">
        <v>1553</v>
      </c>
      <c r="B65" s="833" t="s">
        <v>1554</v>
      </c>
      <c r="C65" s="833" t="s">
        <v>560</v>
      </c>
      <c r="D65" s="833" t="s">
        <v>891</v>
      </c>
      <c r="E65" s="833" t="s">
        <v>1614</v>
      </c>
      <c r="F65" s="833" t="s">
        <v>1673</v>
      </c>
      <c r="G65" s="833" t="s">
        <v>1675</v>
      </c>
      <c r="H65" s="850">
        <v>184</v>
      </c>
      <c r="I65" s="850">
        <v>6133.35</v>
      </c>
      <c r="J65" s="833">
        <v>1.8775599542039885</v>
      </c>
      <c r="K65" s="833">
        <v>33.333423913043482</v>
      </c>
      <c r="L65" s="850">
        <v>98</v>
      </c>
      <c r="M65" s="850">
        <v>3266.66</v>
      </c>
      <c r="N65" s="833">
        <v>1</v>
      </c>
      <c r="O65" s="833">
        <v>33.333265306122449</v>
      </c>
      <c r="P65" s="850">
        <v>178</v>
      </c>
      <c r="Q65" s="850">
        <v>5933.34</v>
      </c>
      <c r="R65" s="838">
        <v>1.8163322782291393</v>
      </c>
      <c r="S65" s="851">
        <v>33.333370786516852</v>
      </c>
    </row>
    <row r="66" spans="1:19" ht="14.4" customHeight="1" x14ac:dyDescent="0.3">
      <c r="A66" s="832" t="s">
        <v>1553</v>
      </c>
      <c r="B66" s="833" t="s">
        <v>1554</v>
      </c>
      <c r="C66" s="833" t="s">
        <v>560</v>
      </c>
      <c r="D66" s="833" t="s">
        <v>891</v>
      </c>
      <c r="E66" s="833" t="s">
        <v>1614</v>
      </c>
      <c r="F66" s="833" t="s">
        <v>1676</v>
      </c>
      <c r="G66" s="833" t="s">
        <v>1677</v>
      </c>
      <c r="H66" s="850">
        <v>172</v>
      </c>
      <c r="I66" s="850">
        <v>6364</v>
      </c>
      <c r="J66" s="833">
        <v>1.5357142857142858</v>
      </c>
      <c r="K66" s="833">
        <v>37</v>
      </c>
      <c r="L66" s="850">
        <v>112</v>
      </c>
      <c r="M66" s="850">
        <v>4144</v>
      </c>
      <c r="N66" s="833">
        <v>1</v>
      </c>
      <c r="O66" s="833">
        <v>37</v>
      </c>
      <c r="P66" s="850">
        <v>177</v>
      </c>
      <c r="Q66" s="850">
        <v>6549</v>
      </c>
      <c r="R66" s="838">
        <v>1.5803571428571428</v>
      </c>
      <c r="S66" s="851">
        <v>37</v>
      </c>
    </row>
    <row r="67" spans="1:19" ht="14.4" customHeight="1" x14ac:dyDescent="0.3">
      <c r="A67" s="832" t="s">
        <v>1553</v>
      </c>
      <c r="B67" s="833" t="s">
        <v>1554</v>
      </c>
      <c r="C67" s="833" t="s">
        <v>560</v>
      </c>
      <c r="D67" s="833" t="s">
        <v>891</v>
      </c>
      <c r="E67" s="833" t="s">
        <v>1614</v>
      </c>
      <c r="F67" s="833" t="s">
        <v>1678</v>
      </c>
      <c r="G67" s="833" t="s">
        <v>1679</v>
      </c>
      <c r="H67" s="850">
        <v>14</v>
      </c>
      <c r="I67" s="850">
        <v>8526</v>
      </c>
      <c r="J67" s="833">
        <v>0.25883424408014571</v>
      </c>
      <c r="K67" s="833">
        <v>609</v>
      </c>
      <c r="L67" s="850">
        <v>54</v>
      </c>
      <c r="M67" s="850">
        <v>32940</v>
      </c>
      <c r="N67" s="833">
        <v>1</v>
      </c>
      <c r="O67" s="833">
        <v>610</v>
      </c>
      <c r="P67" s="850">
        <v>62</v>
      </c>
      <c r="Q67" s="850">
        <v>37882</v>
      </c>
      <c r="R67" s="838">
        <v>1.1500303582270794</v>
      </c>
      <c r="S67" s="851">
        <v>611</v>
      </c>
    </row>
    <row r="68" spans="1:19" ht="14.4" customHeight="1" x14ac:dyDescent="0.3">
      <c r="A68" s="832" t="s">
        <v>1553</v>
      </c>
      <c r="B68" s="833" t="s">
        <v>1554</v>
      </c>
      <c r="C68" s="833" t="s">
        <v>560</v>
      </c>
      <c r="D68" s="833" t="s">
        <v>891</v>
      </c>
      <c r="E68" s="833" t="s">
        <v>1614</v>
      </c>
      <c r="F68" s="833" t="s">
        <v>1678</v>
      </c>
      <c r="G68" s="833" t="s">
        <v>1680</v>
      </c>
      <c r="H68" s="850">
        <v>19</v>
      </c>
      <c r="I68" s="850">
        <v>11571</v>
      </c>
      <c r="J68" s="833">
        <v>3.1614754098360658</v>
      </c>
      <c r="K68" s="833">
        <v>609</v>
      </c>
      <c r="L68" s="850">
        <v>6</v>
      </c>
      <c r="M68" s="850">
        <v>3660</v>
      </c>
      <c r="N68" s="833">
        <v>1</v>
      </c>
      <c r="O68" s="833">
        <v>610</v>
      </c>
      <c r="P68" s="850">
        <v>14</v>
      </c>
      <c r="Q68" s="850">
        <v>8554</v>
      </c>
      <c r="R68" s="838">
        <v>2.3371584699453551</v>
      </c>
      <c r="S68" s="851">
        <v>611</v>
      </c>
    </row>
    <row r="69" spans="1:19" ht="14.4" customHeight="1" x14ac:dyDescent="0.3">
      <c r="A69" s="832" t="s">
        <v>1553</v>
      </c>
      <c r="B69" s="833" t="s">
        <v>1554</v>
      </c>
      <c r="C69" s="833" t="s">
        <v>560</v>
      </c>
      <c r="D69" s="833" t="s">
        <v>891</v>
      </c>
      <c r="E69" s="833" t="s">
        <v>1614</v>
      </c>
      <c r="F69" s="833" t="s">
        <v>1683</v>
      </c>
      <c r="G69" s="833" t="s">
        <v>1684</v>
      </c>
      <c r="H69" s="850">
        <v>10</v>
      </c>
      <c r="I69" s="850">
        <v>4370</v>
      </c>
      <c r="J69" s="833">
        <v>5</v>
      </c>
      <c r="K69" s="833">
        <v>437</v>
      </c>
      <c r="L69" s="850">
        <v>2</v>
      </c>
      <c r="M69" s="850">
        <v>874</v>
      </c>
      <c r="N69" s="833">
        <v>1</v>
      </c>
      <c r="O69" s="833">
        <v>437</v>
      </c>
      <c r="P69" s="850">
        <v>4</v>
      </c>
      <c r="Q69" s="850">
        <v>1752</v>
      </c>
      <c r="R69" s="838">
        <v>2.0045766590389018</v>
      </c>
      <c r="S69" s="851">
        <v>438</v>
      </c>
    </row>
    <row r="70" spans="1:19" ht="14.4" customHeight="1" x14ac:dyDescent="0.3">
      <c r="A70" s="832" t="s">
        <v>1553</v>
      </c>
      <c r="B70" s="833" t="s">
        <v>1554</v>
      </c>
      <c r="C70" s="833" t="s">
        <v>560</v>
      </c>
      <c r="D70" s="833" t="s">
        <v>891</v>
      </c>
      <c r="E70" s="833" t="s">
        <v>1614</v>
      </c>
      <c r="F70" s="833" t="s">
        <v>1683</v>
      </c>
      <c r="G70" s="833" t="s">
        <v>1685</v>
      </c>
      <c r="H70" s="850">
        <v>6</v>
      </c>
      <c r="I70" s="850">
        <v>2622</v>
      </c>
      <c r="J70" s="833">
        <v>2</v>
      </c>
      <c r="K70" s="833">
        <v>437</v>
      </c>
      <c r="L70" s="850">
        <v>3</v>
      </c>
      <c r="M70" s="850">
        <v>1311</v>
      </c>
      <c r="N70" s="833">
        <v>1</v>
      </c>
      <c r="O70" s="833">
        <v>437</v>
      </c>
      <c r="P70" s="850">
        <v>1</v>
      </c>
      <c r="Q70" s="850">
        <v>438</v>
      </c>
      <c r="R70" s="838">
        <v>0.33409610983981691</v>
      </c>
      <c r="S70" s="851">
        <v>438</v>
      </c>
    </row>
    <row r="71" spans="1:19" ht="14.4" customHeight="1" x14ac:dyDescent="0.3">
      <c r="A71" s="832" t="s">
        <v>1553</v>
      </c>
      <c r="B71" s="833" t="s">
        <v>1554</v>
      </c>
      <c r="C71" s="833" t="s">
        <v>560</v>
      </c>
      <c r="D71" s="833" t="s">
        <v>891</v>
      </c>
      <c r="E71" s="833" t="s">
        <v>1614</v>
      </c>
      <c r="F71" s="833" t="s">
        <v>1686</v>
      </c>
      <c r="G71" s="833" t="s">
        <v>1687</v>
      </c>
      <c r="H71" s="850">
        <v>182</v>
      </c>
      <c r="I71" s="850">
        <v>244244</v>
      </c>
      <c r="J71" s="833">
        <v>1.5689655172413792</v>
      </c>
      <c r="K71" s="833">
        <v>1342</v>
      </c>
      <c r="L71" s="850">
        <v>116</v>
      </c>
      <c r="M71" s="850">
        <v>155672</v>
      </c>
      <c r="N71" s="833">
        <v>1</v>
      </c>
      <c r="O71" s="833">
        <v>1342</v>
      </c>
      <c r="P71" s="850">
        <v>133</v>
      </c>
      <c r="Q71" s="850">
        <v>178619</v>
      </c>
      <c r="R71" s="838">
        <v>1.1474060845881082</v>
      </c>
      <c r="S71" s="851">
        <v>1343</v>
      </c>
    </row>
    <row r="72" spans="1:19" ht="14.4" customHeight="1" x14ac:dyDescent="0.3">
      <c r="A72" s="832" t="s">
        <v>1553</v>
      </c>
      <c r="B72" s="833" t="s">
        <v>1554</v>
      </c>
      <c r="C72" s="833" t="s">
        <v>560</v>
      </c>
      <c r="D72" s="833" t="s">
        <v>891</v>
      </c>
      <c r="E72" s="833" t="s">
        <v>1614</v>
      </c>
      <c r="F72" s="833" t="s">
        <v>1686</v>
      </c>
      <c r="G72" s="833" t="s">
        <v>1688</v>
      </c>
      <c r="H72" s="850">
        <v>21</v>
      </c>
      <c r="I72" s="850">
        <v>28182</v>
      </c>
      <c r="J72" s="833">
        <v>10.5</v>
      </c>
      <c r="K72" s="833">
        <v>1342</v>
      </c>
      <c r="L72" s="850">
        <v>2</v>
      </c>
      <c r="M72" s="850">
        <v>2684</v>
      </c>
      <c r="N72" s="833">
        <v>1</v>
      </c>
      <c r="O72" s="833">
        <v>1342</v>
      </c>
      <c r="P72" s="850">
        <v>13</v>
      </c>
      <c r="Q72" s="850">
        <v>17459</v>
      </c>
      <c r="R72" s="838">
        <v>6.5048435171385988</v>
      </c>
      <c r="S72" s="851">
        <v>1343</v>
      </c>
    </row>
    <row r="73" spans="1:19" ht="14.4" customHeight="1" x14ac:dyDescent="0.3">
      <c r="A73" s="832" t="s">
        <v>1553</v>
      </c>
      <c r="B73" s="833" t="s">
        <v>1554</v>
      </c>
      <c r="C73" s="833" t="s">
        <v>560</v>
      </c>
      <c r="D73" s="833" t="s">
        <v>891</v>
      </c>
      <c r="E73" s="833" t="s">
        <v>1614</v>
      </c>
      <c r="F73" s="833" t="s">
        <v>1689</v>
      </c>
      <c r="G73" s="833" t="s">
        <v>1690</v>
      </c>
      <c r="H73" s="850"/>
      <c r="I73" s="850"/>
      <c r="J73" s="833"/>
      <c r="K73" s="833"/>
      <c r="L73" s="850">
        <v>7</v>
      </c>
      <c r="M73" s="850">
        <v>3563</v>
      </c>
      <c r="N73" s="833">
        <v>1</v>
      </c>
      <c r="O73" s="833">
        <v>509</v>
      </c>
      <c r="P73" s="850"/>
      <c r="Q73" s="850"/>
      <c r="R73" s="838"/>
      <c r="S73" s="851"/>
    </row>
    <row r="74" spans="1:19" ht="14.4" customHeight="1" x14ac:dyDescent="0.3">
      <c r="A74" s="832" t="s">
        <v>1553</v>
      </c>
      <c r="B74" s="833" t="s">
        <v>1554</v>
      </c>
      <c r="C74" s="833" t="s">
        <v>560</v>
      </c>
      <c r="D74" s="833" t="s">
        <v>891</v>
      </c>
      <c r="E74" s="833" t="s">
        <v>1614</v>
      </c>
      <c r="F74" s="833" t="s">
        <v>1689</v>
      </c>
      <c r="G74" s="833" t="s">
        <v>1691</v>
      </c>
      <c r="H74" s="850">
        <v>20</v>
      </c>
      <c r="I74" s="850">
        <v>10180</v>
      </c>
      <c r="J74" s="833">
        <v>5</v>
      </c>
      <c r="K74" s="833">
        <v>509</v>
      </c>
      <c r="L74" s="850">
        <v>4</v>
      </c>
      <c r="M74" s="850">
        <v>2036</v>
      </c>
      <c r="N74" s="833">
        <v>1</v>
      </c>
      <c r="O74" s="833">
        <v>509</v>
      </c>
      <c r="P74" s="850">
        <v>10</v>
      </c>
      <c r="Q74" s="850">
        <v>5100</v>
      </c>
      <c r="R74" s="838">
        <v>2.504911591355599</v>
      </c>
      <c r="S74" s="851">
        <v>510</v>
      </c>
    </row>
    <row r="75" spans="1:19" ht="14.4" customHeight="1" x14ac:dyDescent="0.3">
      <c r="A75" s="832" t="s">
        <v>1553</v>
      </c>
      <c r="B75" s="833" t="s">
        <v>1554</v>
      </c>
      <c r="C75" s="833" t="s">
        <v>560</v>
      </c>
      <c r="D75" s="833" t="s">
        <v>891</v>
      </c>
      <c r="E75" s="833" t="s">
        <v>1614</v>
      </c>
      <c r="F75" s="833" t="s">
        <v>1692</v>
      </c>
      <c r="G75" s="833" t="s">
        <v>1693</v>
      </c>
      <c r="H75" s="850">
        <v>9</v>
      </c>
      <c r="I75" s="850">
        <v>20961</v>
      </c>
      <c r="J75" s="833">
        <v>2.9987124463519312</v>
      </c>
      <c r="K75" s="833">
        <v>2329</v>
      </c>
      <c r="L75" s="850">
        <v>3</v>
      </c>
      <c r="M75" s="850">
        <v>6990</v>
      </c>
      <c r="N75" s="833">
        <v>1</v>
      </c>
      <c r="O75" s="833">
        <v>2330</v>
      </c>
      <c r="P75" s="850">
        <v>4</v>
      </c>
      <c r="Q75" s="850">
        <v>9332</v>
      </c>
      <c r="R75" s="838">
        <v>1.3350500715307583</v>
      </c>
      <c r="S75" s="851">
        <v>2333</v>
      </c>
    </row>
    <row r="76" spans="1:19" ht="14.4" customHeight="1" x14ac:dyDescent="0.3">
      <c r="A76" s="832" t="s">
        <v>1553</v>
      </c>
      <c r="B76" s="833" t="s">
        <v>1554</v>
      </c>
      <c r="C76" s="833" t="s">
        <v>560</v>
      </c>
      <c r="D76" s="833" t="s">
        <v>891</v>
      </c>
      <c r="E76" s="833" t="s">
        <v>1614</v>
      </c>
      <c r="F76" s="833" t="s">
        <v>1694</v>
      </c>
      <c r="G76" s="833" t="s">
        <v>1695</v>
      </c>
      <c r="H76" s="850">
        <v>3</v>
      </c>
      <c r="I76" s="850">
        <v>7935</v>
      </c>
      <c r="J76" s="833"/>
      <c r="K76" s="833">
        <v>2645</v>
      </c>
      <c r="L76" s="850"/>
      <c r="M76" s="850"/>
      <c r="N76" s="833"/>
      <c r="O76" s="833"/>
      <c r="P76" s="850"/>
      <c r="Q76" s="850"/>
      <c r="R76" s="838"/>
      <c r="S76" s="851"/>
    </row>
    <row r="77" spans="1:19" ht="14.4" customHeight="1" x14ac:dyDescent="0.3">
      <c r="A77" s="832" t="s">
        <v>1553</v>
      </c>
      <c r="B77" s="833" t="s">
        <v>1554</v>
      </c>
      <c r="C77" s="833" t="s">
        <v>560</v>
      </c>
      <c r="D77" s="833" t="s">
        <v>891</v>
      </c>
      <c r="E77" s="833" t="s">
        <v>1614</v>
      </c>
      <c r="F77" s="833" t="s">
        <v>1694</v>
      </c>
      <c r="G77" s="833" t="s">
        <v>1696</v>
      </c>
      <c r="H77" s="850">
        <v>4</v>
      </c>
      <c r="I77" s="850">
        <v>10580</v>
      </c>
      <c r="J77" s="833"/>
      <c r="K77" s="833">
        <v>2645</v>
      </c>
      <c r="L77" s="850"/>
      <c r="M77" s="850"/>
      <c r="N77" s="833"/>
      <c r="O77" s="833"/>
      <c r="P77" s="850"/>
      <c r="Q77" s="850"/>
      <c r="R77" s="838"/>
      <c r="S77" s="851"/>
    </row>
    <row r="78" spans="1:19" ht="14.4" customHeight="1" x14ac:dyDescent="0.3">
      <c r="A78" s="832" t="s">
        <v>1553</v>
      </c>
      <c r="B78" s="833" t="s">
        <v>1554</v>
      </c>
      <c r="C78" s="833" t="s">
        <v>560</v>
      </c>
      <c r="D78" s="833" t="s">
        <v>891</v>
      </c>
      <c r="E78" s="833" t="s">
        <v>1614</v>
      </c>
      <c r="F78" s="833" t="s">
        <v>1697</v>
      </c>
      <c r="G78" s="833" t="s">
        <v>1698</v>
      </c>
      <c r="H78" s="850">
        <v>13</v>
      </c>
      <c r="I78" s="850">
        <v>4602</v>
      </c>
      <c r="J78" s="833">
        <v>2.592676056338028</v>
      </c>
      <c r="K78" s="833">
        <v>354</v>
      </c>
      <c r="L78" s="850">
        <v>5</v>
      </c>
      <c r="M78" s="850">
        <v>1775</v>
      </c>
      <c r="N78" s="833">
        <v>1</v>
      </c>
      <c r="O78" s="833">
        <v>355</v>
      </c>
      <c r="P78" s="850"/>
      <c r="Q78" s="850"/>
      <c r="R78" s="838"/>
      <c r="S78" s="851"/>
    </row>
    <row r="79" spans="1:19" ht="14.4" customHeight="1" x14ac:dyDescent="0.3">
      <c r="A79" s="832" t="s">
        <v>1553</v>
      </c>
      <c r="B79" s="833" t="s">
        <v>1554</v>
      </c>
      <c r="C79" s="833" t="s">
        <v>560</v>
      </c>
      <c r="D79" s="833" t="s">
        <v>891</v>
      </c>
      <c r="E79" s="833" t="s">
        <v>1614</v>
      </c>
      <c r="F79" s="833" t="s">
        <v>1701</v>
      </c>
      <c r="G79" s="833" t="s">
        <v>1702</v>
      </c>
      <c r="H79" s="850">
        <v>1</v>
      </c>
      <c r="I79" s="850">
        <v>1034</v>
      </c>
      <c r="J79" s="833"/>
      <c r="K79" s="833">
        <v>1034</v>
      </c>
      <c r="L79" s="850"/>
      <c r="M79" s="850"/>
      <c r="N79" s="833"/>
      <c r="O79" s="833"/>
      <c r="P79" s="850"/>
      <c r="Q79" s="850"/>
      <c r="R79" s="838"/>
      <c r="S79" s="851"/>
    </row>
    <row r="80" spans="1:19" ht="14.4" customHeight="1" x14ac:dyDescent="0.3">
      <c r="A80" s="832" t="s">
        <v>1553</v>
      </c>
      <c r="B80" s="833" t="s">
        <v>1554</v>
      </c>
      <c r="C80" s="833" t="s">
        <v>560</v>
      </c>
      <c r="D80" s="833" t="s">
        <v>891</v>
      </c>
      <c r="E80" s="833" t="s">
        <v>1614</v>
      </c>
      <c r="F80" s="833" t="s">
        <v>1703</v>
      </c>
      <c r="G80" s="833" t="s">
        <v>1704</v>
      </c>
      <c r="H80" s="850">
        <v>1</v>
      </c>
      <c r="I80" s="850">
        <v>525</v>
      </c>
      <c r="J80" s="833"/>
      <c r="K80" s="833">
        <v>525</v>
      </c>
      <c r="L80" s="850"/>
      <c r="M80" s="850"/>
      <c r="N80" s="833"/>
      <c r="O80" s="833"/>
      <c r="P80" s="850"/>
      <c r="Q80" s="850"/>
      <c r="R80" s="838"/>
      <c r="S80" s="851"/>
    </row>
    <row r="81" spans="1:19" ht="14.4" customHeight="1" x14ac:dyDescent="0.3">
      <c r="A81" s="832" t="s">
        <v>1553</v>
      </c>
      <c r="B81" s="833" t="s">
        <v>1554</v>
      </c>
      <c r="C81" s="833" t="s">
        <v>560</v>
      </c>
      <c r="D81" s="833" t="s">
        <v>891</v>
      </c>
      <c r="E81" s="833" t="s">
        <v>1614</v>
      </c>
      <c r="F81" s="833" t="s">
        <v>1703</v>
      </c>
      <c r="G81" s="833" t="s">
        <v>1705</v>
      </c>
      <c r="H81" s="850"/>
      <c r="I81" s="850"/>
      <c r="J81" s="833"/>
      <c r="K81" s="833"/>
      <c r="L81" s="850">
        <v>1</v>
      </c>
      <c r="M81" s="850">
        <v>525</v>
      </c>
      <c r="N81" s="833">
        <v>1</v>
      </c>
      <c r="O81" s="833">
        <v>525</v>
      </c>
      <c r="P81" s="850">
        <v>2</v>
      </c>
      <c r="Q81" s="850">
        <v>1052</v>
      </c>
      <c r="R81" s="838">
        <v>2.0038095238095237</v>
      </c>
      <c r="S81" s="851">
        <v>526</v>
      </c>
    </row>
    <row r="82" spans="1:19" ht="14.4" customHeight="1" x14ac:dyDescent="0.3">
      <c r="A82" s="832" t="s">
        <v>1553</v>
      </c>
      <c r="B82" s="833" t="s">
        <v>1554</v>
      </c>
      <c r="C82" s="833" t="s">
        <v>560</v>
      </c>
      <c r="D82" s="833" t="s">
        <v>891</v>
      </c>
      <c r="E82" s="833" t="s">
        <v>1614</v>
      </c>
      <c r="F82" s="833" t="s">
        <v>1706</v>
      </c>
      <c r="G82" s="833" t="s">
        <v>1707</v>
      </c>
      <c r="H82" s="850"/>
      <c r="I82" s="850"/>
      <c r="J82" s="833"/>
      <c r="K82" s="833"/>
      <c r="L82" s="850"/>
      <c r="M82" s="850"/>
      <c r="N82" s="833"/>
      <c r="O82" s="833"/>
      <c r="P82" s="850">
        <v>1</v>
      </c>
      <c r="Q82" s="850">
        <v>142</v>
      </c>
      <c r="R82" s="838"/>
      <c r="S82" s="851">
        <v>142</v>
      </c>
    </row>
    <row r="83" spans="1:19" ht="14.4" customHeight="1" x14ac:dyDescent="0.3">
      <c r="A83" s="832" t="s">
        <v>1553</v>
      </c>
      <c r="B83" s="833" t="s">
        <v>1554</v>
      </c>
      <c r="C83" s="833" t="s">
        <v>560</v>
      </c>
      <c r="D83" s="833" t="s">
        <v>891</v>
      </c>
      <c r="E83" s="833" t="s">
        <v>1614</v>
      </c>
      <c r="F83" s="833" t="s">
        <v>1713</v>
      </c>
      <c r="G83" s="833" t="s">
        <v>1714</v>
      </c>
      <c r="H83" s="850">
        <v>8</v>
      </c>
      <c r="I83" s="850">
        <v>5744</v>
      </c>
      <c r="J83" s="833">
        <v>1.9972183588317107</v>
      </c>
      <c r="K83" s="833">
        <v>718</v>
      </c>
      <c r="L83" s="850">
        <v>4</v>
      </c>
      <c r="M83" s="850">
        <v>2876</v>
      </c>
      <c r="N83" s="833">
        <v>1</v>
      </c>
      <c r="O83" s="833">
        <v>719</v>
      </c>
      <c r="P83" s="850">
        <v>3</v>
      </c>
      <c r="Q83" s="850">
        <v>2157</v>
      </c>
      <c r="R83" s="838">
        <v>0.75</v>
      </c>
      <c r="S83" s="851">
        <v>719</v>
      </c>
    </row>
    <row r="84" spans="1:19" ht="14.4" customHeight="1" x14ac:dyDescent="0.3">
      <c r="A84" s="832" t="s">
        <v>1553</v>
      </c>
      <c r="B84" s="833" t="s">
        <v>1554</v>
      </c>
      <c r="C84" s="833" t="s">
        <v>560</v>
      </c>
      <c r="D84" s="833" t="s">
        <v>891</v>
      </c>
      <c r="E84" s="833" t="s">
        <v>1614</v>
      </c>
      <c r="F84" s="833" t="s">
        <v>1713</v>
      </c>
      <c r="G84" s="833" t="s">
        <v>1715</v>
      </c>
      <c r="H84" s="850">
        <v>1</v>
      </c>
      <c r="I84" s="850">
        <v>718</v>
      </c>
      <c r="J84" s="833"/>
      <c r="K84" s="833">
        <v>718</v>
      </c>
      <c r="L84" s="850"/>
      <c r="M84" s="850"/>
      <c r="N84" s="833"/>
      <c r="O84" s="833"/>
      <c r="P84" s="850">
        <v>1</v>
      </c>
      <c r="Q84" s="850">
        <v>719</v>
      </c>
      <c r="R84" s="838"/>
      <c r="S84" s="851">
        <v>719</v>
      </c>
    </row>
    <row r="85" spans="1:19" ht="14.4" customHeight="1" x14ac:dyDescent="0.3">
      <c r="A85" s="832" t="s">
        <v>1553</v>
      </c>
      <c r="B85" s="833" t="s">
        <v>1554</v>
      </c>
      <c r="C85" s="833" t="s">
        <v>560</v>
      </c>
      <c r="D85" s="833" t="s">
        <v>891</v>
      </c>
      <c r="E85" s="833" t="s">
        <v>1614</v>
      </c>
      <c r="F85" s="833" t="s">
        <v>1719</v>
      </c>
      <c r="G85" s="833" t="s">
        <v>1720</v>
      </c>
      <c r="H85" s="850"/>
      <c r="I85" s="850"/>
      <c r="J85" s="833"/>
      <c r="K85" s="833"/>
      <c r="L85" s="850"/>
      <c r="M85" s="850"/>
      <c r="N85" s="833"/>
      <c r="O85" s="833"/>
      <c r="P85" s="850">
        <v>1</v>
      </c>
      <c r="Q85" s="850">
        <v>628</v>
      </c>
      <c r="R85" s="838"/>
      <c r="S85" s="851">
        <v>628</v>
      </c>
    </row>
    <row r="86" spans="1:19" ht="14.4" customHeight="1" x14ac:dyDescent="0.3">
      <c r="A86" s="832" t="s">
        <v>1553</v>
      </c>
      <c r="B86" s="833" t="s">
        <v>1554</v>
      </c>
      <c r="C86" s="833" t="s">
        <v>560</v>
      </c>
      <c r="D86" s="833" t="s">
        <v>1549</v>
      </c>
      <c r="E86" s="833" t="s">
        <v>1555</v>
      </c>
      <c r="F86" s="833" t="s">
        <v>1558</v>
      </c>
      <c r="G86" s="833" t="s">
        <v>1559</v>
      </c>
      <c r="H86" s="850">
        <v>1030</v>
      </c>
      <c r="I86" s="850">
        <v>2397.3000000000002</v>
      </c>
      <c r="J86" s="833"/>
      <c r="K86" s="833">
        <v>2.3274757281553398</v>
      </c>
      <c r="L86" s="850"/>
      <c r="M86" s="850"/>
      <c r="N86" s="833"/>
      <c r="O86" s="833"/>
      <c r="P86" s="850"/>
      <c r="Q86" s="850"/>
      <c r="R86" s="838"/>
      <c r="S86" s="851"/>
    </row>
    <row r="87" spans="1:19" ht="14.4" customHeight="1" x14ac:dyDescent="0.3">
      <c r="A87" s="832" t="s">
        <v>1553</v>
      </c>
      <c r="B87" s="833" t="s">
        <v>1554</v>
      </c>
      <c r="C87" s="833" t="s">
        <v>560</v>
      </c>
      <c r="D87" s="833" t="s">
        <v>1549</v>
      </c>
      <c r="E87" s="833" t="s">
        <v>1555</v>
      </c>
      <c r="F87" s="833" t="s">
        <v>1560</v>
      </c>
      <c r="G87" s="833" t="s">
        <v>1561</v>
      </c>
      <c r="H87" s="850">
        <v>990</v>
      </c>
      <c r="I87" s="850">
        <v>5197.5</v>
      </c>
      <c r="J87" s="833"/>
      <c r="K87" s="833">
        <v>5.25</v>
      </c>
      <c r="L87" s="850"/>
      <c r="M87" s="850"/>
      <c r="N87" s="833"/>
      <c r="O87" s="833"/>
      <c r="P87" s="850"/>
      <c r="Q87" s="850"/>
      <c r="R87" s="838"/>
      <c r="S87" s="851"/>
    </row>
    <row r="88" spans="1:19" ht="14.4" customHeight="1" x14ac:dyDescent="0.3">
      <c r="A88" s="832" t="s">
        <v>1553</v>
      </c>
      <c r="B88" s="833" t="s">
        <v>1554</v>
      </c>
      <c r="C88" s="833" t="s">
        <v>560</v>
      </c>
      <c r="D88" s="833" t="s">
        <v>1549</v>
      </c>
      <c r="E88" s="833" t="s">
        <v>1555</v>
      </c>
      <c r="F88" s="833" t="s">
        <v>1566</v>
      </c>
      <c r="G88" s="833" t="s">
        <v>1567</v>
      </c>
      <c r="H88" s="850">
        <v>2440</v>
      </c>
      <c r="I88" s="850">
        <v>14249.600000000002</v>
      </c>
      <c r="J88" s="833"/>
      <c r="K88" s="833">
        <v>5.8400000000000007</v>
      </c>
      <c r="L88" s="850"/>
      <c r="M88" s="850"/>
      <c r="N88" s="833"/>
      <c r="O88" s="833"/>
      <c r="P88" s="850"/>
      <c r="Q88" s="850"/>
      <c r="R88" s="838"/>
      <c r="S88" s="851"/>
    </row>
    <row r="89" spans="1:19" ht="14.4" customHeight="1" x14ac:dyDescent="0.3">
      <c r="A89" s="832" t="s">
        <v>1553</v>
      </c>
      <c r="B89" s="833" t="s">
        <v>1554</v>
      </c>
      <c r="C89" s="833" t="s">
        <v>560</v>
      </c>
      <c r="D89" s="833" t="s">
        <v>1549</v>
      </c>
      <c r="E89" s="833" t="s">
        <v>1555</v>
      </c>
      <c r="F89" s="833" t="s">
        <v>1568</v>
      </c>
      <c r="G89" s="833" t="s">
        <v>1569</v>
      </c>
      <c r="H89" s="850">
        <v>255</v>
      </c>
      <c r="I89" s="850">
        <v>2147.1</v>
      </c>
      <c r="J89" s="833"/>
      <c r="K89" s="833">
        <v>8.42</v>
      </c>
      <c r="L89" s="850"/>
      <c r="M89" s="850"/>
      <c r="N89" s="833"/>
      <c r="O89" s="833"/>
      <c r="P89" s="850"/>
      <c r="Q89" s="850"/>
      <c r="R89" s="838"/>
      <c r="S89" s="851"/>
    </row>
    <row r="90" spans="1:19" ht="14.4" customHeight="1" x14ac:dyDescent="0.3">
      <c r="A90" s="832" t="s">
        <v>1553</v>
      </c>
      <c r="B90" s="833" t="s">
        <v>1554</v>
      </c>
      <c r="C90" s="833" t="s">
        <v>560</v>
      </c>
      <c r="D90" s="833" t="s">
        <v>1549</v>
      </c>
      <c r="E90" s="833" t="s">
        <v>1555</v>
      </c>
      <c r="F90" s="833" t="s">
        <v>1580</v>
      </c>
      <c r="G90" s="833" t="s">
        <v>1581</v>
      </c>
      <c r="H90" s="850">
        <v>1075</v>
      </c>
      <c r="I90" s="850">
        <v>21908.5</v>
      </c>
      <c r="J90" s="833"/>
      <c r="K90" s="833">
        <v>20.38</v>
      </c>
      <c r="L90" s="850"/>
      <c r="M90" s="850"/>
      <c r="N90" s="833"/>
      <c r="O90" s="833"/>
      <c r="P90" s="850"/>
      <c r="Q90" s="850"/>
      <c r="R90" s="838"/>
      <c r="S90" s="851"/>
    </row>
    <row r="91" spans="1:19" ht="14.4" customHeight="1" x14ac:dyDescent="0.3">
      <c r="A91" s="832" t="s">
        <v>1553</v>
      </c>
      <c r="B91" s="833" t="s">
        <v>1554</v>
      </c>
      <c r="C91" s="833" t="s">
        <v>560</v>
      </c>
      <c r="D91" s="833" t="s">
        <v>1549</v>
      </c>
      <c r="E91" s="833" t="s">
        <v>1555</v>
      </c>
      <c r="F91" s="833" t="s">
        <v>1586</v>
      </c>
      <c r="G91" s="833" t="s">
        <v>1587</v>
      </c>
      <c r="H91" s="850">
        <v>2</v>
      </c>
      <c r="I91" s="850">
        <v>4327.4799999999996</v>
      </c>
      <c r="J91" s="833"/>
      <c r="K91" s="833">
        <v>2163.7399999999998</v>
      </c>
      <c r="L91" s="850"/>
      <c r="M91" s="850"/>
      <c r="N91" s="833"/>
      <c r="O91" s="833"/>
      <c r="P91" s="850"/>
      <c r="Q91" s="850"/>
      <c r="R91" s="838"/>
      <c r="S91" s="851"/>
    </row>
    <row r="92" spans="1:19" ht="14.4" customHeight="1" x14ac:dyDescent="0.3">
      <c r="A92" s="832" t="s">
        <v>1553</v>
      </c>
      <c r="B92" s="833" t="s">
        <v>1554</v>
      </c>
      <c r="C92" s="833" t="s">
        <v>560</v>
      </c>
      <c r="D92" s="833" t="s">
        <v>1549</v>
      </c>
      <c r="E92" s="833" t="s">
        <v>1555</v>
      </c>
      <c r="F92" s="833" t="s">
        <v>1590</v>
      </c>
      <c r="G92" s="833" t="s">
        <v>1591</v>
      </c>
      <c r="H92" s="850">
        <v>50787</v>
      </c>
      <c r="I92" s="850">
        <v>205150.15999999997</v>
      </c>
      <c r="J92" s="833"/>
      <c r="K92" s="833">
        <v>4.0394226869080665</v>
      </c>
      <c r="L92" s="850"/>
      <c r="M92" s="850"/>
      <c r="N92" s="833"/>
      <c r="O92" s="833"/>
      <c r="P92" s="850"/>
      <c r="Q92" s="850"/>
      <c r="R92" s="838"/>
      <c r="S92" s="851"/>
    </row>
    <row r="93" spans="1:19" ht="14.4" customHeight="1" x14ac:dyDescent="0.3">
      <c r="A93" s="832" t="s">
        <v>1553</v>
      </c>
      <c r="B93" s="833" t="s">
        <v>1554</v>
      </c>
      <c r="C93" s="833" t="s">
        <v>560</v>
      </c>
      <c r="D93" s="833" t="s">
        <v>1549</v>
      </c>
      <c r="E93" s="833" t="s">
        <v>1555</v>
      </c>
      <c r="F93" s="833" t="s">
        <v>1598</v>
      </c>
      <c r="G93" s="833" t="s">
        <v>1599</v>
      </c>
      <c r="H93" s="850">
        <v>320</v>
      </c>
      <c r="I93" s="850">
        <v>6435.2</v>
      </c>
      <c r="J93" s="833"/>
      <c r="K93" s="833">
        <v>20.11</v>
      </c>
      <c r="L93" s="850"/>
      <c r="M93" s="850"/>
      <c r="N93" s="833"/>
      <c r="O93" s="833"/>
      <c r="P93" s="850"/>
      <c r="Q93" s="850"/>
      <c r="R93" s="838"/>
      <c r="S93" s="851"/>
    </row>
    <row r="94" spans="1:19" ht="14.4" customHeight="1" x14ac:dyDescent="0.3">
      <c r="A94" s="832" t="s">
        <v>1553</v>
      </c>
      <c r="B94" s="833" t="s">
        <v>1554</v>
      </c>
      <c r="C94" s="833" t="s">
        <v>560</v>
      </c>
      <c r="D94" s="833" t="s">
        <v>1549</v>
      </c>
      <c r="E94" s="833" t="s">
        <v>1614</v>
      </c>
      <c r="F94" s="833" t="s">
        <v>1615</v>
      </c>
      <c r="G94" s="833" t="s">
        <v>1616</v>
      </c>
      <c r="H94" s="850">
        <v>30</v>
      </c>
      <c r="I94" s="850">
        <v>1110</v>
      </c>
      <c r="J94" s="833"/>
      <c r="K94" s="833">
        <v>37</v>
      </c>
      <c r="L94" s="850"/>
      <c r="M94" s="850"/>
      <c r="N94" s="833"/>
      <c r="O94" s="833"/>
      <c r="P94" s="850"/>
      <c r="Q94" s="850"/>
      <c r="R94" s="838"/>
      <c r="S94" s="851"/>
    </row>
    <row r="95" spans="1:19" ht="14.4" customHeight="1" x14ac:dyDescent="0.3">
      <c r="A95" s="832" t="s">
        <v>1553</v>
      </c>
      <c r="B95" s="833" t="s">
        <v>1554</v>
      </c>
      <c r="C95" s="833" t="s">
        <v>560</v>
      </c>
      <c r="D95" s="833" t="s">
        <v>1549</v>
      </c>
      <c r="E95" s="833" t="s">
        <v>1614</v>
      </c>
      <c r="F95" s="833" t="s">
        <v>1620</v>
      </c>
      <c r="G95" s="833" t="s">
        <v>1621</v>
      </c>
      <c r="H95" s="850">
        <v>145</v>
      </c>
      <c r="I95" s="850">
        <v>25665</v>
      </c>
      <c r="J95" s="833"/>
      <c r="K95" s="833">
        <v>177</v>
      </c>
      <c r="L95" s="850"/>
      <c r="M95" s="850"/>
      <c r="N95" s="833"/>
      <c r="O95" s="833"/>
      <c r="P95" s="850"/>
      <c r="Q95" s="850"/>
      <c r="R95" s="838"/>
      <c r="S95" s="851"/>
    </row>
    <row r="96" spans="1:19" ht="14.4" customHeight="1" x14ac:dyDescent="0.3">
      <c r="A96" s="832" t="s">
        <v>1553</v>
      </c>
      <c r="B96" s="833" t="s">
        <v>1554</v>
      </c>
      <c r="C96" s="833" t="s">
        <v>560</v>
      </c>
      <c r="D96" s="833" t="s">
        <v>1549</v>
      </c>
      <c r="E96" s="833" t="s">
        <v>1614</v>
      </c>
      <c r="F96" s="833" t="s">
        <v>1631</v>
      </c>
      <c r="G96" s="833" t="s">
        <v>1633</v>
      </c>
      <c r="H96" s="850">
        <v>1</v>
      </c>
      <c r="I96" s="850">
        <v>2038</v>
      </c>
      <c r="J96" s="833"/>
      <c r="K96" s="833">
        <v>2038</v>
      </c>
      <c r="L96" s="850"/>
      <c r="M96" s="850"/>
      <c r="N96" s="833"/>
      <c r="O96" s="833"/>
      <c r="P96" s="850"/>
      <c r="Q96" s="850"/>
      <c r="R96" s="838"/>
      <c r="S96" s="851"/>
    </row>
    <row r="97" spans="1:19" ht="14.4" customHeight="1" x14ac:dyDescent="0.3">
      <c r="A97" s="832" t="s">
        <v>1553</v>
      </c>
      <c r="B97" s="833" t="s">
        <v>1554</v>
      </c>
      <c r="C97" s="833" t="s">
        <v>560</v>
      </c>
      <c r="D97" s="833" t="s">
        <v>1549</v>
      </c>
      <c r="E97" s="833" t="s">
        <v>1614</v>
      </c>
      <c r="F97" s="833" t="s">
        <v>1640</v>
      </c>
      <c r="G97" s="833" t="s">
        <v>1641</v>
      </c>
      <c r="H97" s="850">
        <v>1</v>
      </c>
      <c r="I97" s="850">
        <v>1348</v>
      </c>
      <c r="J97" s="833"/>
      <c r="K97" s="833">
        <v>1348</v>
      </c>
      <c r="L97" s="850"/>
      <c r="M97" s="850"/>
      <c r="N97" s="833"/>
      <c r="O97" s="833"/>
      <c r="P97" s="850"/>
      <c r="Q97" s="850"/>
      <c r="R97" s="838"/>
      <c r="S97" s="851"/>
    </row>
    <row r="98" spans="1:19" ht="14.4" customHeight="1" x14ac:dyDescent="0.3">
      <c r="A98" s="832" t="s">
        <v>1553</v>
      </c>
      <c r="B98" s="833" t="s">
        <v>1554</v>
      </c>
      <c r="C98" s="833" t="s">
        <v>560</v>
      </c>
      <c r="D98" s="833" t="s">
        <v>1549</v>
      </c>
      <c r="E98" s="833" t="s">
        <v>1614</v>
      </c>
      <c r="F98" s="833" t="s">
        <v>1642</v>
      </c>
      <c r="G98" s="833" t="s">
        <v>1643</v>
      </c>
      <c r="H98" s="850">
        <v>2</v>
      </c>
      <c r="I98" s="850">
        <v>2862</v>
      </c>
      <c r="J98" s="833"/>
      <c r="K98" s="833">
        <v>1431</v>
      </c>
      <c r="L98" s="850"/>
      <c r="M98" s="850"/>
      <c r="N98" s="833"/>
      <c r="O98" s="833"/>
      <c r="P98" s="850"/>
      <c r="Q98" s="850"/>
      <c r="R98" s="838"/>
      <c r="S98" s="851"/>
    </row>
    <row r="99" spans="1:19" ht="14.4" customHeight="1" x14ac:dyDescent="0.3">
      <c r="A99" s="832" t="s">
        <v>1553</v>
      </c>
      <c r="B99" s="833" t="s">
        <v>1554</v>
      </c>
      <c r="C99" s="833" t="s">
        <v>560</v>
      </c>
      <c r="D99" s="833" t="s">
        <v>1549</v>
      </c>
      <c r="E99" s="833" t="s">
        <v>1614</v>
      </c>
      <c r="F99" s="833" t="s">
        <v>1649</v>
      </c>
      <c r="G99" s="833" t="s">
        <v>1651</v>
      </c>
      <c r="H99" s="850">
        <v>9</v>
      </c>
      <c r="I99" s="850">
        <v>10917</v>
      </c>
      <c r="J99" s="833"/>
      <c r="K99" s="833">
        <v>1213</v>
      </c>
      <c r="L99" s="850"/>
      <c r="M99" s="850"/>
      <c r="N99" s="833"/>
      <c r="O99" s="833"/>
      <c r="P99" s="850"/>
      <c r="Q99" s="850"/>
      <c r="R99" s="838"/>
      <c r="S99" s="851"/>
    </row>
    <row r="100" spans="1:19" ht="14.4" customHeight="1" x14ac:dyDescent="0.3">
      <c r="A100" s="832" t="s">
        <v>1553</v>
      </c>
      <c r="B100" s="833" t="s">
        <v>1554</v>
      </c>
      <c r="C100" s="833" t="s">
        <v>560</v>
      </c>
      <c r="D100" s="833" t="s">
        <v>1549</v>
      </c>
      <c r="E100" s="833" t="s">
        <v>1614</v>
      </c>
      <c r="F100" s="833" t="s">
        <v>1654</v>
      </c>
      <c r="G100" s="833" t="s">
        <v>1655</v>
      </c>
      <c r="H100" s="850">
        <v>2</v>
      </c>
      <c r="I100" s="850">
        <v>1362</v>
      </c>
      <c r="J100" s="833"/>
      <c r="K100" s="833">
        <v>681</v>
      </c>
      <c r="L100" s="850"/>
      <c r="M100" s="850"/>
      <c r="N100" s="833"/>
      <c r="O100" s="833"/>
      <c r="P100" s="850"/>
      <c r="Q100" s="850"/>
      <c r="R100" s="838"/>
      <c r="S100" s="851"/>
    </row>
    <row r="101" spans="1:19" ht="14.4" customHeight="1" x14ac:dyDescent="0.3">
      <c r="A101" s="832" t="s">
        <v>1553</v>
      </c>
      <c r="B101" s="833" t="s">
        <v>1554</v>
      </c>
      <c r="C101" s="833" t="s">
        <v>560</v>
      </c>
      <c r="D101" s="833" t="s">
        <v>1549</v>
      </c>
      <c r="E101" s="833" t="s">
        <v>1614</v>
      </c>
      <c r="F101" s="833" t="s">
        <v>1657</v>
      </c>
      <c r="G101" s="833" t="s">
        <v>1658</v>
      </c>
      <c r="H101" s="850">
        <v>3</v>
      </c>
      <c r="I101" s="850">
        <v>2148</v>
      </c>
      <c r="J101" s="833"/>
      <c r="K101" s="833">
        <v>716</v>
      </c>
      <c r="L101" s="850"/>
      <c r="M101" s="850"/>
      <c r="N101" s="833"/>
      <c r="O101" s="833"/>
      <c r="P101" s="850"/>
      <c r="Q101" s="850"/>
      <c r="R101" s="838"/>
      <c r="S101" s="851"/>
    </row>
    <row r="102" spans="1:19" ht="14.4" customHeight="1" x14ac:dyDescent="0.3">
      <c r="A102" s="832" t="s">
        <v>1553</v>
      </c>
      <c r="B102" s="833" t="s">
        <v>1554</v>
      </c>
      <c r="C102" s="833" t="s">
        <v>560</v>
      </c>
      <c r="D102" s="833" t="s">
        <v>1549</v>
      </c>
      <c r="E102" s="833" t="s">
        <v>1614</v>
      </c>
      <c r="F102" s="833" t="s">
        <v>1663</v>
      </c>
      <c r="G102" s="833" t="s">
        <v>1664</v>
      </c>
      <c r="H102" s="850">
        <v>139</v>
      </c>
      <c r="I102" s="850">
        <v>253675</v>
      </c>
      <c r="J102" s="833"/>
      <c r="K102" s="833">
        <v>1825</v>
      </c>
      <c r="L102" s="850"/>
      <c r="M102" s="850"/>
      <c r="N102" s="833"/>
      <c r="O102" s="833"/>
      <c r="P102" s="850"/>
      <c r="Q102" s="850"/>
      <c r="R102" s="838"/>
      <c r="S102" s="851"/>
    </row>
    <row r="103" spans="1:19" ht="14.4" customHeight="1" x14ac:dyDescent="0.3">
      <c r="A103" s="832" t="s">
        <v>1553</v>
      </c>
      <c r="B103" s="833" t="s">
        <v>1554</v>
      </c>
      <c r="C103" s="833" t="s">
        <v>560</v>
      </c>
      <c r="D103" s="833" t="s">
        <v>1549</v>
      </c>
      <c r="E103" s="833" t="s">
        <v>1614</v>
      </c>
      <c r="F103" s="833" t="s">
        <v>1673</v>
      </c>
      <c r="G103" s="833" t="s">
        <v>1675</v>
      </c>
      <c r="H103" s="850">
        <v>159</v>
      </c>
      <c r="I103" s="850">
        <v>5300</v>
      </c>
      <c r="J103" s="833"/>
      <c r="K103" s="833">
        <v>33.333333333333336</v>
      </c>
      <c r="L103" s="850"/>
      <c r="M103" s="850"/>
      <c r="N103" s="833"/>
      <c r="O103" s="833"/>
      <c r="P103" s="850"/>
      <c r="Q103" s="850"/>
      <c r="R103" s="838"/>
      <c r="S103" s="851"/>
    </row>
    <row r="104" spans="1:19" ht="14.4" customHeight="1" x14ac:dyDescent="0.3">
      <c r="A104" s="832" t="s">
        <v>1553</v>
      </c>
      <c r="B104" s="833" t="s">
        <v>1554</v>
      </c>
      <c r="C104" s="833" t="s">
        <v>560</v>
      </c>
      <c r="D104" s="833" t="s">
        <v>1549</v>
      </c>
      <c r="E104" s="833" t="s">
        <v>1614</v>
      </c>
      <c r="F104" s="833" t="s">
        <v>1676</v>
      </c>
      <c r="G104" s="833" t="s">
        <v>1677</v>
      </c>
      <c r="H104" s="850">
        <v>143</v>
      </c>
      <c r="I104" s="850">
        <v>5291</v>
      </c>
      <c r="J104" s="833"/>
      <c r="K104" s="833">
        <v>37</v>
      </c>
      <c r="L104" s="850"/>
      <c r="M104" s="850"/>
      <c r="N104" s="833"/>
      <c r="O104" s="833"/>
      <c r="P104" s="850"/>
      <c r="Q104" s="850"/>
      <c r="R104" s="838"/>
      <c r="S104" s="851"/>
    </row>
    <row r="105" spans="1:19" ht="14.4" customHeight="1" x14ac:dyDescent="0.3">
      <c r="A105" s="832" t="s">
        <v>1553</v>
      </c>
      <c r="B105" s="833" t="s">
        <v>1554</v>
      </c>
      <c r="C105" s="833" t="s">
        <v>560</v>
      </c>
      <c r="D105" s="833" t="s">
        <v>1549</v>
      </c>
      <c r="E105" s="833" t="s">
        <v>1614</v>
      </c>
      <c r="F105" s="833" t="s">
        <v>1683</v>
      </c>
      <c r="G105" s="833" t="s">
        <v>1684</v>
      </c>
      <c r="H105" s="850">
        <v>3</v>
      </c>
      <c r="I105" s="850">
        <v>1311</v>
      </c>
      <c r="J105" s="833"/>
      <c r="K105" s="833">
        <v>437</v>
      </c>
      <c r="L105" s="850"/>
      <c r="M105" s="850"/>
      <c r="N105" s="833"/>
      <c r="O105" s="833"/>
      <c r="P105" s="850"/>
      <c r="Q105" s="850"/>
      <c r="R105" s="838"/>
      <c r="S105" s="851"/>
    </row>
    <row r="106" spans="1:19" ht="14.4" customHeight="1" x14ac:dyDescent="0.3">
      <c r="A106" s="832" t="s">
        <v>1553</v>
      </c>
      <c r="B106" s="833" t="s">
        <v>1554</v>
      </c>
      <c r="C106" s="833" t="s">
        <v>560</v>
      </c>
      <c r="D106" s="833" t="s">
        <v>1549</v>
      </c>
      <c r="E106" s="833" t="s">
        <v>1614</v>
      </c>
      <c r="F106" s="833" t="s">
        <v>1686</v>
      </c>
      <c r="G106" s="833" t="s">
        <v>1687</v>
      </c>
      <c r="H106" s="850">
        <v>74</v>
      </c>
      <c r="I106" s="850">
        <v>99308</v>
      </c>
      <c r="J106" s="833"/>
      <c r="K106" s="833">
        <v>1342</v>
      </c>
      <c r="L106" s="850"/>
      <c r="M106" s="850"/>
      <c r="N106" s="833"/>
      <c r="O106" s="833"/>
      <c r="P106" s="850"/>
      <c r="Q106" s="850"/>
      <c r="R106" s="838"/>
      <c r="S106" s="851"/>
    </row>
    <row r="107" spans="1:19" ht="14.4" customHeight="1" x14ac:dyDescent="0.3">
      <c r="A107" s="832" t="s">
        <v>1553</v>
      </c>
      <c r="B107" s="833" t="s">
        <v>1554</v>
      </c>
      <c r="C107" s="833" t="s">
        <v>560</v>
      </c>
      <c r="D107" s="833" t="s">
        <v>1549</v>
      </c>
      <c r="E107" s="833" t="s">
        <v>1614</v>
      </c>
      <c r="F107" s="833" t="s">
        <v>1689</v>
      </c>
      <c r="G107" s="833" t="s">
        <v>1691</v>
      </c>
      <c r="H107" s="850">
        <v>6</v>
      </c>
      <c r="I107" s="850">
        <v>3054</v>
      </c>
      <c r="J107" s="833"/>
      <c r="K107" s="833">
        <v>509</v>
      </c>
      <c r="L107" s="850"/>
      <c r="M107" s="850"/>
      <c r="N107" s="833"/>
      <c r="O107" s="833"/>
      <c r="P107" s="850"/>
      <c r="Q107" s="850"/>
      <c r="R107" s="838"/>
      <c r="S107" s="851"/>
    </row>
    <row r="108" spans="1:19" ht="14.4" customHeight="1" x14ac:dyDescent="0.3">
      <c r="A108" s="832" t="s">
        <v>1553</v>
      </c>
      <c r="B108" s="833" t="s">
        <v>1554</v>
      </c>
      <c r="C108" s="833" t="s">
        <v>560</v>
      </c>
      <c r="D108" s="833" t="s">
        <v>1549</v>
      </c>
      <c r="E108" s="833" t="s">
        <v>1614</v>
      </c>
      <c r="F108" s="833" t="s">
        <v>1692</v>
      </c>
      <c r="G108" s="833" t="s">
        <v>1693</v>
      </c>
      <c r="H108" s="850">
        <v>2</v>
      </c>
      <c r="I108" s="850">
        <v>4658</v>
      </c>
      <c r="J108" s="833"/>
      <c r="K108" s="833">
        <v>2329</v>
      </c>
      <c r="L108" s="850"/>
      <c r="M108" s="850"/>
      <c r="N108" s="833"/>
      <c r="O108" s="833"/>
      <c r="P108" s="850"/>
      <c r="Q108" s="850"/>
      <c r="R108" s="838"/>
      <c r="S108" s="851"/>
    </row>
    <row r="109" spans="1:19" ht="14.4" customHeight="1" x14ac:dyDescent="0.3">
      <c r="A109" s="832" t="s">
        <v>1553</v>
      </c>
      <c r="B109" s="833" t="s">
        <v>1554</v>
      </c>
      <c r="C109" s="833" t="s">
        <v>560</v>
      </c>
      <c r="D109" s="833" t="s">
        <v>1549</v>
      </c>
      <c r="E109" s="833" t="s">
        <v>1614</v>
      </c>
      <c r="F109" s="833" t="s">
        <v>1694</v>
      </c>
      <c r="G109" s="833" t="s">
        <v>1696</v>
      </c>
      <c r="H109" s="850">
        <v>2</v>
      </c>
      <c r="I109" s="850">
        <v>5290</v>
      </c>
      <c r="J109" s="833"/>
      <c r="K109" s="833">
        <v>2645</v>
      </c>
      <c r="L109" s="850"/>
      <c r="M109" s="850"/>
      <c r="N109" s="833"/>
      <c r="O109" s="833"/>
      <c r="P109" s="850"/>
      <c r="Q109" s="850"/>
      <c r="R109" s="838"/>
      <c r="S109" s="851"/>
    </row>
    <row r="110" spans="1:19" ht="14.4" customHeight="1" x14ac:dyDescent="0.3">
      <c r="A110" s="832" t="s">
        <v>1553</v>
      </c>
      <c r="B110" s="833" t="s">
        <v>1554</v>
      </c>
      <c r="C110" s="833" t="s">
        <v>560</v>
      </c>
      <c r="D110" s="833" t="s">
        <v>1549</v>
      </c>
      <c r="E110" s="833" t="s">
        <v>1614</v>
      </c>
      <c r="F110" s="833" t="s">
        <v>1697</v>
      </c>
      <c r="G110" s="833" t="s">
        <v>1698</v>
      </c>
      <c r="H110" s="850">
        <v>14</v>
      </c>
      <c r="I110" s="850">
        <v>4956</v>
      </c>
      <c r="J110" s="833"/>
      <c r="K110" s="833">
        <v>354</v>
      </c>
      <c r="L110" s="850"/>
      <c r="M110" s="850"/>
      <c r="N110" s="833"/>
      <c r="O110" s="833"/>
      <c r="P110" s="850"/>
      <c r="Q110" s="850"/>
      <c r="R110" s="838"/>
      <c r="S110" s="851"/>
    </row>
    <row r="111" spans="1:19" ht="14.4" customHeight="1" x14ac:dyDescent="0.3">
      <c r="A111" s="832" t="s">
        <v>1553</v>
      </c>
      <c r="B111" s="833" t="s">
        <v>1554</v>
      </c>
      <c r="C111" s="833" t="s">
        <v>560</v>
      </c>
      <c r="D111" s="833" t="s">
        <v>1549</v>
      </c>
      <c r="E111" s="833" t="s">
        <v>1614</v>
      </c>
      <c r="F111" s="833" t="s">
        <v>1713</v>
      </c>
      <c r="G111" s="833" t="s">
        <v>1714</v>
      </c>
      <c r="H111" s="850">
        <v>1</v>
      </c>
      <c r="I111" s="850">
        <v>718</v>
      </c>
      <c r="J111" s="833"/>
      <c r="K111" s="833">
        <v>718</v>
      </c>
      <c r="L111" s="850"/>
      <c r="M111" s="850"/>
      <c r="N111" s="833"/>
      <c r="O111" s="833"/>
      <c r="P111" s="850"/>
      <c r="Q111" s="850"/>
      <c r="R111" s="838"/>
      <c r="S111" s="851"/>
    </row>
    <row r="112" spans="1:19" ht="14.4" customHeight="1" x14ac:dyDescent="0.3">
      <c r="A112" s="832" t="s">
        <v>1553</v>
      </c>
      <c r="B112" s="833" t="s">
        <v>1554</v>
      </c>
      <c r="C112" s="833" t="s">
        <v>560</v>
      </c>
      <c r="D112" s="833" t="s">
        <v>892</v>
      </c>
      <c r="E112" s="833" t="s">
        <v>1555</v>
      </c>
      <c r="F112" s="833" t="s">
        <v>1558</v>
      </c>
      <c r="G112" s="833" t="s">
        <v>1559</v>
      </c>
      <c r="H112" s="850"/>
      <c r="I112" s="850"/>
      <c r="J112" s="833"/>
      <c r="K112" s="833"/>
      <c r="L112" s="850"/>
      <c r="M112" s="850"/>
      <c r="N112" s="833"/>
      <c r="O112" s="833"/>
      <c r="P112" s="850">
        <v>298</v>
      </c>
      <c r="Q112" s="850">
        <v>768.83999999999992</v>
      </c>
      <c r="R112" s="838"/>
      <c r="S112" s="851">
        <v>2.5799999999999996</v>
      </c>
    </row>
    <row r="113" spans="1:19" ht="14.4" customHeight="1" x14ac:dyDescent="0.3">
      <c r="A113" s="832" t="s">
        <v>1553</v>
      </c>
      <c r="B113" s="833" t="s">
        <v>1554</v>
      </c>
      <c r="C113" s="833" t="s">
        <v>560</v>
      </c>
      <c r="D113" s="833" t="s">
        <v>892</v>
      </c>
      <c r="E113" s="833" t="s">
        <v>1555</v>
      </c>
      <c r="F113" s="833" t="s">
        <v>1560</v>
      </c>
      <c r="G113" s="833" t="s">
        <v>1561</v>
      </c>
      <c r="H113" s="850"/>
      <c r="I113" s="850"/>
      <c r="J113" s="833"/>
      <c r="K113" s="833"/>
      <c r="L113" s="850"/>
      <c r="M113" s="850"/>
      <c r="N113" s="833"/>
      <c r="O113" s="833"/>
      <c r="P113" s="850">
        <v>800</v>
      </c>
      <c r="Q113" s="850">
        <v>5752</v>
      </c>
      <c r="R113" s="838"/>
      <c r="S113" s="851">
        <v>7.19</v>
      </c>
    </row>
    <row r="114" spans="1:19" ht="14.4" customHeight="1" x14ac:dyDescent="0.3">
      <c r="A114" s="832" t="s">
        <v>1553</v>
      </c>
      <c r="B114" s="833" t="s">
        <v>1554</v>
      </c>
      <c r="C114" s="833" t="s">
        <v>560</v>
      </c>
      <c r="D114" s="833" t="s">
        <v>892</v>
      </c>
      <c r="E114" s="833" t="s">
        <v>1555</v>
      </c>
      <c r="F114" s="833" t="s">
        <v>1566</v>
      </c>
      <c r="G114" s="833" t="s">
        <v>1567</v>
      </c>
      <c r="H114" s="850">
        <v>806</v>
      </c>
      <c r="I114" s="850">
        <v>4707.04</v>
      </c>
      <c r="J114" s="833"/>
      <c r="K114" s="833">
        <v>5.84</v>
      </c>
      <c r="L114" s="850"/>
      <c r="M114" s="850"/>
      <c r="N114" s="833"/>
      <c r="O114" s="833"/>
      <c r="P114" s="850">
        <v>900</v>
      </c>
      <c r="Q114" s="850">
        <v>4797</v>
      </c>
      <c r="R114" s="838"/>
      <c r="S114" s="851">
        <v>5.33</v>
      </c>
    </row>
    <row r="115" spans="1:19" ht="14.4" customHeight="1" x14ac:dyDescent="0.3">
      <c r="A115" s="832" t="s">
        <v>1553</v>
      </c>
      <c r="B115" s="833" t="s">
        <v>1554</v>
      </c>
      <c r="C115" s="833" t="s">
        <v>560</v>
      </c>
      <c r="D115" s="833" t="s">
        <v>892</v>
      </c>
      <c r="E115" s="833" t="s">
        <v>1555</v>
      </c>
      <c r="F115" s="833" t="s">
        <v>1568</v>
      </c>
      <c r="G115" s="833" t="s">
        <v>1569</v>
      </c>
      <c r="H115" s="850">
        <v>36</v>
      </c>
      <c r="I115" s="850">
        <v>303.12</v>
      </c>
      <c r="J115" s="833"/>
      <c r="K115" s="833">
        <v>8.42</v>
      </c>
      <c r="L115" s="850"/>
      <c r="M115" s="850"/>
      <c r="N115" s="833"/>
      <c r="O115" s="833"/>
      <c r="P115" s="850">
        <v>245.5</v>
      </c>
      <c r="Q115" s="850">
        <v>2243.87</v>
      </c>
      <c r="R115" s="838"/>
      <c r="S115" s="851">
        <v>9.1399999999999988</v>
      </c>
    </row>
    <row r="116" spans="1:19" ht="14.4" customHeight="1" x14ac:dyDescent="0.3">
      <c r="A116" s="832" t="s">
        <v>1553</v>
      </c>
      <c r="B116" s="833" t="s">
        <v>1554</v>
      </c>
      <c r="C116" s="833" t="s">
        <v>560</v>
      </c>
      <c r="D116" s="833" t="s">
        <v>892</v>
      </c>
      <c r="E116" s="833" t="s">
        <v>1555</v>
      </c>
      <c r="F116" s="833" t="s">
        <v>1572</v>
      </c>
      <c r="G116" s="833" t="s">
        <v>1573</v>
      </c>
      <c r="H116" s="850"/>
      <c r="I116" s="850"/>
      <c r="J116" s="833"/>
      <c r="K116" s="833"/>
      <c r="L116" s="850"/>
      <c r="M116" s="850"/>
      <c r="N116" s="833"/>
      <c r="O116" s="833"/>
      <c r="P116" s="850">
        <v>100</v>
      </c>
      <c r="Q116" s="850">
        <v>1011</v>
      </c>
      <c r="R116" s="838"/>
      <c r="S116" s="851">
        <v>10.11</v>
      </c>
    </row>
    <row r="117" spans="1:19" ht="14.4" customHeight="1" x14ac:dyDescent="0.3">
      <c r="A117" s="832" t="s">
        <v>1553</v>
      </c>
      <c r="B117" s="833" t="s">
        <v>1554</v>
      </c>
      <c r="C117" s="833" t="s">
        <v>560</v>
      </c>
      <c r="D117" s="833" t="s">
        <v>892</v>
      </c>
      <c r="E117" s="833" t="s">
        <v>1555</v>
      </c>
      <c r="F117" s="833" t="s">
        <v>1586</v>
      </c>
      <c r="G117" s="833" t="s">
        <v>1587</v>
      </c>
      <c r="H117" s="850"/>
      <c r="I117" s="850"/>
      <c r="J117" s="833"/>
      <c r="K117" s="833"/>
      <c r="L117" s="850"/>
      <c r="M117" s="850"/>
      <c r="N117" s="833"/>
      <c r="O117" s="833"/>
      <c r="P117" s="850">
        <v>4</v>
      </c>
      <c r="Q117" s="850">
        <v>8111.56</v>
      </c>
      <c r="R117" s="838"/>
      <c r="S117" s="851">
        <v>2027.89</v>
      </c>
    </row>
    <row r="118" spans="1:19" ht="14.4" customHeight="1" x14ac:dyDescent="0.3">
      <c r="A118" s="832" t="s">
        <v>1553</v>
      </c>
      <c r="B118" s="833" t="s">
        <v>1554</v>
      </c>
      <c r="C118" s="833" t="s">
        <v>560</v>
      </c>
      <c r="D118" s="833" t="s">
        <v>892</v>
      </c>
      <c r="E118" s="833" t="s">
        <v>1555</v>
      </c>
      <c r="F118" s="833" t="s">
        <v>1590</v>
      </c>
      <c r="G118" s="833" t="s">
        <v>1591</v>
      </c>
      <c r="H118" s="850"/>
      <c r="I118" s="850"/>
      <c r="J118" s="833"/>
      <c r="K118" s="833"/>
      <c r="L118" s="850"/>
      <c r="M118" s="850"/>
      <c r="N118" s="833"/>
      <c r="O118" s="833"/>
      <c r="P118" s="850">
        <v>3602</v>
      </c>
      <c r="Q118" s="850">
        <v>13507.5</v>
      </c>
      <c r="R118" s="838"/>
      <c r="S118" s="851">
        <v>3.75</v>
      </c>
    </row>
    <row r="119" spans="1:19" ht="14.4" customHeight="1" x14ac:dyDescent="0.3">
      <c r="A119" s="832" t="s">
        <v>1553</v>
      </c>
      <c r="B119" s="833" t="s">
        <v>1554</v>
      </c>
      <c r="C119" s="833" t="s">
        <v>560</v>
      </c>
      <c r="D119" s="833" t="s">
        <v>892</v>
      </c>
      <c r="E119" s="833" t="s">
        <v>1555</v>
      </c>
      <c r="F119" s="833" t="s">
        <v>1598</v>
      </c>
      <c r="G119" s="833" t="s">
        <v>1599</v>
      </c>
      <c r="H119" s="850">
        <v>240</v>
      </c>
      <c r="I119" s="850">
        <v>4826.3999999999996</v>
      </c>
      <c r="J119" s="833"/>
      <c r="K119" s="833">
        <v>20.11</v>
      </c>
      <c r="L119" s="850"/>
      <c r="M119" s="850"/>
      <c r="N119" s="833"/>
      <c r="O119" s="833"/>
      <c r="P119" s="850">
        <v>906</v>
      </c>
      <c r="Q119" s="850">
        <v>18790.439999999999</v>
      </c>
      <c r="R119" s="838"/>
      <c r="S119" s="851">
        <v>20.74</v>
      </c>
    </row>
    <row r="120" spans="1:19" ht="14.4" customHeight="1" x14ac:dyDescent="0.3">
      <c r="A120" s="832" t="s">
        <v>1553</v>
      </c>
      <c r="B120" s="833" t="s">
        <v>1554</v>
      </c>
      <c r="C120" s="833" t="s">
        <v>560</v>
      </c>
      <c r="D120" s="833" t="s">
        <v>892</v>
      </c>
      <c r="E120" s="833" t="s">
        <v>1614</v>
      </c>
      <c r="F120" s="833" t="s">
        <v>1615</v>
      </c>
      <c r="G120" s="833" t="s">
        <v>1616</v>
      </c>
      <c r="H120" s="850">
        <v>10</v>
      </c>
      <c r="I120" s="850">
        <v>370</v>
      </c>
      <c r="J120" s="833"/>
      <c r="K120" s="833">
        <v>37</v>
      </c>
      <c r="L120" s="850"/>
      <c r="M120" s="850"/>
      <c r="N120" s="833"/>
      <c r="O120" s="833"/>
      <c r="P120" s="850">
        <v>7</v>
      </c>
      <c r="Q120" s="850">
        <v>259</v>
      </c>
      <c r="R120" s="838"/>
      <c r="S120" s="851">
        <v>37</v>
      </c>
    </row>
    <row r="121" spans="1:19" ht="14.4" customHeight="1" x14ac:dyDescent="0.3">
      <c r="A121" s="832" t="s">
        <v>1553</v>
      </c>
      <c r="B121" s="833" t="s">
        <v>1554</v>
      </c>
      <c r="C121" s="833" t="s">
        <v>560</v>
      </c>
      <c r="D121" s="833" t="s">
        <v>892</v>
      </c>
      <c r="E121" s="833" t="s">
        <v>1614</v>
      </c>
      <c r="F121" s="833" t="s">
        <v>1620</v>
      </c>
      <c r="G121" s="833" t="s">
        <v>1621</v>
      </c>
      <c r="H121" s="850">
        <v>311</v>
      </c>
      <c r="I121" s="850">
        <v>55047</v>
      </c>
      <c r="J121" s="833"/>
      <c r="K121" s="833">
        <v>177</v>
      </c>
      <c r="L121" s="850"/>
      <c r="M121" s="850"/>
      <c r="N121" s="833"/>
      <c r="O121" s="833"/>
      <c r="P121" s="850">
        <v>144</v>
      </c>
      <c r="Q121" s="850">
        <v>25632</v>
      </c>
      <c r="R121" s="838"/>
      <c r="S121" s="851">
        <v>178</v>
      </c>
    </row>
    <row r="122" spans="1:19" ht="14.4" customHeight="1" x14ac:dyDescent="0.3">
      <c r="A122" s="832" t="s">
        <v>1553</v>
      </c>
      <c r="B122" s="833" t="s">
        <v>1554</v>
      </c>
      <c r="C122" s="833" t="s">
        <v>560</v>
      </c>
      <c r="D122" s="833" t="s">
        <v>892</v>
      </c>
      <c r="E122" s="833" t="s">
        <v>1614</v>
      </c>
      <c r="F122" s="833" t="s">
        <v>1631</v>
      </c>
      <c r="G122" s="833" t="s">
        <v>1632</v>
      </c>
      <c r="H122" s="850"/>
      <c r="I122" s="850"/>
      <c r="J122" s="833"/>
      <c r="K122" s="833"/>
      <c r="L122" s="850"/>
      <c r="M122" s="850"/>
      <c r="N122" s="833"/>
      <c r="O122" s="833"/>
      <c r="P122" s="850">
        <v>1</v>
      </c>
      <c r="Q122" s="850">
        <v>2040</v>
      </c>
      <c r="R122" s="838"/>
      <c r="S122" s="851">
        <v>2040</v>
      </c>
    </row>
    <row r="123" spans="1:19" ht="14.4" customHeight="1" x14ac:dyDescent="0.3">
      <c r="A123" s="832" t="s">
        <v>1553</v>
      </c>
      <c r="B123" s="833" t="s">
        <v>1554</v>
      </c>
      <c r="C123" s="833" t="s">
        <v>560</v>
      </c>
      <c r="D123" s="833" t="s">
        <v>892</v>
      </c>
      <c r="E123" s="833" t="s">
        <v>1614</v>
      </c>
      <c r="F123" s="833" t="s">
        <v>1642</v>
      </c>
      <c r="G123" s="833" t="s">
        <v>1643</v>
      </c>
      <c r="H123" s="850">
        <v>1</v>
      </c>
      <c r="I123" s="850">
        <v>1431</v>
      </c>
      <c r="J123" s="833"/>
      <c r="K123" s="833">
        <v>1431</v>
      </c>
      <c r="L123" s="850"/>
      <c r="M123" s="850"/>
      <c r="N123" s="833"/>
      <c r="O123" s="833"/>
      <c r="P123" s="850">
        <v>5</v>
      </c>
      <c r="Q123" s="850">
        <v>7160</v>
      </c>
      <c r="R123" s="838"/>
      <c r="S123" s="851">
        <v>1432</v>
      </c>
    </row>
    <row r="124" spans="1:19" ht="14.4" customHeight="1" x14ac:dyDescent="0.3">
      <c r="A124" s="832" t="s">
        <v>1553</v>
      </c>
      <c r="B124" s="833" t="s">
        <v>1554</v>
      </c>
      <c r="C124" s="833" t="s">
        <v>560</v>
      </c>
      <c r="D124" s="833" t="s">
        <v>892</v>
      </c>
      <c r="E124" s="833" t="s">
        <v>1614</v>
      </c>
      <c r="F124" s="833" t="s">
        <v>1642</v>
      </c>
      <c r="G124" s="833" t="s">
        <v>1644</v>
      </c>
      <c r="H124" s="850"/>
      <c r="I124" s="850"/>
      <c r="J124" s="833"/>
      <c r="K124" s="833"/>
      <c r="L124" s="850"/>
      <c r="M124" s="850"/>
      <c r="N124" s="833"/>
      <c r="O124" s="833"/>
      <c r="P124" s="850">
        <v>2</v>
      </c>
      <c r="Q124" s="850">
        <v>2864</v>
      </c>
      <c r="R124" s="838"/>
      <c r="S124" s="851">
        <v>1432</v>
      </c>
    </row>
    <row r="125" spans="1:19" ht="14.4" customHeight="1" x14ac:dyDescent="0.3">
      <c r="A125" s="832" t="s">
        <v>1553</v>
      </c>
      <c r="B125" s="833" t="s">
        <v>1554</v>
      </c>
      <c r="C125" s="833" t="s">
        <v>560</v>
      </c>
      <c r="D125" s="833" t="s">
        <v>892</v>
      </c>
      <c r="E125" s="833" t="s">
        <v>1614</v>
      </c>
      <c r="F125" s="833" t="s">
        <v>1645</v>
      </c>
      <c r="G125" s="833" t="s">
        <v>1646</v>
      </c>
      <c r="H125" s="850"/>
      <c r="I125" s="850"/>
      <c r="J125" s="833"/>
      <c r="K125" s="833"/>
      <c r="L125" s="850"/>
      <c r="M125" s="850"/>
      <c r="N125" s="833"/>
      <c r="O125" s="833"/>
      <c r="P125" s="850">
        <v>1</v>
      </c>
      <c r="Q125" s="850">
        <v>1914</v>
      </c>
      <c r="R125" s="838"/>
      <c r="S125" s="851">
        <v>1914</v>
      </c>
    </row>
    <row r="126" spans="1:19" ht="14.4" customHeight="1" x14ac:dyDescent="0.3">
      <c r="A126" s="832" t="s">
        <v>1553</v>
      </c>
      <c r="B126" s="833" t="s">
        <v>1554</v>
      </c>
      <c r="C126" s="833" t="s">
        <v>560</v>
      </c>
      <c r="D126" s="833" t="s">
        <v>892</v>
      </c>
      <c r="E126" s="833" t="s">
        <v>1614</v>
      </c>
      <c r="F126" s="833" t="s">
        <v>1649</v>
      </c>
      <c r="G126" s="833" t="s">
        <v>1650</v>
      </c>
      <c r="H126" s="850"/>
      <c r="I126" s="850"/>
      <c r="J126" s="833"/>
      <c r="K126" s="833"/>
      <c r="L126" s="850"/>
      <c r="M126" s="850"/>
      <c r="N126" s="833"/>
      <c r="O126" s="833"/>
      <c r="P126" s="850">
        <v>1</v>
      </c>
      <c r="Q126" s="850">
        <v>1214</v>
      </c>
      <c r="R126" s="838"/>
      <c r="S126" s="851">
        <v>1214</v>
      </c>
    </row>
    <row r="127" spans="1:19" ht="14.4" customHeight="1" x14ac:dyDescent="0.3">
      <c r="A127" s="832" t="s">
        <v>1553</v>
      </c>
      <c r="B127" s="833" t="s">
        <v>1554</v>
      </c>
      <c r="C127" s="833" t="s">
        <v>560</v>
      </c>
      <c r="D127" s="833" t="s">
        <v>892</v>
      </c>
      <c r="E127" s="833" t="s">
        <v>1614</v>
      </c>
      <c r="F127" s="833" t="s">
        <v>1654</v>
      </c>
      <c r="G127" s="833" t="s">
        <v>1656</v>
      </c>
      <c r="H127" s="850"/>
      <c r="I127" s="850"/>
      <c r="J127" s="833"/>
      <c r="K127" s="833"/>
      <c r="L127" s="850"/>
      <c r="M127" s="850"/>
      <c r="N127" s="833"/>
      <c r="O127" s="833"/>
      <c r="P127" s="850">
        <v>4</v>
      </c>
      <c r="Q127" s="850">
        <v>2728</v>
      </c>
      <c r="R127" s="838"/>
      <c r="S127" s="851">
        <v>682</v>
      </c>
    </row>
    <row r="128" spans="1:19" ht="14.4" customHeight="1" x14ac:dyDescent="0.3">
      <c r="A128" s="832" t="s">
        <v>1553</v>
      </c>
      <c r="B128" s="833" t="s">
        <v>1554</v>
      </c>
      <c r="C128" s="833" t="s">
        <v>560</v>
      </c>
      <c r="D128" s="833" t="s">
        <v>892</v>
      </c>
      <c r="E128" s="833" t="s">
        <v>1614</v>
      </c>
      <c r="F128" s="833" t="s">
        <v>1657</v>
      </c>
      <c r="G128" s="833" t="s">
        <v>1658</v>
      </c>
      <c r="H128" s="850">
        <v>2</v>
      </c>
      <c r="I128" s="850">
        <v>1432</v>
      </c>
      <c r="J128" s="833"/>
      <c r="K128" s="833">
        <v>716</v>
      </c>
      <c r="L128" s="850"/>
      <c r="M128" s="850"/>
      <c r="N128" s="833"/>
      <c r="O128" s="833"/>
      <c r="P128" s="850">
        <v>4</v>
      </c>
      <c r="Q128" s="850">
        <v>2868</v>
      </c>
      <c r="R128" s="838"/>
      <c r="S128" s="851">
        <v>717</v>
      </c>
    </row>
    <row r="129" spans="1:19" ht="14.4" customHeight="1" x14ac:dyDescent="0.3">
      <c r="A129" s="832" t="s">
        <v>1553</v>
      </c>
      <c r="B129" s="833" t="s">
        <v>1554</v>
      </c>
      <c r="C129" s="833" t="s">
        <v>560</v>
      </c>
      <c r="D129" s="833" t="s">
        <v>892</v>
      </c>
      <c r="E129" s="833" t="s">
        <v>1614</v>
      </c>
      <c r="F129" s="833" t="s">
        <v>1663</v>
      </c>
      <c r="G129" s="833" t="s">
        <v>1664</v>
      </c>
      <c r="H129" s="850">
        <v>2</v>
      </c>
      <c r="I129" s="850">
        <v>3650</v>
      </c>
      <c r="J129" s="833"/>
      <c r="K129" s="833">
        <v>1825</v>
      </c>
      <c r="L129" s="850"/>
      <c r="M129" s="850"/>
      <c r="N129" s="833"/>
      <c r="O129" s="833"/>
      <c r="P129" s="850">
        <v>3</v>
      </c>
      <c r="Q129" s="850">
        <v>5478</v>
      </c>
      <c r="R129" s="838"/>
      <c r="S129" s="851">
        <v>1826</v>
      </c>
    </row>
    <row r="130" spans="1:19" ht="14.4" customHeight="1" x14ac:dyDescent="0.3">
      <c r="A130" s="832" t="s">
        <v>1553</v>
      </c>
      <c r="B130" s="833" t="s">
        <v>1554</v>
      </c>
      <c r="C130" s="833" t="s">
        <v>560</v>
      </c>
      <c r="D130" s="833" t="s">
        <v>892</v>
      </c>
      <c r="E130" s="833" t="s">
        <v>1614</v>
      </c>
      <c r="F130" s="833" t="s">
        <v>1663</v>
      </c>
      <c r="G130" s="833" t="s">
        <v>1665</v>
      </c>
      <c r="H130" s="850"/>
      <c r="I130" s="850"/>
      <c r="J130" s="833"/>
      <c r="K130" s="833"/>
      <c r="L130" s="850"/>
      <c r="M130" s="850"/>
      <c r="N130" s="833"/>
      <c r="O130" s="833"/>
      <c r="P130" s="850">
        <v>10</v>
      </c>
      <c r="Q130" s="850">
        <v>18260</v>
      </c>
      <c r="R130" s="838"/>
      <c r="S130" s="851">
        <v>1826</v>
      </c>
    </row>
    <row r="131" spans="1:19" ht="14.4" customHeight="1" x14ac:dyDescent="0.3">
      <c r="A131" s="832" t="s">
        <v>1553</v>
      </c>
      <c r="B131" s="833" t="s">
        <v>1554</v>
      </c>
      <c r="C131" s="833" t="s">
        <v>560</v>
      </c>
      <c r="D131" s="833" t="s">
        <v>892</v>
      </c>
      <c r="E131" s="833" t="s">
        <v>1614</v>
      </c>
      <c r="F131" s="833" t="s">
        <v>1668</v>
      </c>
      <c r="G131" s="833" t="s">
        <v>1669</v>
      </c>
      <c r="H131" s="850"/>
      <c r="I131" s="850"/>
      <c r="J131" s="833"/>
      <c r="K131" s="833"/>
      <c r="L131" s="850"/>
      <c r="M131" s="850"/>
      <c r="N131" s="833"/>
      <c r="O131" s="833"/>
      <c r="P131" s="850">
        <v>3</v>
      </c>
      <c r="Q131" s="850">
        <v>10566</v>
      </c>
      <c r="R131" s="838"/>
      <c r="S131" s="851">
        <v>3522</v>
      </c>
    </row>
    <row r="132" spans="1:19" ht="14.4" customHeight="1" x14ac:dyDescent="0.3">
      <c r="A132" s="832" t="s">
        <v>1553</v>
      </c>
      <c r="B132" s="833" t="s">
        <v>1554</v>
      </c>
      <c r="C132" s="833" t="s">
        <v>560</v>
      </c>
      <c r="D132" s="833" t="s">
        <v>892</v>
      </c>
      <c r="E132" s="833" t="s">
        <v>1614</v>
      </c>
      <c r="F132" s="833" t="s">
        <v>1668</v>
      </c>
      <c r="G132" s="833" t="s">
        <v>1670</v>
      </c>
      <c r="H132" s="850"/>
      <c r="I132" s="850"/>
      <c r="J132" s="833"/>
      <c r="K132" s="833"/>
      <c r="L132" s="850"/>
      <c r="M132" s="850"/>
      <c r="N132" s="833"/>
      <c r="O132" s="833"/>
      <c r="P132" s="850">
        <v>1</v>
      </c>
      <c r="Q132" s="850">
        <v>3522</v>
      </c>
      <c r="R132" s="838"/>
      <c r="S132" s="851">
        <v>3522</v>
      </c>
    </row>
    <row r="133" spans="1:19" ht="14.4" customHeight="1" x14ac:dyDescent="0.3">
      <c r="A133" s="832" t="s">
        <v>1553</v>
      </c>
      <c r="B133" s="833" t="s">
        <v>1554</v>
      </c>
      <c r="C133" s="833" t="s">
        <v>560</v>
      </c>
      <c r="D133" s="833" t="s">
        <v>892</v>
      </c>
      <c r="E133" s="833" t="s">
        <v>1614</v>
      </c>
      <c r="F133" s="833" t="s">
        <v>1673</v>
      </c>
      <c r="G133" s="833" t="s">
        <v>1675</v>
      </c>
      <c r="H133" s="850">
        <v>311</v>
      </c>
      <c r="I133" s="850">
        <v>10366.67</v>
      </c>
      <c r="J133" s="833"/>
      <c r="K133" s="833">
        <v>33.333344051446943</v>
      </c>
      <c r="L133" s="850"/>
      <c r="M133" s="850"/>
      <c r="N133" s="833"/>
      <c r="O133" s="833"/>
      <c r="P133" s="850">
        <v>143</v>
      </c>
      <c r="Q133" s="850">
        <v>4766.68</v>
      </c>
      <c r="R133" s="838"/>
      <c r="S133" s="851">
        <v>33.333426573426578</v>
      </c>
    </row>
    <row r="134" spans="1:19" ht="14.4" customHeight="1" x14ac:dyDescent="0.3">
      <c r="A134" s="832" t="s">
        <v>1553</v>
      </c>
      <c r="B134" s="833" t="s">
        <v>1554</v>
      </c>
      <c r="C134" s="833" t="s">
        <v>560</v>
      </c>
      <c r="D134" s="833" t="s">
        <v>892</v>
      </c>
      <c r="E134" s="833" t="s">
        <v>1614</v>
      </c>
      <c r="F134" s="833" t="s">
        <v>1676</v>
      </c>
      <c r="G134" s="833" t="s">
        <v>1677</v>
      </c>
      <c r="H134" s="850">
        <v>308</v>
      </c>
      <c r="I134" s="850">
        <v>11396</v>
      </c>
      <c r="J134" s="833"/>
      <c r="K134" s="833">
        <v>37</v>
      </c>
      <c r="L134" s="850"/>
      <c r="M134" s="850"/>
      <c r="N134" s="833"/>
      <c r="O134" s="833"/>
      <c r="P134" s="850">
        <v>143</v>
      </c>
      <c r="Q134" s="850">
        <v>5291</v>
      </c>
      <c r="R134" s="838"/>
      <c r="S134" s="851">
        <v>37</v>
      </c>
    </row>
    <row r="135" spans="1:19" ht="14.4" customHeight="1" x14ac:dyDescent="0.3">
      <c r="A135" s="832" t="s">
        <v>1553</v>
      </c>
      <c r="B135" s="833" t="s">
        <v>1554</v>
      </c>
      <c r="C135" s="833" t="s">
        <v>560</v>
      </c>
      <c r="D135" s="833" t="s">
        <v>892</v>
      </c>
      <c r="E135" s="833" t="s">
        <v>1614</v>
      </c>
      <c r="F135" s="833" t="s">
        <v>1683</v>
      </c>
      <c r="G135" s="833" t="s">
        <v>1685</v>
      </c>
      <c r="H135" s="850"/>
      <c r="I135" s="850"/>
      <c r="J135" s="833"/>
      <c r="K135" s="833"/>
      <c r="L135" s="850"/>
      <c r="M135" s="850"/>
      <c r="N135" s="833"/>
      <c r="O135" s="833"/>
      <c r="P135" s="850">
        <v>1</v>
      </c>
      <c r="Q135" s="850">
        <v>438</v>
      </c>
      <c r="R135" s="838"/>
      <c r="S135" s="851">
        <v>438</v>
      </c>
    </row>
    <row r="136" spans="1:19" ht="14.4" customHeight="1" x14ac:dyDescent="0.3">
      <c r="A136" s="832" t="s">
        <v>1553</v>
      </c>
      <c r="B136" s="833" t="s">
        <v>1554</v>
      </c>
      <c r="C136" s="833" t="s">
        <v>560</v>
      </c>
      <c r="D136" s="833" t="s">
        <v>892</v>
      </c>
      <c r="E136" s="833" t="s">
        <v>1614</v>
      </c>
      <c r="F136" s="833" t="s">
        <v>1686</v>
      </c>
      <c r="G136" s="833" t="s">
        <v>1687</v>
      </c>
      <c r="H136" s="850"/>
      <c r="I136" s="850"/>
      <c r="J136" s="833"/>
      <c r="K136" s="833"/>
      <c r="L136" s="850"/>
      <c r="M136" s="850"/>
      <c r="N136" s="833"/>
      <c r="O136" s="833"/>
      <c r="P136" s="850">
        <v>2</v>
      </c>
      <c r="Q136" s="850">
        <v>2686</v>
      </c>
      <c r="R136" s="838"/>
      <c r="S136" s="851">
        <v>1343</v>
      </c>
    </row>
    <row r="137" spans="1:19" ht="14.4" customHeight="1" x14ac:dyDescent="0.3">
      <c r="A137" s="832" t="s">
        <v>1553</v>
      </c>
      <c r="B137" s="833" t="s">
        <v>1554</v>
      </c>
      <c r="C137" s="833" t="s">
        <v>560</v>
      </c>
      <c r="D137" s="833" t="s">
        <v>892</v>
      </c>
      <c r="E137" s="833" t="s">
        <v>1614</v>
      </c>
      <c r="F137" s="833" t="s">
        <v>1686</v>
      </c>
      <c r="G137" s="833" t="s">
        <v>1688</v>
      </c>
      <c r="H137" s="850"/>
      <c r="I137" s="850"/>
      <c r="J137" s="833"/>
      <c r="K137" s="833"/>
      <c r="L137" s="850"/>
      <c r="M137" s="850"/>
      <c r="N137" s="833"/>
      <c r="O137" s="833"/>
      <c r="P137" s="850">
        <v>3</v>
      </c>
      <c r="Q137" s="850">
        <v>4029</v>
      </c>
      <c r="R137" s="838"/>
      <c r="S137" s="851">
        <v>1343</v>
      </c>
    </row>
    <row r="138" spans="1:19" ht="14.4" customHeight="1" x14ac:dyDescent="0.3">
      <c r="A138" s="832" t="s">
        <v>1553</v>
      </c>
      <c r="B138" s="833" t="s">
        <v>1554</v>
      </c>
      <c r="C138" s="833" t="s">
        <v>560</v>
      </c>
      <c r="D138" s="833" t="s">
        <v>892</v>
      </c>
      <c r="E138" s="833" t="s">
        <v>1614</v>
      </c>
      <c r="F138" s="833" t="s">
        <v>1689</v>
      </c>
      <c r="G138" s="833" t="s">
        <v>1690</v>
      </c>
      <c r="H138" s="850"/>
      <c r="I138" s="850"/>
      <c r="J138" s="833"/>
      <c r="K138" s="833"/>
      <c r="L138" s="850"/>
      <c r="M138" s="850"/>
      <c r="N138" s="833"/>
      <c r="O138" s="833"/>
      <c r="P138" s="850">
        <v>5</v>
      </c>
      <c r="Q138" s="850">
        <v>2550</v>
      </c>
      <c r="R138" s="838"/>
      <c r="S138" s="851">
        <v>510</v>
      </c>
    </row>
    <row r="139" spans="1:19" ht="14.4" customHeight="1" x14ac:dyDescent="0.3">
      <c r="A139" s="832" t="s">
        <v>1553</v>
      </c>
      <c r="B139" s="833" t="s">
        <v>1554</v>
      </c>
      <c r="C139" s="833" t="s">
        <v>560</v>
      </c>
      <c r="D139" s="833" t="s">
        <v>892</v>
      </c>
      <c r="E139" s="833" t="s">
        <v>1614</v>
      </c>
      <c r="F139" s="833" t="s">
        <v>1694</v>
      </c>
      <c r="G139" s="833" t="s">
        <v>1696</v>
      </c>
      <c r="H139" s="850">
        <v>1</v>
      </c>
      <c r="I139" s="850">
        <v>2645</v>
      </c>
      <c r="J139" s="833"/>
      <c r="K139" s="833">
        <v>2645</v>
      </c>
      <c r="L139" s="850"/>
      <c r="M139" s="850"/>
      <c r="N139" s="833"/>
      <c r="O139" s="833"/>
      <c r="P139" s="850"/>
      <c r="Q139" s="850"/>
      <c r="R139" s="838"/>
      <c r="S139" s="851"/>
    </row>
    <row r="140" spans="1:19" ht="14.4" customHeight="1" x14ac:dyDescent="0.3">
      <c r="A140" s="832" t="s">
        <v>1553</v>
      </c>
      <c r="B140" s="833" t="s">
        <v>1554</v>
      </c>
      <c r="C140" s="833" t="s">
        <v>560</v>
      </c>
      <c r="D140" s="833" t="s">
        <v>893</v>
      </c>
      <c r="E140" s="833" t="s">
        <v>1614</v>
      </c>
      <c r="F140" s="833" t="s">
        <v>1615</v>
      </c>
      <c r="G140" s="833" t="s">
        <v>1616</v>
      </c>
      <c r="H140" s="850">
        <v>15</v>
      </c>
      <c r="I140" s="850">
        <v>555</v>
      </c>
      <c r="J140" s="833">
        <v>1.6666666666666667</v>
      </c>
      <c r="K140" s="833">
        <v>37</v>
      </c>
      <c r="L140" s="850">
        <v>9</v>
      </c>
      <c r="M140" s="850">
        <v>333</v>
      </c>
      <c r="N140" s="833">
        <v>1</v>
      </c>
      <c r="O140" s="833">
        <v>37</v>
      </c>
      <c r="P140" s="850">
        <v>13</v>
      </c>
      <c r="Q140" s="850">
        <v>481</v>
      </c>
      <c r="R140" s="838">
        <v>1.4444444444444444</v>
      </c>
      <c r="S140" s="851">
        <v>37</v>
      </c>
    </row>
    <row r="141" spans="1:19" ht="14.4" customHeight="1" x14ac:dyDescent="0.3">
      <c r="A141" s="832" t="s">
        <v>1553</v>
      </c>
      <c r="B141" s="833" t="s">
        <v>1554</v>
      </c>
      <c r="C141" s="833" t="s">
        <v>560</v>
      </c>
      <c r="D141" s="833" t="s">
        <v>894</v>
      </c>
      <c r="E141" s="833" t="s">
        <v>1555</v>
      </c>
      <c r="F141" s="833" t="s">
        <v>1558</v>
      </c>
      <c r="G141" s="833" t="s">
        <v>1559</v>
      </c>
      <c r="H141" s="850">
        <v>2700</v>
      </c>
      <c r="I141" s="850">
        <v>7018.5999999999995</v>
      </c>
      <c r="J141" s="833">
        <v>1.8910566433246125</v>
      </c>
      <c r="K141" s="833">
        <v>2.5994814814814813</v>
      </c>
      <c r="L141" s="850">
        <v>1433</v>
      </c>
      <c r="M141" s="850">
        <v>3711.47</v>
      </c>
      <c r="N141" s="833">
        <v>1</v>
      </c>
      <c r="O141" s="833">
        <v>2.59</v>
      </c>
      <c r="P141" s="850">
        <v>1132</v>
      </c>
      <c r="Q141" s="850">
        <v>2920.5600000000004</v>
      </c>
      <c r="R141" s="838">
        <v>0.78690114698488756</v>
      </c>
      <c r="S141" s="851">
        <v>2.5800000000000005</v>
      </c>
    </row>
    <row r="142" spans="1:19" ht="14.4" customHeight="1" x14ac:dyDescent="0.3">
      <c r="A142" s="832" t="s">
        <v>1553</v>
      </c>
      <c r="B142" s="833" t="s">
        <v>1554</v>
      </c>
      <c r="C142" s="833" t="s">
        <v>560</v>
      </c>
      <c r="D142" s="833" t="s">
        <v>894</v>
      </c>
      <c r="E142" s="833" t="s">
        <v>1555</v>
      </c>
      <c r="F142" s="833" t="s">
        <v>1560</v>
      </c>
      <c r="G142" s="833" t="s">
        <v>1561</v>
      </c>
      <c r="H142" s="850">
        <v>5190</v>
      </c>
      <c r="I142" s="850">
        <v>27247.5</v>
      </c>
      <c r="J142" s="833">
        <v>1.913233063700708</v>
      </c>
      <c r="K142" s="833">
        <v>5.25</v>
      </c>
      <c r="L142" s="850">
        <v>2070</v>
      </c>
      <c r="M142" s="850">
        <v>14241.599999999999</v>
      </c>
      <c r="N142" s="833">
        <v>1</v>
      </c>
      <c r="O142" s="833">
        <v>6.879999999999999</v>
      </c>
      <c r="P142" s="850">
        <v>6835</v>
      </c>
      <c r="Q142" s="850">
        <v>49143.65</v>
      </c>
      <c r="R142" s="838">
        <v>3.4507112964835418</v>
      </c>
      <c r="S142" s="851">
        <v>7.19</v>
      </c>
    </row>
    <row r="143" spans="1:19" ht="14.4" customHeight="1" x14ac:dyDescent="0.3">
      <c r="A143" s="832" t="s">
        <v>1553</v>
      </c>
      <c r="B143" s="833" t="s">
        <v>1554</v>
      </c>
      <c r="C143" s="833" t="s">
        <v>560</v>
      </c>
      <c r="D143" s="833" t="s">
        <v>894</v>
      </c>
      <c r="E143" s="833" t="s">
        <v>1555</v>
      </c>
      <c r="F143" s="833" t="s">
        <v>1564</v>
      </c>
      <c r="G143" s="833" t="s">
        <v>1565</v>
      </c>
      <c r="H143" s="850">
        <v>2250</v>
      </c>
      <c r="I143" s="850">
        <v>15052.5</v>
      </c>
      <c r="J143" s="833"/>
      <c r="K143" s="833">
        <v>6.69</v>
      </c>
      <c r="L143" s="850"/>
      <c r="M143" s="850"/>
      <c r="N143" s="833"/>
      <c r="O143" s="833"/>
      <c r="P143" s="850"/>
      <c r="Q143" s="850"/>
      <c r="R143" s="838"/>
      <c r="S143" s="851"/>
    </row>
    <row r="144" spans="1:19" ht="14.4" customHeight="1" x14ac:dyDescent="0.3">
      <c r="A144" s="832" t="s">
        <v>1553</v>
      </c>
      <c r="B144" s="833" t="s">
        <v>1554</v>
      </c>
      <c r="C144" s="833" t="s">
        <v>560</v>
      </c>
      <c r="D144" s="833" t="s">
        <v>894</v>
      </c>
      <c r="E144" s="833" t="s">
        <v>1555</v>
      </c>
      <c r="F144" s="833" t="s">
        <v>1566</v>
      </c>
      <c r="G144" s="833" t="s">
        <v>1567</v>
      </c>
      <c r="H144" s="850">
        <v>73972</v>
      </c>
      <c r="I144" s="850">
        <v>450204.48999999993</v>
      </c>
      <c r="J144" s="833">
        <v>1.7792444080431478</v>
      </c>
      <c r="K144" s="833">
        <v>6.0861473260152481</v>
      </c>
      <c r="L144" s="850">
        <v>47832</v>
      </c>
      <c r="M144" s="850">
        <v>253031.27999999997</v>
      </c>
      <c r="N144" s="833">
        <v>1</v>
      </c>
      <c r="O144" s="833">
        <v>5.2899999999999991</v>
      </c>
      <c r="P144" s="850">
        <v>57573</v>
      </c>
      <c r="Q144" s="850">
        <v>306864.08999999997</v>
      </c>
      <c r="R144" s="838">
        <v>1.212751601303997</v>
      </c>
      <c r="S144" s="851">
        <v>5.3299999999999992</v>
      </c>
    </row>
    <row r="145" spans="1:19" ht="14.4" customHeight="1" x14ac:dyDescent="0.3">
      <c r="A145" s="832" t="s">
        <v>1553</v>
      </c>
      <c r="B145" s="833" t="s">
        <v>1554</v>
      </c>
      <c r="C145" s="833" t="s">
        <v>560</v>
      </c>
      <c r="D145" s="833" t="s">
        <v>894</v>
      </c>
      <c r="E145" s="833" t="s">
        <v>1555</v>
      </c>
      <c r="F145" s="833" t="s">
        <v>1568</v>
      </c>
      <c r="G145" s="833" t="s">
        <v>1569</v>
      </c>
      <c r="H145" s="850">
        <v>843</v>
      </c>
      <c r="I145" s="850">
        <v>7637.3</v>
      </c>
      <c r="J145" s="833">
        <v>0.67440743311380846</v>
      </c>
      <c r="K145" s="833">
        <v>9.0596678529062871</v>
      </c>
      <c r="L145" s="850">
        <v>1239</v>
      </c>
      <c r="M145" s="850">
        <v>11324.460000000001</v>
      </c>
      <c r="N145" s="833">
        <v>1</v>
      </c>
      <c r="O145" s="833">
        <v>9.14</v>
      </c>
      <c r="P145" s="850">
        <v>886</v>
      </c>
      <c r="Q145" s="850">
        <v>8098.04</v>
      </c>
      <c r="R145" s="838">
        <v>0.71509281678773196</v>
      </c>
      <c r="S145" s="851">
        <v>9.14</v>
      </c>
    </row>
    <row r="146" spans="1:19" ht="14.4" customHeight="1" x14ac:dyDescent="0.3">
      <c r="A146" s="832" t="s">
        <v>1553</v>
      </c>
      <c r="B146" s="833" t="s">
        <v>1554</v>
      </c>
      <c r="C146" s="833" t="s">
        <v>560</v>
      </c>
      <c r="D146" s="833" t="s">
        <v>894</v>
      </c>
      <c r="E146" s="833" t="s">
        <v>1555</v>
      </c>
      <c r="F146" s="833" t="s">
        <v>1570</v>
      </c>
      <c r="G146" s="833" t="s">
        <v>1571</v>
      </c>
      <c r="H146" s="850">
        <v>195</v>
      </c>
      <c r="I146" s="850">
        <v>1782.3</v>
      </c>
      <c r="J146" s="833">
        <v>1.2134395424836601</v>
      </c>
      <c r="K146" s="833">
        <v>9.14</v>
      </c>
      <c r="L146" s="850">
        <v>160</v>
      </c>
      <c r="M146" s="850">
        <v>1468.8</v>
      </c>
      <c r="N146" s="833">
        <v>1</v>
      </c>
      <c r="O146" s="833">
        <v>9.18</v>
      </c>
      <c r="P146" s="850">
        <v>1003</v>
      </c>
      <c r="Q146" s="850">
        <v>9207.5400000000009</v>
      </c>
      <c r="R146" s="838">
        <v>6.2687500000000007</v>
      </c>
      <c r="S146" s="851">
        <v>9.1800000000000015</v>
      </c>
    </row>
    <row r="147" spans="1:19" ht="14.4" customHeight="1" x14ac:dyDescent="0.3">
      <c r="A147" s="832" t="s">
        <v>1553</v>
      </c>
      <c r="B147" s="833" t="s">
        <v>1554</v>
      </c>
      <c r="C147" s="833" t="s">
        <v>560</v>
      </c>
      <c r="D147" s="833" t="s">
        <v>894</v>
      </c>
      <c r="E147" s="833" t="s">
        <v>1555</v>
      </c>
      <c r="F147" s="833" t="s">
        <v>1572</v>
      </c>
      <c r="G147" s="833" t="s">
        <v>1573</v>
      </c>
      <c r="H147" s="850">
        <v>740.1</v>
      </c>
      <c r="I147" s="850">
        <v>7578.619999999999</v>
      </c>
      <c r="J147" s="833">
        <v>0.46504900778638691</v>
      </c>
      <c r="K147" s="833">
        <v>10.239994595324955</v>
      </c>
      <c r="L147" s="850">
        <v>1593</v>
      </c>
      <c r="M147" s="850">
        <v>16296.390000000003</v>
      </c>
      <c r="N147" s="833">
        <v>1</v>
      </c>
      <c r="O147" s="833">
        <v>10.230000000000002</v>
      </c>
      <c r="P147" s="850">
        <v>2029</v>
      </c>
      <c r="Q147" s="850">
        <v>20513.189999999999</v>
      </c>
      <c r="R147" s="838">
        <v>1.2587566939671913</v>
      </c>
      <c r="S147" s="851">
        <v>10.11</v>
      </c>
    </row>
    <row r="148" spans="1:19" ht="14.4" customHeight="1" x14ac:dyDescent="0.3">
      <c r="A148" s="832" t="s">
        <v>1553</v>
      </c>
      <c r="B148" s="833" t="s">
        <v>1554</v>
      </c>
      <c r="C148" s="833" t="s">
        <v>560</v>
      </c>
      <c r="D148" s="833" t="s">
        <v>894</v>
      </c>
      <c r="E148" s="833" t="s">
        <v>1555</v>
      </c>
      <c r="F148" s="833" t="s">
        <v>1576</v>
      </c>
      <c r="G148" s="833" t="s">
        <v>1577</v>
      </c>
      <c r="H148" s="850">
        <v>148</v>
      </c>
      <c r="I148" s="850">
        <v>6627.44</v>
      </c>
      <c r="J148" s="833">
        <v>26.689110824742265</v>
      </c>
      <c r="K148" s="833">
        <v>44.779999999999994</v>
      </c>
      <c r="L148" s="850">
        <v>7.2</v>
      </c>
      <c r="M148" s="850">
        <v>248.32000000000002</v>
      </c>
      <c r="N148" s="833">
        <v>1</v>
      </c>
      <c r="O148" s="833">
        <v>34.488888888888894</v>
      </c>
      <c r="P148" s="850"/>
      <c r="Q148" s="850"/>
      <c r="R148" s="838"/>
      <c r="S148" s="851"/>
    </row>
    <row r="149" spans="1:19" ht="14.4" customHeight="1" x14ac:dyDescent="0.3">
      <c r="A149" s="832" t="s">
        <v>1553</v>
      </c>
      <c r="B149" s="833" t="s">
        <v>1554</v>
      </c>
      <c r="C149" s="833" t="s">
        <v>560</v>
      </c>
      <c r="D149" s="833" t="s">
        <v>894</v>
      </c>
      <c r="E149" s="833" t="s">
        <v>1555</v>
      </c>
      <c r="F149" s="833" t="s">
        <v>1580</v>
      </c>
      <c r="G149" s="833" t="s">
        <v>1581</v>
      </c>
      <c r="H149" s="850">
        <v>2427</v>
      </c>
      <c r="I149" s="850">
        <v>48874.86</v>
      </c>
      <c r="J149" s="833">
        <v>0.69221885707293196</v>
      </c>
      <c r="K149" s="833">
        <v>20.137972805933252</v>
      </c>
      <c r="L149" s="850">
        <v>3456</v>
      </c>
      <c r="M149" s="850">
        <v>70606.080000000002</v>
      </c>
      <c r="N149" s="833">
        <v>1</v>
      </c>
      <c r="O149" s="833">
        <v>20.43</v>
      </c>
      <c r="P149" s="850">
        <v>2234</v>
      </c>
      <c r="Q149" s="850">
        <v>46690.6</v>
      </c>
      <c r="R149" s="838">
        <v>0.66128299432570115</v>
      </c>
      <c r="S149" s="851">
        <v>20.9</v>
      </c>
    </row>
    <row r="150" spans="1:19" ht="14.4" customHeight="1" x14ac:dyDescent="0.3">
      <c r="A150" s="832" t="s">
        <v>1553</v>
      </c>
      <c r="B150" s="833" t="s">
        <v>1554</v>
      </c>
      <c r="C150" s="833" t="s">
        <v>560</v>
      </c>
      <c r="D150" s="833" t="s">
        <v>894</v>
      </c>
      <c r="E150" s="833" t="s">
        <v>1555</v>
      </c>
      <c r="F150" s="833" t="s">
        <v>1586</v>
      </c>
      <c r="G150" s="833" t="s">
        <v>1587</v>
      </c>
      <c r="H150" s="850">
        <v>21</v>
      </c>
      <c r="I150" s="850">
        <v>45438.539999999986</v>
      </c>
      <c r="J150" s="833">
        <v>4.5743880401681212</v>
      </c>
      <c r="K150" s="833">
        <v>2163.7399999999993</v>
      </c>
      <c r="L150" s="850">
        <v>5</v>
      </c>
      <c r="M150" s="850">
        <v>9933.25</v>
      </c>
      <c r="N150" s="833">
        <v>1</v>
      </c>
      <c r="O150" s="833">
        <v>1986.65</v>
      </c>
      <c r="P150" s="850">
        <v>23</v>
      </c>
      <c r="Q150" s="850">
        <v>46641.469999999994</v>
      </c>
      <c r="R150" s="838">
        <v>4.6954893916895273</v>
      </c>
      <c r="S150" s="851">
        <v>2027.8899999999996</v>
      </c>
    </row>
    <row r="151" spans="1:19" ht="14.4" customHeight="1" x14ac:dyDescent="0.3">
      <c r="A151" s="832" t="s">
        <v>1553</v>
      </c>
      <c r="B151" s="833" t="s">
        <v>1554</v>
      </c>
      <c r="C151" s="833" t="s">
        <v>560</v>
      </c>
      <c r="D151" s="833" t="s">
        <v>894</v>
      </c>
      <c r="E151" s="833" t="s">
        <v>1555</v>
      </c>
      <c r="F151" s="833" t="s">
        <v>1588</v>
      </c>
      <c r="G151" s="833" t="s">
        <v>1589</v>
      </c>
      <c r="H151" s="850"/>
      <c r="I151" s="850"/>
      <c r="J151" s="833"/>
      <c r="K151" s="833"/>
      <c r="L151" s="850">
        <v>135</v>
      </c>
      <c r="M151" s="850">
        <v>33632.550000000003</v>
      </c>
      <c r="N151" s="833">
        <v>1</v>
      </c>
      <c r="O151" s="833">
        <v>249.13000000000002</v>
      </c>
      <c r="P151" s="850">
        <v>760</v>
      </c>
      <c r="Q151" s="850">
        <v>150198.79999999999</v>
      </c>
      <c r="R151" s="838">
        <v>4.4658760635158492</v>
      </c>
      <c r="S151" s="851">
        <v>197.63</v>
      </c>
    </row>
    <row r="152" spans="1:19" ht="14.4" customHeight="1" x14ac:dyDescent="0.3">
      <c r="A152" s="832" t="s">
        <v>1553</v>
      </c>
      <c r="B152" s="833" t="s">
        <v>1554</v>
      </c>
      <c r="C152" s="833" t="s">
        <v>560</v>
      </c>
      <c r="D152" s="833" t="s">
        <v>894</v>
      </c>
      <c r="E152" s="833" t="s">
        <v>1555</v>
      </c>
      <c r="F152" s="833" t="s">
        <v>1590</v>
      </c>
      <c r="G152" s="833" t="s">
        <v>1591</v>
      </c>
      <c r="H152" s="850">
        <v>102252</v>
      </c>
      <c r="I152" s="850">
        <v>414279.10000000003</v>
      </c>
      <c r="J152" s="833">
        <v>1.2448693874419794</v>
      </c>
      <c r="K152" s="833">
        <v>4.0515500919297427</v>
      </c>
      <c r="L152" s="850">
        <v>88273</v>
      </c>
      <c r="M152" s="850">
        <v>332789.20999999985</v>
      </c>
      <c r="N152" s="833">
        <v>1</v>
      </c>
      <c r="O152" s="833">
        <v>3.7699999999999982</v>
      </c>
      <c r="P152" s="850">
        <v>90791</v>
      </c>
      <c r="Q152" s="850">
        <v>340466.25</v>
      </c>
      <c r="R152" s="838">
        <v>1.0230687767791515</v>
      </c>
      <c r="S152" s="851">
        <v>3.75</v>
      </c>
    </row>
    <row r="153" spans="1:19" ht="14.4" customHeight="1" x14ac:dyDescent="0.3">
      <c r="A153" s="832" t="s">
        <v>1553</v>
      </c>
      <c r="B153" s="833" t="s">
        <v>1554</v>
      </c>
      <c r="C153" s="833" t="s">
        <v>560</v>
      </c>
      <c r="D153" s="833" t="s">
        <v>894</v>
      </c>
      <c r="E153" s="833" t="s">
        <v>1555</v>
      </c>
      <c r="F153" s="833" t="s">
        <v>1594</v>
      </c>
      <c r="G153" s="833" t="s">
        <v>1595</v>
      </c>
      <c r="H153" s="850"/>
      <c r="I153" s="850"/>
      <c r="J153" s="833"/>
      <c r="K153" s="833"/>
      <c r="L153" s="850">
        <v>700</v>
      </c>
      <c r="M153" s="850">
        <v>5383</v>
      </c>
      <c r="N153" s="833">
        <v>1</v>
      </c>
      <c r="O153" s="833">
        <v>7.69</v>
      </c>
      <c r="P153" s="850"/>
      <c r="Q153" s="850"/>
      <c r="R153" s="838"/>
      <c r="S153" s="851"/>
    </row>
    <row r="154" spans="1:19" ht="14.4" customHeight="1" x14ac:dyDescent="0.3">
      <c r="A154" s="832" t="s">
        <v>1553</v>
      </c>
      <c r="B154" s="833" t="s">
        <v>1554</v>
      </c>
      <c r="C154" s="833" t="s">
        <v>560</v>
      </c>
      <c r="D154" s="833" t="s">
        <v>894</v>
      </c>
      <c r="E154" s="833" t="s">
        <v>1555</v>
      </c>
      <c r="F154" s="833" t="s">
        <v>1596</v>
      </c>
      <c r="G154" s="833" t="s">
        <v>1597</v>
      </c>
      <c r="H154" s="850"/>
      <c r="I154" s="850"/>
      <c r="J154" s="833"/>
      <c r="K154" s="833"/>
      <c r="L154" s="850">
        <v>165</v>
      </c>
      <c r="M154" s="850">
        <v>26235</v>
      </c>
      <c r="N154" s="833">
        <v>1</v>
      </c>
      <c r="O154" s="833">
        <v>159</v>
      </c>
      <c r="P154" s="850">
        <v>465</v>
      </c>
      <c r="Q154" s="850">
        <v>73883.850000000006</v>
      </c>
      <c r="R154" s="838">
        <v>2.8162321326472273</v>
      </c>
      <c r="S154" s="851">
        <v>158.89000000000001</v>
      </c>
    </row>
    <row r="155" spans="1:19" ht="14.4" customHeight="1" x14ac:dyDescent="0.3">
      <c r="A155" s="832" t="s">
        <v>1553</v>
      </c>
      <c r="B155" s="833" t="s">
        <v>1554</v>
      </c>
      <c r="C155" s="833" t="s">
        <v>560</v>
      </c>
      <c r="D155" s="833" t="s">
        <v>894</v>
      </c>
      <c r="E155" s="833" t="s">
        <v>1555</v>
      </c>
      <c r="F155" s="833" t="s">
        <v>1598</v>
      </c>
      <c r="G155" s="833" t="s">
        <v>1599</v>
      </c>
      <c r="H155" s="850">
        <v>2770</v>
      </c>
      <c r="I155" s="850">
        <v>55704.7</v>
      </c>
      <c r="J155" s="833">
        <v>0.810032916262169</v>
      </c>
      <c r="K155" s="833">
        <v>20.11</v>
      </c>
      <c r="L155" s="850">
        <v>3402</v>
      </c>
      <c r="M155" s="850">
        <v>68768.44</v>
      </c>
      <c r="N155" s="833">
        <v>1</v>
      </c>
      <c r="O155" s="833">
        <v>20.214121105232216</v>
      </c>
      <c r="P155" s="850">
        <v>2476</v>
      </c>
      <c r="Q155" s="850">
        <v>51352.239999999991</v>
      </c>
      <c r="R155" s="838">
        <v>0.74674138311120608</v>
      </c>
      <c r="S155" s="851">
        <v>20.739999999999995</v>
      </c>
    </row>
    <row r="156" spans="1:19" ht="14.4" customHeight="1" x14ac:dyDescent="0.3">
      <c r="A156" s="832" t="s">
        <v>1553</v>
      </c>
      <c r="B156" s="833" t="s">
        <v>1554</v>
      </c>
      <c r="C156" s="833" t="s">
        <v>560</v>
      </c>
      <c r="D156" s="833" t="s">
        <v>894</v>
      </c>
      <c r="E156" s="833" t="s">
        <v>1555</v>
      </c>
      <c r="F156" s="833" t="s">
        <v>1600</v>
      </c>
      <c r="G156" s="833"/>
      <c r="H156" s="850">
        <v>700</v>
      </c>
      <c r="I156" s="850">
        <v>8750</v>
      </c>
      <c r="J156" s="833"/>
      <c r="K156" s="833">
        <v>12.5</v>
      </c>
      <c r="L156" s="850"/>
      <c r="M156" s="850"/>
      <c r="N156" s="833"/>
      <c r="O156" s="833"/>
      <c r="P156" s="850"/>
      <c r="Q156" s="850"/>
      <c r="R156" s="838"/>
      <c r="S156" s="851"/>
    </row>
    <row r="157" spans="1:19" ht="14.4" customHeight="1" x14ac:dyDescent="0.3">
      <c r="A157" s="832" t="s">
        <v>1553</v>
      </c>
      <c r="B157" s="833" t="s">
        <v>1554</v>
      </c>
      <c r="C157" s="833" t="s">
        <v>560</v>
      </c>
      <c r="D157" s="833" t="s">
        <v>894</v>
      </c>
      <c r="E157" s="833" t="s">
        <v>1555</v>
      </c>
      <c r="F157" s="833" t="s">
        <v>1603</v>
      </c>
      <c r="G157" s="833"/>
      <c r="H157" s="850">
        <v>2.5</v>
      </c>
      <c r="I157" s="850">
        <v>31015.010000000002</v>
      </c>
      <c r="J157" s="833"/>
      <c r="K157" s="833">
        <v>12406.004000000001</v>
      </c>
      <c r="L157" s="850"/>
      <c r="M157" s="850"/>
      <c r="N157" s="833"/>
      <c r="O157" s="833"/>
      <c r="P157" s="850"/>
      <c r="Q157" s="850"/>
      <c r="R157" s="838"/>
      <c r="S157" s="851"/>
    </row>
    <row r="158" spans="1:19" ht="14.4" customHeight="1" x14ac:dyDescent="0.3">
      <c r="A158" s="832" t="s">
        <v>1553</v>
      </c>
      <c r="B158" s="833" t="s">
        <v>1554</v>
      </c>
      <c r="C158" s="833" t="s">
        <v>560</v>
      </c>
      <c r="D158" s="833" t="s">
        <v>894</v>
      </c>
      <c r="E158" s="833" t="s">
        <v>1555</v>
      </c>
      <c r="F158" s="833" t="s">
        <v>1606</v>
      </c>
      <c r="G158" s="833" t="s">
        <v>1607</v>
      </c>
      <c r="H158" s="850"/>
      <c r="I158" s="850"/>
      <c r="J158" s="833"/>
      <c r="K158" s="833"/>
      <c r="L158" s="850">
        <v>3508</v>
      </c>
      <c r="M158" s="850">
        <v>69668.88</v>
      </c>
      <c r="N158" s="833">
        <v>1</v>
      </c>
      <c r="O158" s="833">
        <v>19.860000000000003</v>
      </c>
      <c r="P158" s="850">
        <v>5378</v>
      </c>
      <c r="Q158" s="850">
        <v>106699.51999999999</v>
      </c>
      <c r="R158" s="838">
        <v>1.5315234004048863</v>
      </c>
      <c r="S158" s="851">
        <v>19.839999999999996</v>
      </c>
    </row>
    <row r="159" spans="1:19" ht="14.4" customHeight="1" x14ac:dyDescent="0.3">
      <c r="A159" s="832" t="s">
        <v>1553</v>
      </c>
      <c r="B159" s="833" t="s">
        <v>1554</v>
      </c>
      <c r="C159" s="833" t="s">
        <v>560</v>
      </c>
      <c r="D159" s="833" t="s">
        <v>894</v>
      </c>
      <c r="E159" s="833" t="s">
        <v>1614</v>
      </c>
      <c r="F159" s="833" t="s">
        <v>1615</v>
      </c>
      <c r="G159" s="833" t="s">
        <v>1616</v>
      </c>
      <c r="H159" s="850">
        <v>19</v>
      </c>
      <c r="I159" s="850">
        <v>703</v>
      </c>
      <c r="J159" s="833">
        <v>0.76</v>
      </c>
      <c r="K159" s="833">
        <v>37</v>
      </c>
      <c r="L159" s="850">
        <v>25</v>
      </c>
      <c r="M159" s="850">
        <v>925</v>
      </c>
      <c r="N159" s="833">
        <v>1</v>
      </c>
      <c r="O159" s="833">
        <v>37</v>
      </c>
      <c r="P159" s="850">
        <v>25</v>
      </c>
      <c r="Q159" s="850">
        <v>925</v>
      </c>
      <c r="R159" s="838">
        <v>1</v>
      </c>
      <c r="S159" s="851">
        <v>37</v>
      </c>
    </row>
    <row r="160" spans="1:19" ht="14.4" customHeight="1" x14ac:dyDescent="0.3">
      <c r="A160" s="832" t="s">
        <v>1553</v>
      </c>
      <c r="B160" s="833" t="s">
        <v>1554</v>
      </c>
      <c r="C160" s="833" t="s">
        <v>560</v>
      </c>
      <c r="D160" s="833" t="s">
        <v>894</v>
      </c>
      <c r="E160" s="833" t="s">
        <v>1614</v>
      </c>
      <c r="F160" s="833" t="s">
        <v>1615</v>
      </c>
      <c r="G160" s="833" t="s">
        <v>1617</v>
      </c>
      <c r="H160" s="850">
        <v>2</v>
      </c>
      <c r="I160" s="850">
        <v>74</v>
      </c>
      <c r="J160" s="833"/>
      <c r="K160" s="833">
        <v>37</v>
      </c>
      <c r="L160" s="850"/>
      <c r="M160" s="850"/>
      <c r="N160" s="833"/>
      <c r="O160" s="833"/>
      <c r="P160" s="850">
        <v>2</v>
      </c>
      <c r="Q160" s="850">
        <v>74</v>
      </c>
      <c r="R160" s="838"/>
      <c r="S160" s="851">
        <v>37</v>
      </c>
    </row>
    <row r="161" spans="1:19" ht="14.4" customHeight="1" x14ac:dyDescent="0.3">
      <c r="A161" s="832" t="s">
        <v>1553</v>
      </c>
      <c r="B161" s="833" t="s">
        <v>1554</v>
      </c>
      <c r="C161" s="833" t="s">
        <v>560</v>
      </c>
      <c r="D161" s="833" t="s">
        <v>894</v>
      </c>
      <c r="E161" s="833" t="s">
        <v>1614</v>
      </c>
      <c r="F161" s="833" t="s">
        <v>1618</v>
      </c>
      <c r="G161" s="833" t="s">
        <v>1619</v>
      </c>
      <c r="H161" s="850">
        <v>18</v>
      </c>
      <c r="I161" s="850">
        <v>7974</v>
      </c>
      <c r="J161" s="833">
        <v>0.85521235521235517</v>
      </c>
      <c r="K161" s="833">
        <v>443</v>
      </c>
      <c r="L161" s="850">
        <v>21</v>
      </c>
      <c r="M161" s="850">
        <v>9324</v>
      </c>
      <c r="N161" s="833">
        <v>1</v>
      </c>
      <c r="O161" s="833">
        <v>444</v>
      </c>
      <c r="P161" s="850">
        <v>14</v>
      </c>
      <c r="Q161" s="850">
        <v>6216</v>
      </c>
      <c r="R161" s="838">
        <v>0.66666666666666663</v>
      </c>
      <c r="S161" s="851">
        <v>444</v>
      </c>
    </row>
    <row r="162" spans="1:19" ht="14.4" customHeight="1" x14ac:dyDescent="0.3">
      <c r="A162" s="832" t="s">
        <v>1553</v>
      </c>
      <c r="B162" s="833" t="s">
        <v>1554</v>
      </c>
      <c r="C162" s="833" t="s">
        <v>560</v>
      </c>
      <c r="D162" s="833" t="s">
        <v>894</v>
      </c>
      <c r="E162" s="833" t="s">
        <v>1614</v>
      </c>
      <c r="F162" s="833" t="s">
        <v>1620</v>
      </c>
      <c r="G162" s="833" t="s">
        <v>1621</v>
      </c>
      <c r="H162" s="850">
        <v>97</v>
      </c>
      <c r="I162" s="850">
        <v>17169</v>
      </c>
      <c r="J162" s="833">
        <v>0.32333333333333331</v>
      </c>
      <c r="K162" s="833">
        <v>177</v>
      </c>
      <c r="L162" s="850">
        <v>300</v>
      </c>
      <c r="M162" s="850">
        <v>53100</v>
      </c>
      <c r="N162" s="833">
        <v>1</v>
      </c>
      <c r="O162" s="833">
        <v>177</v>
      </c>
      <c r="P162" s="850">
        <v>234</v>
      </c>
      <c r="Q162" s="850">
        <v>41652</v>
      </c>
      <c r="R162" s="838">
        <v>0.78440677966101691</v>
      </c>
      <c r="S162" s="851">
        <v>178</v>
      </c>
    </row>
    <row r="163" spans="1:19" ht="14.4" customHeight="1" x14ac:dyDescent="0.3">
      <c r="A163" s="832" t="s">
        <v>1553</v>
      </c>
      <c r="B163" s="833" t="s">
        <v>1554</v>
      </c>
      <c r="C163" s="833" t="s">
        <v>560</v>
      </c>
      <c r="D163" s="833" t="s">
        <v>894</v>
      </c>
      <c r="E163" s="833" t="s">
        <v>1614</v>
      </c>
      <c r="F163" s="833" t="s">
        <v>1631</v>
      </c>
      <c r="G163" s="833" t="s">
        <v>1632</v>
      </c>
      <c r="H163" s="850">
        <v>3</v>
      </c>
      <c r="I163" s="850">
        <v>6114</v>
      </c>
      <c r="J163" s="833"/>
      <c r="K163" s="833">
        <v>2038</v>
      </c>
      <c r="L163" s="850"/>
      <c r="M163" s="850"/>
      <c r="N163" s="833"/>
      <c r="O163" s="833"/>
      <c r="P163" s="850">
        <v>2</v>
      </c>
      <c r="Q163" s="850">
        <v>4080</v>
      </c>
      <c r="R163" s="838"/>
      <c r="S163" s="851">
        <v>2040</v>
      </c>
    </row>
    <row r="164" spans="1:19" ht="14.4" customHeight="1" x14ac:dyDescent="0.3">
      <c r="A164" s="832" t="s">
        <v>1553</v>
      </c>
      <c r="B164" s="833" t="s">
        <v>1554</v>
      </c>
      <c r="C164" s="833" t="s">
        <v>560</v>
      </c>
      <c r="D164" s="833" t="s">
        <v>894</v>
      </c>
      <c r="E164" s="833" t="s">
        <v>1614</v>
      </c>
      <c r="F164" s="833" t="s">
        <v>1631</v>
      </c>
      <c r="G164" s="833" t="s">
        <v>1633</v>
      </c>
      <c r="H164" s="850">
        <v>9</v>
      </c>
      <c r="I164" s="850">
        <v>18342</v>
      </c>
      <c r="J164" s="833">
        <v>2.2488965179009317</v>
      </c>
      <c r="K164" s="833">
        <v>2038</v>
      </c>
      <c r="L164" s="850">
        <v>4</v>
      </c>
      <c r="M164" s="850">
        <v>8156</v>
      </c>
      <c r="N164" s="833">
        <v>1</v>
      </c>
      <c r="O164" s="833">
        <v>2039</v>
      </c>
      <c r="P164" s="850">
        <v>4</v>
      </c>
      <c r="Q164" s="850">
        <v>8160</v>
      </c>
      <c r="R164" s="838">
        <v>1.0004904364884748</v>
      </c>
      <c r="S164" s="851">
        <v>2040</v>
      </c>
    </row>
    <row r="165" spans="1:19" ht="14.4" customHeight="1" x14ac:dyDescent="0.3">
      <c r="A165" s="832" t="s">
        <v>1553</v>
      </c>
      <c r="B165" s="833" t="s">
        <v>1554</v>
      </c>
      <c r="C165" s="833" t="s">
        <v>560</v>
      </c>
      <c r="D165" s="833" t="s">
        <v>894</v>
      </c>
      <c r="E165" s="833" t="s">
        <v>1614</v>
      </c>
      <c r="F165" s="833" t="s">
        <v>1637</v>
      </c>
      <c r="G165" s="833" t="s">
        <v>1638</v>
      </c>
      <c r="H165" s="850"/>
      <c r="I165" s="850"/>
      <c r="J165" s="833"/>
      <c r="K165" s="833"/>
      <c r="L165" s="850"/>
      <c r="M165" s="850"/>
      <c r="N165" s="833"/>
      <c r="O165" s="833"/>
      <c r="P165" s="850">
        <v>1</v>
      </c>
      <c r="Q165" s="850">
        <v>667</v>
      </c>
      <c r="R165" s="838"/>
      <c r="S165" s="851">
        <v>667</v>
      </c>
    </row>
    <row r="166" spans="1:19" ht="14.4" customHeight="1" x14ac:dyDescent="0.3">
      <c r="A166" s="832" t="s">
        <v>1553</v>
      </c>
      <c r="B166" s="833" t="s">
        <v>1554</v>
      </c>
      <c r="C166" s="833" t="s">
        <v>560</v>
      </c>
      <c r="D166" s="833" t="s">
        <v>894</v>
      </c>
      <c r="E166" s="833" t="s">
        <v>1614</v>
      </c>
      <c r="F166" s="833" t="s">
        <v>1637</v>
      </c>
      <c r="G166" s="833" t="s">
        <v>1639</v>
      </c>
      <c r="H166" s="850">
        <v>1</v>
      </c>
      <c r="I166" s="850">
        <v>666</v>
      </c>
      <c r="J166" s="833"/>
      <c r="K166" s="833">
        <v>666</v>
      </c>
      <c r="L166" s="850"/>
      <c r="M166" s="850"/>
      <c r="N166" s="833"/>
      <c r="O166" s="833"/>
      <c r="P166" s="850"/>
      <c r="Q166" s="850"/>
      <c r="R166" s="838"/>
      <c r="S166" s="851"/>
    </row>
    <row r="167" spans="1:19" ht="14.4" customHeight="1" x14ac:dyDescent="0.3">
      <c r="A167" s="832" t="s">
        <v>1553</v>
      </c>
      <c r="B167" s="833" t="s">
        <v>1554</v>
      </c>
      <c r="C167" s="833" t="s">
        <v>560</v>
      </c>
      <c r="D167" s="833" t="s">
        <v>894</v>
      </c>
      <c r="E167" s="833" t="s">
        <v>1614</v>
      </c>
      <c r="F167" s="833" t="s">
        <v>1640</v>
      </c>
      <c r="G167" s="833" t="s">
        <v>1641</v>
      </c>
      <c r="H167" s="850"/>
      <c r="I167" s="850"/>
      <c r="J167" s="833"/>
      <c r="K167" s="833"/>
      <c r="L167" s="850">
        <v>1</v>
      </c>
      <c r="M167" s="850">
        <v>1349</v>
      </c>
      <c r="N167" s="833">
        <v>1</v>
      </c>
      <c r="O167" s="833">
        <v>1349</v>
      </c>
      <c r="P167" s="850"/>
      <c r="Q167" s="850"/>
      <c r="R167" s="838"/>
      <c r="S167" s="851"/>
    </row>
    <row r="168" spans="1:19" ht="14.4" customHeight="1" x14ac:dyDescent="0.3">
      <c r="A168" s="832" t="s">
        <v>1553</v>
      </c>
      <c r="B168" s="833" t="s">
        <v>1554</v>
      </c>
      <c r="C168" s="833" t="s">
        <v>560</v>
      </c>
      <c r="D168" s="833" t="s">
        <v>894</v>
      </c>
      <c r="E168" s="833" t="s">
        <v>1614</v>
      </c>
      <c r="F168" s="833" t="s">
        <v>1642</v>
      </c>
      <c r="G168" s="833" t="s">
        <v>1643</v>
      </c>
      <c r="H168" s="850">
        <v>17</v>
      </c>
      <c r="I168" s="850">
        <v>24327</v>
      </c>
      <c r="J168" s="833">
        <v>3.4</v>
      </c>
      <c r="K168" s="833">
        <v>1431</v>
      </c>
      <c r="L168" s="850">
        <v>5</v>
      </c>
      <c r="M168" s="850">
        <v>7155</v>
      </c>
      <c r="N168" s="833">
        <v>1</v>
      </c>
      <c r="O168" s="833">
        <v>1431</v>
      </c>
      <c r="P168" s="850">
        <v>11</v>
      </c>
      <c r="Q168" s="850">
        <v>15752</v>
      </c>
      <c r="R168" s="838">
        <v>2.201537386443047</v>
      </c>
      <c r="S168" s="851">
        <v>1432</v>
      </c>
    </row>
    <row r="169" spans="1:19" ht="14.4" customHeight="1" x14ac:dyDescent="0.3">
      <c r="A169" s="832" t="s">
        <v>1553</v>
      </c>
      <c r="B169" s="833" t="s">
        <v>1554</v>
      </c>
      <c r="C169" s="833" t="s">
        <v>560</v>
      </c>
      <c r="D169" s="833" t="s">
        <v>894</v>
      </c>
      <c r="E169" s="833" t="s">
        <v>1614</v>
      </c>
      <c r="F169" s="833" t="s">
        <v>1642</v>
      </c>
      <c r="G169" s="833" t="s">
        <v>1644</v>
      </c>
      <c r="H169" s="850">
        <v>3</v>
      </c>
      <c r="I169" s="850">
        <v>4293</v>
      </c>
      <c r="J169" s="833"/>
      <c r="K169" s="833">
        <v>1431</v>
      </c>
      <c r="L169" s="850"/>
      <c r="M169" s="850"/>
      <c r="N169" s="833"/>
      <c r="O169" s="833"/>
      <c r="P169" s="850"/>
      <c r="Q169" s="850"/>
      <c r="R169" s="838"/>
      <c r="S169" s="851"/>
    </row>
    <row r="170" spans="1:19" ht="14.4" customHeight="1" x14ac:dyDescent="0.3">
      <c r="A170" s="832" t="s">
        <v>1553</v>
      </c>
      <c r="B170" s="833" t="s">
        <v>1554</v>
      </c>
      <c r="C170" s="833" t="s">
        <v>560</v>
      </c>
      <c r="D170" s="833" t="s">
        <v>894</v>
      </c>
      <c r="E170" s="833" t="s">
        <v>1614</v>
      </c>
      <c r="F170" s="833" t="s">
        <v>1645</v>
      </c>
      <c r="G170" s="833" t="s">
        <v>1646</v>
      </c>
      <c r="H170" s="850">
        <v>17</v>
      </c>
      <c r="I170" s="850">
        <v>32504</v>
      </c>
      <c r="J170" s="833">
        <v>1.0625</v>
      </c>
      <c r="K170" s="833">
        <v>1912</v>
      </c>
      <c r="L170" s="850">
        <v>16</v>
      </c>
      <c r="M170" s="850">
        <v>30592</v>
      </c>
      <c r="N170" s="833">
        <v>1</v>
      </c>
      <c r="O170" s="833">
        <v>1912</v>
      </c>
      <c r="P170" s="850">
        <v>17</v>
      </c>
      <c r="Q170" s="850">
        <v>32538</v>
      </c>
      <c r="R170" s="838">
        <v>1.0636114016736402</v>
      </c>
      <c r="S170" s="851">
        <v>1914</v>
      </c>
    </row>
    <row r="171" spans="1:19" ht="14.4" customHeight="1" x14ac:dyDescent="0.3">
      <c r="A171" s="832" t="s">
        <v>1553</v>
      </c>
      <c r="B171" s="833" t="s">
        <v>1554</v>
      </c>
      <c r="C171" s="833" t="s">
        <v>560</v>
      </c>
      <c r="D171" s="833" t="s">
        <v>894</v>
      </c>
      <c r="E171" s="833" t="s">
        <v>1614</v>
      </c>
      <c r="F171" s="833" t="s">
        <v>1649</v>
      </c>
      <c r="G171" s="833" t="s">
        <v>1650</v>
      </c>
      <c r="H171" s="850">
        <v>3</v>
      </c>
      <c r="I171" s="850">
        <v>3639</v>
      </c>
      <c r="J171" s="833">
        <v>3</v>
      </c>
      <c r="K171" s="833">
        <v>1213</v>
      </c>
      <c r="L171" s="850">
        <v>1</v>
      </c>
      <c r="M171" s="850">
        <v>1213</v>
      </c>
      <c r="N171" s="833">
        <v>1</v>
      </c>
      <c r="O171" s="833">
        <v>1213</v>
      </c>
      <c r="P171" s="850">
        <v>3</v>
      </c>
      <c r="Q171" s="850">
        <v>3642</v>
      </c>
      <c r="R171" s="838">
        <v>3.0024732069249795</v>
      </c>
      <c r="S171" s="851">
        <v>1214</v>
      </c>
    </row>
    <row r="172" spans="1:19" ht="14.4" customHeight="1" x14ac:dyDescent="0.3">
      <c r="A172" s="832" t="s">
        <v>1553</v>
      </c>
      <c r="B172" s="833" t="s">
        <v>1554</v>
      </c>
      <c r="C172" s="833" t="s">
        <v>560</v>
      </c>
      <c r="D172" s="833" t="s">
        <v>894</v>
      </c>
      <c r="E172" s="833" t="s">
        <v>1614</v>
      </c>
      <c r="F172" s="833" t="s">
        <v>1649</v>
      </c>
      <c r="G172" s="833" t="s">
        <v>1651</v>
      </c>
      <c r="H172" s="850">
        <v>9</v>
      </c>
      <c r="I172" s="850">
        <v>10917</v>
      </c>
      <c r="J172" s="833">
        <v>1.2857142857142858</v>
      </c>
      <c r="K172" s="833">
        <v>1213</v>
      </c>
      <c r="L172" s="850">
        <v>7</v>
      </c>
      <c r="M172" s="850">
        <v>8491</v>
      </c>
      <c r="N172" s="833">
        <v>1</v>
      </c>
      <c r="O172" s="833">
        <v>1213</v>
      </c>
      <c r="P172" s="850">
        <v>12</v>
      </c>
      <c r="Q172" s="850">
        <v>14568</v>
      </c>
      <c r="R172" s="838">
        <v>1.7156989753857026</v>
      </c>
      <c r="S172" s="851">
        <v>1214</v>
      </c>
    </row>
    <row r="173" spans="1:19" ht="14.4" customHeight="1" x14ac:dyDescent="0.3">
      <c r="A173" s="832" t="s">
        <v>1553</v>
      </c>
      <c r="B173" s="833" t="s">
        <v>1554</v>
      </c>
      <c r="C173" s="833" t="s">
        <v>560</v>
      </c>
      <c r="D173" s="833" t="s">
        <v>894</v>
      </c>
      <c r="E173" s="833" t="s">
        <v>1614</v>
      </c>
      <c r="F173" s="833" t="s">
        <v>1652</v>
      </c>
      <c r="G173" s="833" t="s">
        <v>1653</v>
      </c>
      <c r="H173" s="850">
        <v>3</v>
      </c>
      <c r="I173" s="850">
        <v>4827</v>
      </c>
      <c r="J173" s="833">
        <v>3</v>
      </c>
      <c r="K173" s="833">
        <v>1609</v>
      </c>
      <c r="L173" s="850">
        <v>1</v>
      </c>
      <c r="M173" s="850">
        <v>1609</v>
      </c>
      <c r="N173" s="833">
        <v>1</v>
      </c>
      <c r="O173" s="833">
        <v>1609</v>
      </c>
      <c r="P173" s="850"/>
      <c r="Q173" s="850"/>
      <c r="R173" s="838"/>
      <c r="S173" s="851"/>
    </row>
    <row r="174" spans="1:19" ht="14.4" customHeight="1" x14ac:dyDescent="0.3">
      <c r="A174" s="832" t="s">
        <v>1553</v>
      </c>
      <c r="B174" s="833" t="s">
        <v>1554</v>
      </c>
      <c r="C174" s="833" t="s">
        <v>560</v>
      </c>
      <c r="D174" s="833" t="s">
        <v>894</v>
      </c>
      <c r="E174" s="833" t="s">
        <v>1614</v>
      </c>
      <c r="F174" s="833" t="s">
        <v>1654</v>
      </c>
      <c r="G174" s="833" t="s">
        <v>1655</v>
      </c>
      <c r="H174" s="850">
        <v>11</v>
      </c>
      <c r="I174" s="850">
        <v>7491</v>
      </c>
      <c r="J174" s="833">
        <v>2.1967741935483871</v>
      </c>
      <c r="K174" s="833">
        <v>681</v>
      </c>
      <c r="L174" s="850">
        <v>5</v>
      </c>
      <c r="M174" s="850">
        <v>3410</v>
      </c>
      <c r="N174" s="833">
        <v>1</v>
      </c>
      <c r="O174" s="833">
        <v>682</v>
      </c>
      <c r="P174" s="850">
        <v>10</v>
      </c>
      <c r="Q174" s="850">
        <v>6820</v>
      </c>
      <c r="R174" s="838">
        <v>2</v>
      </c>
      <c r="S174" s="851">
        <v>682</v>
      </c>
    </row>
    <row r="175" spans="1:19" ht="14.4" customHeight="1" x14ac:dyDescent="0.3">
      <c r="A175" s="832" t="s">
        <v>1553</v>
      </c>
      <c r="B175" s="833" t="s">
        <v>1554</v>
      </c>
      <c r="C175" s="833" t="s">
        <v>560</v>
      </c>
      <c r="D175" s="833" t="s">
        <v>894</v>
      </c>
      <c r="E175" s="833" t="s">
        <v>1614</v>
      </c>
      <c r="F175" s="833" t="s">
        <v>1654</v>
      </c>
      <c r="G175" s="833" t="s">
        <v>1656</v>
      </c>
      <c r="H175" s="850">
        <v>9</v>
      </c>
      <c r="I175" s="850">
        <v>6129</v>
      </c>
      <c r="J175" s="833"/>
      <c r="K175" s="833">
        <v>681</v>
      </c>
      <c r="L175" s="850"/>
      <c r="M175" s="850"/>
      <c r="N175" s="833"/>
      <c r="O175" s="833"/>
      <c r="P175" s="850">
        <v>13</v>
      </c>
      <c r="Q175" s="850">
        <v>8866</v>
      </c>
      <c r="R175" s="838"/>
      <c r="S175" s="851">
        <v>682</v>
      </c>
    </row>
    <row r="176" spans="1:19" ht="14.4" customHeight="1" x14ac:dyDescent="0.3">
      <c r="A176" s="832" t="s">
        <v>1553</v>
      </c>
      <c r="B176" s="833" t="s">
        <v>1554</v>
      </c>
      <c r="C176" s="833" t="s">
        <v>560</v>
      </c>
      <c r="D176" s="833" t="s">
        <v>894</v>
      </c>
      <c r="E176" s="833" t="s">
        <v>1614</v>
      </c>
      <c r="F176" s="833" t="s">
        <v>1657</v>
      </c>
      <c r="G176" s="833" t="s">
        <v>1658</v>
      </c>
      <c r="H176" s="850">
        <v>14</v>
      </c>
      <c r="I176" s="850">
        <v>10024</v>
      </c>
      <c r="J176" s="833">
        <v>1.5533860220052689</v>
      </c>
      <c r="K176" s="833">
        <v>716</v>
      </c>
      <c r="L176" s="850">
        <v>9</v>
      </c>
      <c r="M176" s="850">
        <v>6453</v>
      </c>
      <c r="N176" s="833">
        <v>1</v>
      </c>
      <c r="O176" s="833">
        <v>717</v>
      </c>
      <c r="P176" s="850">
        <v>10</v>
      </c>
      <c r="Q176" s="850">
        <v>7170</v>
      </c>
      <c r="R176" s="838">
        <v>1.1111111111111112</v>
      </c>
      <c r="S176" s="851">
        <v>717</v>
      </c>
    </row>
    <row r="177" spans="1:19" ht="14.4" customHeight="1" x14ac:dyDescent="0.3">
      <c r="A177" s="832" t="s">
        <v>1553</v>
      </c>
      <c r="B177" s="833" t="s">
        <v>1554</v>
      </c>
      <c r="C177" s="833" t="s">
        <v>560</v>
      </c>
      <c r="D177" s="833" t="s">
        <v>894</v>
      </c>
      <c r="E177" s="833" t="s">
        <v>1614</v>
      </c>
      <c r="F177" s="833" t="s">
        <v>1657</v>
      </c>
      <c r="G177" s="833" t="s">
        <v>1659</v>
      </c>
      <c r="H177" s="850">
        <v>1</v>
      </c>
      <c r="I177" s="850">
        <v>716</v>
      </c>
      <c r="J177" s="833"/>
      <c r="K177" s="833">
        <v>716</v>
      </c>
      <c r="L177" s="850"/>
      <c r="M177" s="850"/>
      <c r="N177" s="833"/>
      <c r="O177" s="833"/>
      <c r="P177" s="850">
        <v>2</v>
      </c>
      <c r="Q177" s="850">
        <v>1434</v>
      </c>
      <c r="R177" s="838"/>
      <c r="S177" s="851">
        <v>717</v>
      </c>
    </row>
    <row r="178" spans="1:19" ht="14.4" customHeight="1" x14ac:dyDescent="0.3">
      <c r="A178" s="832" t="s">
        <v>1553</v>
      </c>
      <c r="B178" s="833" t="s">
        <v>1554</v>
      </c>
      <c r="C178" s="833" t="s">
        <v>560</v>
      </c>
      <c r="D178" s="833" t="s">
        <v>894</v>
      </c>
      <c r="E178" s="833" t="s">
        <v>1614</v>
      </c>
      <c r="F178" s="833" t="s">
        <v>1660</v>
      </c>
      <c r="G178" s="833" t="s">
        <v>1661</v>
      </c>
      <c r="H178" s="850"/>
      <c r="I178" s="850"/>
      <c r="J178" s="833"/>
      <c r="K178" s="833"/>
      <c r="L178" s="850">
        <v>2</v>
      </c>
      <c r="M178" s="850">
        <v>5276</v>
      </c>
      <c r="N178" s="833">
        <v>1</v>
      </c>
      <c r="O178" s="833">
        <v>2638</v>
      </c>
      <c r="P178" s="850"/>
      <c r="Q178" s="850"/>
      <c r="R178" s="838"/>
      <c r="S178" s="851"/>
    </row>
    <row r="179" spans="1:19" ht="14.4" customHeight="1" x14ac:dyDescent="0.3">
      <c r="A179" s="832" t="s">
        <v>1553</v>
      </c>
      <c r="B179" s="833" t="s">
        <v>1554</v>
      </c>
      <c r="C179" s="833" t="s">
        <v>560</v>
      </c>
      <c r="D179" s="833" t="s">
        <v>894</v>
      </c>
      <c r="E179" s="833" t="s">
        <v>1614</v>
      </c>
      <c r="F179" s="833" t="s">
        <v>1663</v>
      </c>
      <c r="G179" s="833" t="s">
        <v>1664</v>
      </c>
      <c r="H179" s="850">
        <v>494</v>
      </c>
      <c r="I179" s="850">
        <v>901550</v>
      </c>
      <c r="J179" s="833">
        <v>1.1650943396226414</v>
      </c>
      <c r="K179" s="833">
        <v>1825</v>
      </c>
      <c r="L179" s="850">
        <v>424</v>
      </c>
      <c r="M179" s="850">
        <v>773800</v>
      </c>
      <c r="N179" s="833">
        <v>1</v>
      </c>
      <c r="O179" s="833">
        <v>1825</v>
      </c>
      <c r="P179" s="850">
        <v>381</v>
      </c>
      <c r="Q179" s="850">
        <v>695706</v>
      </c>
      <c r="R179" s="838">
        <v>0.89907728095115014</v>
      </c>
      <c r="S179" s="851">
        <v>1826</v>
      </c>
    </row>
    <row r="180" spans="1:19" ht="14.4" customHeight="1" x14ac:dyDescent="0.3">
      <c r="A180" s="832" t="s">
        <v>1553</v>
      </c>
      <c r="B180" s="833" t="s">
        <v>1554</v>
      </c>
      <c r="C180" s="833" t="s">
        <v>560</v>
      </c>
      <c r="D180" s="833" t="s">
        <v>894</v>
      </c>
      <c r="E180" s="833" t="s">
        <v>1614</v>
      </c>
      <c r="F180" s="833" t="s">
        <v>1663</v>
      </c>
      <c r="G180" s="833" t="s">
        <v>1665</v>
      </c>
      <c r="H180" s="850">
        <v>52</v>
      </c>
      <c r="I180" s="850">
        <v>94900</v>
      </c>
      <c r="J180" s="833">
        <v>4.7272727272727275</v>
      </c>
      <c r="K180" s="833">
        <v>1825</v>
      </c>
      <c r="L180" s="850">
        <v>11</v>
      </c>
      <c r="M180" s="850">
        <v>20075</v>
      </c>
      <c r="N180" s="833">
        <v>1</v>
      </c>
      <c r="O180" s="833">
        <v>1825</v>
      </c>
      <c r="P180" s="850">
        <v>100</v>
      </c>
      <c r="Q180" s="850">
        <v>182600</v>
      </c>
      <c r="R180" s="838">
        <v>9.0958904109589049</v>
      </c>
      <c r="S180" s="851">
        <v>1826</v>
      </c>
    </row>
    <row r="181" spans="1:19" ht="14.4" customHeight="1" x14ac:dyDescent="0.3">
      <c r="A181" s="832" t="s">
        <v>1553</v>
      </c>
      <c r="B181" s="833" t="s">
        <v>1554</v>
      </c>
      <c r="C181" s="833" t="s">
        <v>560</v>
      </c>
      <c r="D181" s="833" t="s">
        <v>894</v>
      </c>
      <c r="E181" s="833" t="s">
        <v>1614</v>
      </c>
      <c r="F181" s="833" t="s">
        <v>1666</v>
      </c>
      <c r="G181" s="833" t="s">
        <v>1667</v>
      </c>
      <c r="H181" s="850">
        <v>184</v>
      </c>
      <c r="I181" s="850">
        <v>78936</v>
      </c>
      <c r="J181" s="833">
        <v>1.3629629629629629</v>
      </c>
      <c r="K181" s="833">
        <v>429</v>
      </c>
      <c r="L181" s="850">
        <v>135</v>
      </c>
      <c r="M181" s="850">
        <v>57915</v>
      </c>
      <c r="N181" s="833">
        <v>1</v>
      </c>
      <c r="O181" s="833">
        <v>429</v>
      </c>
      <c r="P181" s="850">
        <v>141</v>
      </c>
      <c r="Q181" s="850">
        <v>60630</v>
      </c>
      <c r="R181" s="838">
        <v>1.046879046879047</v>
      </c>
      <c r="S181" s="851">
        <v>430</v>
      </c>
    </row>
    <row r="182" spans="1:19" ht="14.4" customHeight="1" x14ac:dyDescent="0.3">
      <c r="A182" s="832" t="s">
        <v>1553</v>
      </c>
      <c r="B182" s="833" t="s">
        <v>1554</v>
      </c>
      <c r="C182" s="833" t="s">
        <v>560</v>
      </c>
      <c r="D182" s="833" t="s">
        <v>894</v>
      </c>
      <c r="E182" s="833" t="s">
        <v>1614</v>
      </c>
      <c r="F182" s="833" t="s">
        <v>1668</v>
      </c>
      <c r="G182" s="833" t="s">
        <v>1669</v>
      </c>
      <c r="H182" s="850">
        <v>6</v>
      </c>
      <c r="I182" s="850">
        <v>21108</v>
      </c>
      <c r="J182" s="833">
        <v>0.46127622377622379</v>
      </c>
      <c r="K182" s="833">
        <v>3518</v>
      </c>
      <c r="L182" s="850">
        <v>13</v>
      </c>
      <c r="M182" s="850">
        <v>45760</v>
      </c>
      <c r="N182" s="833">
        <v>1</v>
      </c>
      <c r="O182" s="833">
        <v>3520</v>
      </c>
      <c r="P182" s="850">
        <v>8</v>
      </c>
      <c r="Q182" s="850">
        <v>28176</v>
      </c>
      <c r="R182" s="838">
        <v>0.61573426573426571</v>
      </c>
      <c r="S182" s="851">
        <v>3522</v>
      </c>
    </row>
    <row r="183" spans="1:19" ht="14.4" customHeight="1" x14ac:dyDescent="0.3">
      <c r="A183" s="832" t="s">
        <v>1553</v>
      </c>
      <c r="B183" s="833" t="s">
        <v>1554</v>
      </c>
      <c r="C183" s="833" t="s">
        <v>560</v>
      </c>
      <c r="D183" s="833" t="s">
        <v>894</v>
      </c>
      <c r="E183" s="833" t="s">
        <v>1614</v>
      </c>
      <c r="F183" s="833" t="s">
        <v>1668</v>
      </c>
      <c r="G183" s="833" t="s">
        <v>1670</v>
      </c>
      <c r="H183" s="850">
        <v>2</v>
      </c>
      <c r="I183" s="850">
        <v>7036</v>
      </c>
      <c r="J183" s="833"/>
      <c r="K183" s="833">
        <v>3518</v>
      </c>
      <c r="L183" s="850"/>
      <c r="M183" s="850"/>
      <c r="N183" s="833"/>
      <c r="O183" s="833"/>
      <c r="P183" s="850"/>
      <c r="Q183" s="850"/>
      <c r="R183" s="838"/>
      <c r="S183" s="851"/>
    </row>
    <row r="184" spans="1:19" ht="14.4" customHeight="1" x14ac:dyDescent="0.3">
      <c r="A184" s="832" t="s">
        <v>1553</v>
      </c>
      <c r="B184" s="833" t="s">
        <v>1554</v>
      </c>
      <c r="C184" s="833" t="s">
        <v>560</v>
      </c>
      <c r="D184" s="833" t="s">
        <v>894</v>
      </c>
      <c r="E184" s="833" t="s">
        <v>1614</v>
      </c>
      <c r="F184" s="833" t="s">
        <v>1673</v>
      </c>
      <c r="G184" s="833" t="s">
        <v>1674</v>
      </c>
      <c r="H184" s="850">
        <v>3</v>
      </c>
      <c r="I184" s="850">
        <v>100</v>
      </c>
      <c r="J184" s="833"/>
      <c r="K184" s="833">
        <v>33.333333333333336</v>
      </c>
      <c r="L184" s="850"/>
      <c r="M184" s="850"/>
      <c r="N184" s="833"/>
      <c r="O184" s="833"/>
      <c r="P184" s="850"/>
      <c r="Q184" s="850"/>
      <c r="R184" s="838"/>
      <c r="S184" s="851"/>
    </row>
    <row r="185" spans="1:19" ht="14.4" customHeight="1" x14ac:dyDescent="0.3">
      <c r="A185" s="832" t="s">
        <v>1553</v>
      </c>
      <c r="B185" s="833" t="s">
        <v>1554</v>
      </c>
      <c r="C185" s="833" t="s">
        <v>560</v>
      </c>
      <c r="D185" s="833" t="s">
        <v>894</v>
      </c>
      <c r="E185" s="833" t="s">
        <v>1614</v>
      </c>
      <c r="F185" s="833" t="s">
        <v>1673</v>
      </c>
      <c r="G185" s="833" t="s">
        <v>1675</v>
      </c>
      <c r="H185" s="850">
        <v>94</v>
      </c>
      <c r="I185" s="850">
        <v>3133.33</v>
      </c>
      <c r="J185" s="833">
        <v>0.33934994200358914</v>
      </c>
      <c r="K185" s="833">
        <v>33.333297872340424</v>
      </c>
      <c r="L185" s="850">
        <v>277</v>
      </c>
      <c r="M185" s="850">
        <v>9233.33</v>
      </c>
      <c r="N185" s="833">
        <v>1</v>
      </c>
      <c r="O185" s="833">
        <v>33.333321299638989</v>
      </c>
      <c r="P185" s="850">
        <v>237</v>
      </c>
      <c r="Q185" s="850">
        <v>7900</v>
      </c>
      <c r="R185" s="838">
        <v>0.85559597674945009</v>
      </c>
      <c r="S185" s="851">
        <v>33.333333333333336</v>
      </c>
    </row>
    <row r="186" spans="1:19" ht="14.4" customHeight="1" x14ac:dyDescent="0.3">
      <c r="A186" s="832" t="s">
        <v>1553</v>
      </c>
      <c r="B186" s="833" t="s">
        <v>1554</v>
      </c>
      <c r="C186" s="833" t="s">
        <v>560</v>
      </c>
      <c r="D186" s="833" t="s">
        <v>894</v>
      </c>
      <c r="E186" s="833" t="s">
        <v>1614</v>
      </c>
      <c r="F186" s="833" t="s">
        <v>1676</v>
      </c>
      <c r="G186" s="833" t="s">
        <v>1677</v>
      </c>
      <c r="H186" s="850">
        <v>97</v>
      </c>
      <c r="I186" s="850">
        <v>3589</v>
      </c>
      <c r="J186" s="833">
        <v>0.32550335570469796</v>
      </c>
      <c r="K186" s="833">
        <v>37</v>
      </c>
      <c r="L186" s="850">
        <v>298</v>
      </c>
      <c r="M186" s="850">
        <v>11026</v>
      </c>
      <c r="N186" s="833">
        <v>1</v>
      </c>
      <c r="O186" s="833">
        <v>37</v>
      </c>
      <c r="P186" s="850">
        <v>233</v>
      </c>
      <c r="Q186" s="850">
        <v>8621</v>
      </c>
      <c r="R186" s="838">
        <v>0.78187919463087252</v>
      </c>
      <c r="S186" s="851">
        <v>37</v>
      </c>
    </row>
    <row r="187" spans="1:19" ht="14.4" customHeight="1" x14ac:dyDescent="0.3">
      <c r="A187" s="832" t="s">
        <v>1553</v>
      </c>
      <c r="B187" s="833" t="s">
        <v>1554</v>
      </c>
      <c r="C187" s="833" t="s">
        <v>560</v>
      </c>
      <c r="D187" s="833" t="s">
        <v>894</v>
      </c>
      <c r="E187" s="833" t="s">
        <v>1614</v>
      </c>
      <c r="F187" s="833" t="s">
        <v>1678</v>
      </c>
      <c r="G187" s="833" t="s">
        <v>1679</v>
      </c>
      <c r="H187" s="850">
        <v>66</v>
      </c>
      <c r="I187" s="850">
        <v>40194</v>
      </c>
      <c r="J187" s="833">
        <v>1.2671500630517023</v>
      </c>
      <c r="K187" s="833">
        <v>609</v>
      </c>
      <c r="L187" s="850">
        <v>52</v>
      </c>
      <c r="M187" s="850">
        <v>31720</v>
      </c>
      <c r="N187" s="833">
        <v>1</v>
      </c>
      <c r="O187" s="833">
        <v>610</v>
      </c>
      <c r="P187" s="850">
        <v>28</v>
      </c>
      <c r="Q187" s="850">
        <v>17108</v>
      </c>
      <c r="R187" s="838">
        <v>0.53934426229508192</v>
      </c>
      <c r="S187" s="851">
        <v>611</v>
      </c>
    </row>
    <row r="188" spans="1:19" ht="14.4" customHeight="1" x14ac:dyDescent="0.3">
      <c r="A188" s="832" t="s">
        <v>1553</v>
      </c>
      <c r="B188" s="833" t="s">
        <v>1554</v>
      </c>
      <c r="C188" s="833" t="s">
        <v>560</v>
      </c>
      <c r="D188" s="833" t="s">
        <v>894</v>
      </c>
      <c r="E188" s="833" t="s">
        <v>1614</v>
      </c>
      <c r="F188" s="833" t="s">
        <v>1678</v>
      </c>
      <c r="G188" s="833" t="s">
        <v>1680</v>
      </c>
      <c r="H188" s="850">
        <v>14</v>
      </c>
      <c r="I188" s="850">
        <v>8526</v>
      </c>
      <c r="J188" s="833">
        <v>6.9885245901639346</v>
      </c>
      <c r="K188" s="833">
        <v>609</v>
      </c>
      <c r="L188" s="850">
        <v>2</v>
      </c>
      <c r="M188" s="850">
        <v>1220</v>
      </c>
      <c r="N188" s="833">
        <v>1</v>
      </c>
      <c r="O188" s="833">
        <v>610</v>
      </c>
      <c r="P188" s="850">
        <v>38</v>
      </c>
      <c r="Q188" s="850">
        <v>23218</v>
      </c>
      <c r="R188" s="838">
        <v>19.031147540983607</v>
      </c>
      <c r="S188" s="851">
        <v>611</v>
      </c>
    </row>
    <row r="189" spans="1:19" ht="14.4" customHeight="1" x14ac:dyDescent="0.3">
      <c r="A189" s="832" t="s">
        <v>1553</v>
      </c>
      <c r="B189" s="833" t="s">
        <v>1554</v>
      </c>
      <c r="C189" s="833" t="s">
        <v>560</v>
      </c>
      <c r="D189" s="833" t="s">
        <v>894</v>
      </c>
      <c r="E189" s="833" t="s">
        <v>1614</v>
      </c>
      <c r="F189" s="833" t="s">
        <v>1681</v>
      </c>
      <c r="G189" s="833" t="s">
        <v>1682</v>
      </c>
      <c r="H189" s="850">
        <v>2</v>
      </c>
      <c r="I189" s="850">
        <v>4026</v>
      </c>
      <c r="J189" s="833"/>
      <c r="K189" s="833">
        <v>2013</v>
      </c>
      <c r="L189" s="850"/>
      <c r="M189" s="850"/>
      <c r="N189" s="833"/>
      <c r="O189" s="833"/>
      <c r="P189" s="850"/>
      <c r="Q189" s="850"/>
      <c r="R189" s="838"/>
      <c r="S189" s="851"/>
    </row>
    <row r="190" spans="1:19" ht="14.4" customHeight="1" x14ac:dyDescent="0.3">
      <c r="A190" s="832" t="s">
        <v>1553</v>
      </c>
      <c r="B190" s="833" t="s">
        <v>1554</v>
      </c>
      <c r="C190" s="833" t="s">
        <v>560</v>
      </c>
      <c r="D190" s="833" t="s">
        <v>894</v>
      </c>
      <c r="E190" s="833" t="s">
        <v>1614</v>
      </c>
      <c r="F190" s="833" t="s">
        <v>1683</v>
      </c>
      <c r="G190" s="833" t="s">
        <v>1684</v>
      </c>
      <c r="H190" s="850">
        <v>6</v>
      </c>
      <c r="I190" s="850">
        <v>2622</v>
      </c>
      <c r="J190" s="833">
        <v>2</v>
      </c>
      <c r="K190" s="833">
        <v>437</v>
      </c>
      <c r="L190" s="850">
        <v>3</v>
      </c>
      <c r="M190" s="850">
        <v>1311</v>
      </c>
      <c r="N190" s="833">
        <v>1</v>
      </c>
      <c r="O190" s="833">
        <v>437</v>
      </c>
      <c r="P190" s="850">
        <v>3</v>
      </c>
      <c r="Q190" s="850">
        <v>1314</v>
      </c>
      <c r="R190" s="838">
        <v>1.0022883295194509</v>
      </c>
      <c r="S190" s="851">
        <v>438</v>
      </c>
    </row>
    <row r="191" spans="1:19" ht="14.4" customHeight="1" x14ac:dyDescent="0.3">
      <c r="A191" s="832" t="s">
        <v>1553</v>
      </c>
      <c r="B191" s="833" t="s">
        <v>1554</v>
      </c>
      <c r="C191" s="833" t="s">
        <v>560</v>
      </c>
      <c r="D191" s="833" t="s">
        <v>894</v>
      </c>
      <c r="E191" s="833" t="s">
        <v>1614</v>
      </c>
      <c r="F191" s="833" t="s">
        <v>1683</v>
      </c>
      <c r="G191" s="833" t="s">
        <v>1685</v>
      </c>
      <c r="H191" s="850">
        <v>2</v>
      </c>
      <c r="I191" s="850">
        <v>874</v>
      </c>
      <c r="J191" s="833">
        <v>1</v>
      </c>
      <c r="K191" s="833">
        <v>437</v>
      </c>
      <c r="L191" s="850">
        <v>2</v>
      </c>
      <c r="M191" s="850">
        <v>874</v>
      </c>
      <c r="N191" s="833">
        <v>1</v>
      </c>
      <c r="O191" s="833">
        <v>437</v>
      </c>
      <c r="P191" s="850"/>
      <c r="Q191" s="850"/>
      <c r="R191" s="838"/>
      <c r="S191" s="851"/>
    </row>
    <row r="192" spans="1:19" ht="14.4" customHeight="1" x14ac:dyDescent="0.3">
      <c r="A192" s="832" t="s">
        <v>1553</v>
      </c>
      <c r="B192" s="833" t="s">
        <v>1554</v>
      </c>
      <c r="C192" s="833" t="s">
        <v>560</v>
      </c>
      <c r="D192" s="833" t="s">
        <v>894</v>
      </c>
      <c r="E192" s="833" t="s">
        <v>1614</v>
      </c>
      <c r="F192" s="833" t="s">
        <v>1686</v>
      </c>
      <c r="G192" s="833" t="s">
        <v>1687</v>
      </c>
      <c r="H192" s="850">
        <v>132</v>
      </c>
      <c r="I192" s="850">
        <v>177144</v>
      </c>
      <c r="J192" s="833">
        <v>1.1092436974789917</v>
      </c>
      <c r="K192" s="833">
        <v>1342</v>
      </c>
      <c r="L192" s="850">
        <v>119</v>
      </c>
      <c r="M192" s="850">
        <v>159698</v>
      </c>
      <c r="N192" s="833">
        <v>1</v>
      </c>
      <c r="O192" s="833">
        <v>1342</v>
      </c>
      <c r="P192" s="850">
        <v>112</v>
      </c>
      <c r="Q192" s="850">
        <v>150416</v>
      </c>
      <c r="R192" s="838">
        <v>0.94187779433681074</v>
      </c>
      <c r="S192" s="851">
        <v>1343</v>
      </c>
    </row>
    <row r="193" spans="1:19" ht="14.4" customHeight="1" x14ac:dyDescent="0.3">
      <c r="A193" s="832" t="s">
        <v>1553</v>
      </c>
      <c r="B193" s="833" t="s">
        <v>1554</v>
      </c>
      <c r="C193" s="833" t="s">
        <v>560</v>
      </c>
      <c r="D193" s="833" t="s">
        <v>894</v>
      </c>
      <c r="E193" s="833" t="s">
        <v>1614</v>
      </c>
      <c r="F193" s="833" t="s">
        <v>1686</v>
      </c>
      <c r="G193" s="833" t="s">
        <v>1688</v>
      </c>
      <c r="H193" s="850">
        <v>12</v>
      </c>
      <c r="I193" s="850">
        <v>16104</v>
      </c>
      <c r="J193" s="833">
        <v>2.4</v>
      </c>
      <c r="K193" s="833">
        <v>1342</v>
      </c>
      <c r="L193" s="850">
        <v>5</v>
      </c>
      <c r="M193" s="850">
        <v>6710</v>
      </c>
      <c r="N193" s="833">
        <v>1</v>
      </c>
      <c r="O193" s="833">
        <v>1342</v>
      </c>
      <c r="P193" s="850">
        <v>12</v>
      </c>
      <c r="Q193" s="850">
        <v>16116</v>
      </c>
      <c r="R193" s="838">
        <v>2.4017883755588674</v>
      </c>
      <c r="S193" s="851">
        <v>1343</v>
      </c>
    </row>
    <row r="194" spans="1:19" ht="14.4" customHeight="1" x14ac:dyDescent="0.3">
      <c r="A194" s="832" t="s">
        <v>1553</v>
      </c>
      <c r="B194" s="833" t="s">
        <v>1554</v>
      </c>
      <c r="C194" s="833" t="s">
        <v>560</v>
      </c>
      <c r="D194" s="833" t="s">
        <v>894</v>
      </c>
      <c r="E194" s="833" t="s">
        <v>1614</v>
      </c>
      <c r="F194" s="833" t="s">
        <v>1689</v>
      </c>
      <c r="G194" s="833" t="s">
        <v>1690</v>
      </c>
      <c r="H194" s="850">
        <v>12</v>
      </c>
      <c r="I194" s="850">
        <v>6108</v>
      </c>
      <c r="J194" s="833">
        <v>12</v>
      </c>
      <c r="K194" s="833">
        <v>509</v>
      </c>
      <c r="L194" s="850">
        <v>1</v>
      </c>
      <c r="M194" s="850">
        <v>509</v>
      </c>
      <c r="N194" s="833">
        <v>1</v>
      </c>
      <c r="O194" s="833">
        <v>509</v>
      </c>
      <c r="P194" s="850">
        <v>8</v>
      </c>
      <c r="Q194" s="850">
        <v>4080</v>
      </c>
      <c r="R194" s="838">
        <v>8.0157170923379173</v>
      </c>
      <c r="S194" s="851">
        <v>510</v>
      </c>
    </row>
    <row r="195" spans="1:19" ht="14.4" customHeight="1" x14ac:dyDescent="0.3">
      <c r="A195" s="832" t="s">
        <v>1553</v>
      </c>
      <c r="B195" s="833" t="s">
        <v>1554</v>
      </c>
      <c r="C195" s="833" t="s">
        <v>560</v>
      </c>
      <c r="D195" s="833" t="s">
        <v>894</v>
      </c>
      <c r="E195" s="833" t="s">
        <v>1614</v>
      </c>
      <c r="F195" s="833" t="s">
        <v>1689</v>
      </c>
      <c r="G195" s="833" t="s">
        <v>1691</v>
      </c>
      <c r="H195" s="850">
        <v>19</v>
      </c>
      <c r="I195" s="850">
        <v>9671</v>
      </c>
      <c r="J195" s="833">
        <v>1.7272727272727273</v>
      </c>
      <c r="K195" s="833">
        <v>509</v>
      </c>
      <c r="L195" s="850">
        <v>11</v>
      </c>
      <c r="M195" s="850">
        <v>5599</v>
      </c>
      <c r="N195" s="833">
        <v>1</v>
      </c>
      <c r="O195" s="833">
        <v>509</v>
      </c>
      <c r="P195" s="850">
        <v>30</v>
      </c>
      <c r="Q195" s="850">
        <v>15300</v>
      </c>
      <c r="R195" s="838">
        <v>2.7326308269333808</v>
      </c>
      <c r="S195" s="851">
        <v>510</v>
      </c>
    </row>
    <row r="196" spans="1:19" ht="14.4" customHeight="1" x14ac:dyDescent="0.3">
      <c r="A196" s="832" t="s">
        <v>1553</v>
      </c>
      <c r="B196" s="833" t="s">
        <v>1554</v>
      </c>
      <c r="C196" s="833" t="s">
        <v>560</v>
      </c>
      <c r="D196" s="833" t="s">
        <v>894</v>
      </c>
      <c r="E196" s="833" t="s">
        <v>1614</v>
      </c>
      <c r="F196" s="833" t="s">
        <v>1692</v>
      </c>
      <c r="G196" s="833" t="s">
        <v>1693</v>
      </c>
      <c r="H196" s="850">
        <v>4</v>
      </c>
      <c r="I196" s="850">
        <v>9316</v>
      </c>
      <c r="J196" s="833">
        <v>0.57118332311465358</v>
      </c>
      <c r="K196" s="833">
        <v>2329</v>
      </c>
      <c r="L196" s="850">
        <v>7</v>
      </c>
      <c r="M196" s="850">
        <v>16310</v>
      </c>
      <c r="N196" s="833">
        <v>1</v>
      </c>
      <c r="O196" s="833">
        <v>2330</v>
      </c>
      <c r="P196" s="850">
        <v>4</v>
      </c>
      <c r="Q196" s="850">
        <v>9332</v>
      </c>
      <c r="R196" s="838">
        <v>0.57216431637032494</v>
      </c>
      <c r="S196" s="851">
        <v>2333</v>
      </c>
    </row>
    <row r="197" spans="1:19" ht="14.4" customHeight="1" x14ac:dyDescent="0.3">
      <c r="A197" s="832" t="s">
        <v>1553</v>
      </c>
      <c r="B197" s="833" t="s">
        <v>1554</v>
      </c>
      <c r="C197" s="833" t="s">
        <v>560</v>
      </c>
      <c r="D197" s="833" t="s">
        <v>894</v>
      </c>
      <c r="E197" s="833" t="s">
        <v>1614</v>
      </c>
      <c r="F197" s="833" t="s">
        <v>1694</v>
      </c>
      <c r="G197" s="833" t="s">
        <v>1695</v>
      </c>
      <c r="H197" s="850">
        <v>1</v>
      </c>
      <c r="I197" s="850">
        <v>2645</v>
      </c>
      <c r="J197" s="833"/>
      <c r="K197" s="833">
        <v>2645</v>
      </c>
      <c r="L197" s="850"/>
      <c r="M197" s="850"/>
      <c r="N197" s="833"/>
      <c r="O197" s="833"/>
      <c r="P197" s="850"/>
      <c r="Q197" s="850"/>
      <c r="R197" s="838"/>
      <c r="S197" s="851"/>
    </row>
    <row r="198" spans="1:19" ht="14.4" customHeight="1" x14ac:dyDescent="0.3">
      <c r="A198" s="832" t="s">
        <v>1553</v>
      </c>
      <c r="B198" s="833" t="s">
        <v>1554</v>
      </c>
      <c r="C198" s="833" t="s">
        <v>560</v>
      </c>
      <c r="D198" s="833" t="s">
        <v>894</v>
      </c>
      <c r="E198" s="833" t="s">
        <v>1614</v>
      </c>
      <c r="F198" s="833" t="s">
        <v>1694</v>
      </c>
      <c r="G198" s="833" t="s">
        <v>1696</v>
      </c>
      <c r="H198" s="850">
        <v>6</v>
      </c>
      <c r="I198" s="850">
        <v>15870</v>
      </c>
      <c r="J198" s="833">
        <v>0.66641471403376162</v>
      </c>
      <c r="K198" s="833">
        <v>2645</v>
      </c>
      <c r="L198" s="850">
        <v>9</v>
      </c>
      <c r="M198" s="850">
        <v>23814</v>
      </c>
      <c r="N198" s="833">
        <v>1</v>
      </c>
      <c r="O198" s="833">
        <v>2646</v>
      </c>
      <c r="P198" s="850">
        <v>9</v>
      </c>
      <c r="Q198" s="850">
        <v>23841</v>
      </c>
      <c r="R198" s="838">
        <v>1.0011337868480725</v>
      </c>
      <c r="S198" s="851">
        <v>2649</v>
      </c>
    </row>
    <row r="199" spans="1:19" ht="14.4" customHeight="1" x14ac:dyDescent="0.3">
      <c r="A199" s="832" t="s">
        <v>1553</v>
      </c>
      <c r="B199" s="833" t="s">
        <v>1554</v>
      </c>
      <c r="C199" s="833" t="s">
        <v>560</v>
      </c>
      <c r="D199" s="833" t="s">
        <v>894</v>
      </c>
      <c r="E199" s="833" t="s">
        <v>1614</v>
      </c>
      <c r="F199" s="833" t="s">
        <v>1697</v>
      </c>
      <c r="G199" s="833" t="s">
        <v>1698</v>
      </c>
      <c r="H199" s="850">
        <v>1</v>
      </c>
      <c r="I199" s="850">
        <v>354</v>
      </c>
      <c r="J199" s="833">
        <v>0.12464788732394366</v>
      </c>
      <c r="K199" s="833">
        <v>354</v>
      </c>
      <c r="L199" s="850">
        <v>8</v>
      </c>
      <c r="M199" s="850">
        <v>2840</v>
      </c>
      <c r="N199" s="833">
        <v>1</v>
      </c>
      <c r="O199" s="833">
        <v>355</v>
      </c>
      <c r="P199" s="850"/>
      <c r="Q199" s="850"/>
      <c r="R199" s="838"/>
      <c r="S199" s="851"/>
    </row>
    <row r="200" spans="1:19" ht="14.4" customHeight="1" x14ac:dyDescent="0.3">
      <c r="A200" s="832" t="s">
        <v>1553</v>
      </c>
      <c r="B200" s="833" t="s">
        <v>1554</v>
      </c>
      <c r="C200" s="833" t="s">
        <v>560</v>
      </c>
      <c r="D200" s="833" t="s">
        <v>894</v>
      </c>
      <c r="E200" s="833" t="s">
        <v>1614</v>
      </c>
      <c r="F200" s="833" t="s">
        <v>1699</v>
      </c>
      <c r="G200" s="833" t="s">
        <v>1700</v>
      </c>
      <c r="H200" s="850">
        <v>1</v>
      </c>
      <c r="I200" s="850">
        <v>195</v>
      </c>
      <c r="J200" s="833">
        <v>1</v>
      </c>
      <c r="K200" s="833">
        <v>195</v>
      </c>
      <c r="L200" s="850">
        <v>1</v>
      </c>
      <c r="M200" s="850">
        <v>195</v>
      </c>
      <c r="N200" s="833">
        <v>1</v>
      </c>
      <c r="O200" s="833">
        <v>195</v>
      </c>
      <c r="P200" s="850">
        <v>1</v>
      </c>
      <c r="Q200" s="850">
        <v>196</v>
      </c>
      <c r="R200" s="838">
        <v>1.0051282051282051</v>
      </c>
      <c r="S200" s="851">
        <v>196</v>
      </c>
    </row>
    <row r="201" spans="1:19" ht="14.4" customHeight="1" x14ac:dyDescent="0.3">
      <c r="A201" s="832" t="s">
        <v>1553</v>
      </c>
      <c r="B201" s="833" t="s">
        <v>1554</v>
      </c>
      <c r="C201" s="833" t="s">
        <v>560</v>
      </c>
      <c r="D201" s="833" t="s">
        <v>894</v>
      </c>
      <c r="E201" s="833" t="s">
        <v>1614</v>
      </c>
      <c r="F201" s="833" t="s">
        <v>1701</v>
      </c>
      <c r="G201" s="833" t="s">
        <v>1702</v>
      </c>
      <c r="H201" s="850"/>
      <c r="I201" s="850"/>
      <c r="J201" s="833"/>
      <c r="K201" s="833"/>
      <c r="L201" s="850">
        <v>3</v>
      </c>
      <c r="M201" s="850">
        <v>3108</v>
      </c>
      <c r="N201" s="833">
        <v>1</v>
      </c>
      <c r="O201" s="833">
        <v>1036</v>
      </c>
      <c r="P201" s="850"/>
      <c r="Q201" s="850"/>
      <c r="R201" s="838"/>
      <c r="S201" s="851"/>
    </row>
    <row r="202" spans="1:19" ht="14.4" customHeight="1" x14ac:dyDescent="0.3">
      <c r="A202" s="832" t="s">
        <v>1553</v>
      </c>
      <c r="B202" s="833" t="s">
        <v>1554</v>
      </c>
      <c r="C202" s="833" t="s">
        <v>560</v>
      </c>
      <c r="D202" s="833" t="s">
        <v>894</v>
      </c>
      <c r="E202" s="833" t="s">
        <v>1614</v>
      </c>
      <c r="F202" s="833" t="s">
        <v>1703</v>
      </c>
      <c r="G202" s="833" t="s">
        <v>1705</v>
      </c>
      <c r="H202" s="850">
        <v>1</v>
      </c>
      <c r="I202" s="850">
        <v>525</v>
      </c>
      <c r="J202" s="833">
        <v>1</v>
      </c>
      <c r="K202" s="833">
        <v>525</v>
      </c>
      <c r="L202" s="850">
        <v>1</v>
      </c>
      <c r="M202" s="850">
        <v>525</v>
      </c>
      <c r="N202" s="833">
        <v>1</v>
      </c>
      <c r="O202" s="833">
        <v>525</v>
      </c>
      <c r="P202" s="850">
        <v>1</v>
      </c>
      <c r="Q202" s="850">
        <v>526</v>
      </c>
      <c r="R202" s="838">
        <v>1.0019047619047619</v>
      </c>
      <c r="S202" s="851">
        <v>526</v>
      </c>
    </row>
    <row r="203" spans="1:19" ht="14.4" customHeight="1" x14ac:dyDescent="0.3">
      <c r="A203" s="832" t="s">
        <v>1553</v>
      </c>
      <c r="B203" s="833" t="s">
        <v>1554</v>
      </c>
      <c r="C203" s="833" t="s">
        <v>560</v>
      </c>
      <c r="D203" s="833" t="s">
        <v>894</v>
      </c>
      <c r="E203" s="833" t="s">
        <v>1614</v>
      </c>
      <c r="F203" s="833" t="s">
        <v>1713</v>
      </c>
      <c r="G203" s="833" t="s">
        <v>1714</v>
      </c>
      <c r="H203" s="850">
        <v>2</v>
      </c>
      <c r="I203" s="850">
        <v>1436</v>
      </c>
      <c r="J203" s="833">
        <v>0.24965229485396384</v>
      </c>
      <c r="K203" s="833">
        <v>718</v>
      </c>
      <c r="L203" s="850">
        <v>8</v>
      </c>
      <c r="M203" s="850">
        <v>5752</v>
      </c>
      <c r="N203" s="833">
        <v>1</v>
      </c>
      <c r="O203" s="833">
        <v>719</v>
      </c>
      <c r="P203" s="850">
        <v>3</v>
      </c>
      <c r="Q203" s="850">
        <v>2157</v>
      </c>
      <c r="R203" s="838">
        <v>0.375</v>
      </c>
      <c r="S203" s="851">
        <v>719</v>
      </c>
    </row>
    <row r="204" spans="1:19" ht="14.4" customHeight="1" x14ac:dyDescent="0.3">
      <c r="A204" s="832" t="s">
        <v>1553</v>
      </c>
      <c r="B204" s="833" t="s">
        <v>1554</v>
      </c>
      <c r="C204" s="833" t="s">
        <v>560</v>
      </c>
      <c r="D204" s="833" t="s">
        <v>894</v>
      </c>
      <c r="E204" s="833" t="s">
        <v>1614</v>
      </c>
      <c r="F204" s="833" t="s">
        <v>1713</v>
      </c>
      <c r="G204" s="833" t="s">
        <v>1715</v>
      </c>
      <c r="H204" s="850">
        <v>1</v>
      </c>
      <c r="I204" s="850">
        <v>718</v>
      </c>
      <c r="J204" s="833">
        <v>0.99860917941585536</v>
      </c>
      <c r="K204" s="833">
        <v>718</v>
      </c>
      <c r="L204" s="850">
        <v>1</v>
      </c>
      <c r="M204" s="850">
        <v>719</v>
      </c>
      <c r="N204" s="833">
        <v>1</v>
      </c>
      <c r="O204" s="833">
        <v>719</v>
      </c>
      <c r="P204" s="850">
        <v>1</v>
      </c>
      <c r="Q204" s="850">
        <v>719</v>
      </c>
      <c r="R204" s="838">
        <v>1</v>
      </c>
      <c r="S204" s="851">
        <v>719</v>
      </c>
    </row>
    <row r="205" spans="1:19" ht="14.4" customHeight="1" x14ac:dyDescent="0.3">
      <c r="A205" s="832" t="s">
        <v>1553</v>
      </c>
      <c r="B205" s="833" t="s">
        <v>1554</v>
      </c>
      <c r="C205" s="833" t="s">
        <v>560</v>
      </c>
      <c r="D205" s="833" t="s">
        <v>894</v>
      </c>
      <c r="E205" s="833" t="s">
        <v>1614</v>
      </c>
      <c r="F205" s="833" t="s">
        <v>1716</v>
      </c>
      <c r="G205" s="833" t="s">
        <v>1718</v>
      </c>
      <c r="H205" s="850"/>
      <c r="I205" s="850"/>
      <c r="J205" s="833"/>
      <c r="K205" s="833"/>
      <c r="L205" s="850"/>
      <c r="M205" s="850"/>
      <c r="N205" s="833"/>
      <c r="O205" s="833"/>
      <c r="P205" s="850">
        <v>2</v>
      </c>
      <c r="Q205" s="850">
        <v>3472</v>
      </c>
      <c r="R205" s="838"/>
      <c r="S205" s="851">
        <v>1736</v>
      </c>
    </row>
    <row r="206" spans="1:19" ht="14.4" customHeight="1" x14ac:dyDescent="0.3">
      <c r="A206" s="832" t="s">
        <v>1553</v>
      </c>
      <c r="B206" s="833" t="s">
        <v>1554</v>
      </c>
      <c r="C206" s="833" t="s">
        <v>560</v>
      </c>
      <c r="D206" s="833" t="s">
        <v>896</v>
      </c>
      <c r="E206" s="833" t="s">
        <v>1555</v>
      </c>
      <c r="F206" s="833" t="s">
        <v>1560</v>
      </c>
      <c r="G206" s="833" t="s">
        <v>1561</v>
      </c>
      <c r="H206" s="850">
        <v>7498</v>
      </c>
      <c r="I206" s="850">
        <v>39364.5</v>
      </c>
      <c r="J206" s="833">
        <v>0.85511981387629532</v>
      </c>
      <c r="K206" s="833">
        <v>5.25</v>
      </c>
      <c r="L206" s="850">
        <v>7018</v>
      </c>
      <c r="M206" s="850">
        <v>46033.900000000009</v>
      </c>
      <c r="N206" s="833">
        <v>1</v>
      </c>
      <c r="O206" s="833">
        <v>6.5594043887147349</v>
      </c>
      <c r="P206" s="850">
        <v>7995</v>
      </c>
      <c r="Q206" s="850">
        <v>57484.049999999974</v>
      </c>
      <c r="R206" s="838">
        <v>1.2487329989420832</v>
      </c>
      <c r="S206" s="851">
        <v>7.1899999999999968</v>
      </c>
    </row>
    <row r="207" spans="1:19" ht="14.4" customHeight="1" x14ac:dyDescent="0.3">
      <c r="A207" s="832" t="s">
        <v>1553</v>
      </c>
      <c r="B207" s="833" t="s">
        <v>1554</v>
      </c>
      <c r="C207" s="833" t="s">
        <v>560</v>
      </c>
      <c r="D207" s="833" t="s">
        <v>896</v>
      </c>
      <c r="E207" s="833" t="s">
        <v>1555</v>
      </c>
      <c r="F207" s="833" t="s">
        <v>1566</v>
      </c>
      <c r="G207" s="833" t="s">
        <v>1567</v>
      </c>
      <c r="H207" s="850">
        <v>207336</v>
      </c>
      <c r="I207" s="850">
        <v>1262345.2599999993</v>
      </c>
      <c r="J207" s="833">
        <v>1.1964631531137839</v>
      </c>
      <c r="K207" s="833">
        <v>6.0884036539722928</v>
      </c>
      <c r="L207" s="850">
        <v>199445</v>
      </c>
      <c r="M207" s="850">
        <v>1055064.0500000003</v>
      </c>
      <c r="N207" s="833">
        <v>1</v>
      </c>
      <c r="O207" s="833">
        <v>5.2900000000000018</v>
      </c>
      <c r="P207" s="850">
        <v>199229</v>
      </c>
      <c r="Q207" s="850">
        <v>1061890.5700000003</v>
      </c>
      <c r="R207" s="838">
        <v>1.0064702422568563</v>
      </c>
      <c r="S207" s="851">
        <v>5.3300000000000018</v>
      </c>
    </row>
    <row r="208" spans="1:19" ht="14.4" customHeight="1" x14ac:dyDescent="0.3">
      <c r="A208" s="832" t="s">
        <v>1553</v>
      </c>
      <c r="B208" s="833" t="s">
        <v>1554</v>
      </c>
      <c r="C208" s="833" t="s">
        <v>560</v>
      </c>
      <c r="D208" s="833" t="s">
        <v>896</v>
      </c>
      <c r="E208" s="833" t="s">
        <v>1555</v>
      </c>
      <c r="F208" s="833" t="s">
        <v>1568</v>
      </c>
      <c r="G208" s="833" t="s">
        <v>1569</v>
      </c>
      <c r="H208" s="850">
        <v>360</v>
      </c>
      <c r="I208" s="850">
        <v>3226.3599999999997</v>
      </c>
      <c r="J208" s="833">
        <v>2.1925058102396129</v>
      </c>
      <c r="K208" s="833">
        <v>8.9621111111111098</v>
      </c>
      <c r="L208" s="850">
        <v>161</v>
      </c>
      <c r="M208" s="850">
        <v>1471.54</v>
      </c>
      <c r="N208" s="833">
        <v>1</v>
      </c>
      <c r="O208" s="833">
        <v>9.14</v>
      </c>
      <c r="P208" s="850">
        <v>115.5</v>
      </c>
      <c r="Q208" s="850">
        <v>1055.67</v>
      </c>
      <c r="R208" s="838">
        <v>0.71739130434782616</v>
      </c>
      <c r="S208" s="851">
        <v>9.14</v>
      </c>
    </row>
    <row r="209" spans="1:19" ht="14.4" customHeight="1" x14ac:dyDescent="0.3">
      <c r="A209" s="832" t="s">
        <v>1553</v>
      </c>
      <c r="B209" s="833" t="s">
        <v>1554</v>
      </c>
      <c r="C209" s="833" t="s">
        <v>560</v>
      </c>
      <c r="D209" s="833" t="s">
        <v>896</v>
      </c>
      <c r="E209" s="833" t="s">
        <v>1555</v>
      </c>
      <c r="F209" s="833" t="s">
        <v>1570</v>
      </c>
      <c r="G209" s="833" t="s">
        <v>1571</v>
      </c>
      <c r="H209" s="850"/>
      <c r="I209" s="850"/>
      <c r="J209" s="833"/>
      <c r="K209" s="833"/>
      <c r="L209" s="850"/>
      <c r="M209" s="850"/>
      <c r="N209" s="833"/>
      <c r="O209" s="833"/>
      <c r="P209" s="850">
        <v>160</v>
      </c>
      <c r="Q209" s="850">
        <v>1468.8</v>
      </c>
      <c r="R209" s="838"/>
      <c r="S209" s="851">
        <v>9.18</v>
      </c>
    </row>
    <row r="210" spans="1:19" ht="14.4" customHeight="1" x14ac:dyDescent="0.3">
      <c r="A210" s="832" t="s">
        <v>1553</v>
      </c>
      <c r="B210" s="833" t="s">
        <v>1554</v>
      </c>
      <c r="C210" s="833" t="s">
        <v>560</v>
      </c>
      <c r="D210" s="833" t="s">
        <v>896</v>
      </c>
      <c r="E210" s="833" t="s">
        <v>1555</v>
      </c>
      <c r="F210" s="833" t="s">
        <v>1580</v>
      </c>
      <c r="G210" s="833" t="s">
        <v>1581</v>
      </c>
      <c r="H210" s="850">
        <v>3677</v>
      </c>
      <c r="I210" s="850">
        <v>74466.459999999992</v>
      </c>
      <c r="J210" s="833"/>
      <c r="K210" s="833">
        <v>20.251960837639377</v>
      </c>
      <c r="L210" s="850"/>
      <c r="M210" s="850"/>
      <c r="N210" s="833"/>
      <c r="O210" s="833"/>
      <c r="P210" s="850">
        <v>1455</v>
      </c>
      <c r="Q210" s="850">
        <v>30409.5</v>
      </c>
      <c r="R210" s="838"/>
      <c r="S210" s="851">
        <v>20.9</v>
      </c>
    </row>
    <row r="211" spans="1:19" ht="14.4" customHeight="1" x14ac:dyDescent="0.3">
      <c r="A211" s="832" t="s">
        <v>1553</v>
      </c>
      <c r="B211" s="833" t="s">
        <v>1554</v>
      </c>
      <c r="C211" s="833" t="s">
        <v>560</v>
      </c>
      <c r="D211" s="833" t="s">
        <v>896</v>
      </c>
      <c r="E211" s="833" t="s">
        <v>1555</v>
      </c>
      <c r="F211" s="833" t="s">
        <v>1586</v>
      </c>
      <c r="G211" s="833" t="s">
        <v>1587</v>
      </c>
      <c r="H211" s="850">
        <v>36</v>
      </c>
      <c r="I211" s="850">
        <v>77894.64</v>
      </c>
      <c r="J211" s="833">
        <v>1.1202582955513767</v>
      </c>
      <c r="K211" s="833">
        <v>2163.7399999999998</v>
      </c>
      <c r="L211" s="850">
        <v>35</v>
      </c>
      <c r="M211" s="850">
        <v>69532.750000000015</v>
      </c>
      <c r="N211" s="833">
        <v>1</v>
      </c>
      <c r="O211" s="833">
        <v>1986.6500000000003</v>
      </c>
      <c r="P211" s="850">
        <v>40</v>
      </c>
      <c r="Q211" s="850">
        <v>81115.599999999991</v>
      </c>
      <c r="R211" s="838">
        <v>1.1665812153265904</v>
      </c>
      <c r="S211" s="851">
        <v>2027.8899999999999</v>
      </c>
    </row>
    <row r="212" spans="1:19" ht="14.4" customHeight="1" x14ac:dyDescent="0.3">
      <c r="A212" s="832" t="s">
        <v>1553</v>
      </c>
      <c r="B212" s="833" t="s">
        <v>1554</v>
      </c>
      <c r="C212" s="833" t="s">
        <v>560</v>
      </c>
      <c r="D212" s="833" t="s">
        <v>896</v>
      </c>
      <c r="E212" s="833" t="s">
        <v>1555</v>
      </c>
      <c r="F212" s="833" t="s">
        <v>1590</v>
      </c>
      <c r="G212" s="833" t="s">
        <v>1591</v>
      </c>
      <c r="H212" s="850">
        <v>92759</v>
      </c>
      <c r="I212" s="850">
        <v>375316.77</v>
      </c>
      <c r="J212" s="833">
        <v>1.4487044324553506</v>
      </c>
      <c r="K212" s="833">
        <v>4.04614937634084</v>
      </c>
      <c r="L212" s="850">
        <v>68719</v>
      </c>
      <c r="M212" s="850">
        <v>259070.62999999992</v>
      </c>
      <c r="N212" s="833">
        <v>1</v>
      </c>
      <c r="O212" s="833">
        <v>3.7699999999999987</v>
      </c>
      <c r="P212" s="850">
        <v>86973</v>
      </c>
      <c r="Q212" s="850">
        <v>326148.75</v>
      </c>
      <c r="R212" s="838">
        <v>1.2589182725961645</v>
      </c>
      <c r="S212" s="851">
        <v>3.75</v>
      </c>
    </row>
    <row r="213" spans="1:19" ht="14.4" customHeight="1" x14ac:dyDescent="0.3">
      <c r="A213" s="832" t="s">
        <v>1553</v>
      </c>
      <c r="B213" s="833" t="s">
        <v>1554</v>
      </c>
      <c r="C213" s="833" t="s">
        <v>560</v>
      </c>
      <c r="D213" s="833" t="s">
        <v>896</v>
      </c>
      <c r="E213" s="833" t="s">
        <v>1555</v>
      </c>
      <c r="F213" s="833" t="s">
        <v>1592</v>
      </c>
      <c r="G213" s="833" t="s">
        <v>1593</v>
      </c>
      <c r="H213" s="850"/>
      <c r="I213" s="850"/>
      <c r="J213" s="833"/>
      <c r="K213" s="833"/>
      <c r="L213" s="850">
        <v>9328</v>
      </c>
      <c r="M213" s="850">
        <v>57926.880000000005</v>
      </c>
      <c r="N213" s="833">
        <v>1</v>
      </c>
      <c r="O213" s="833">
        <v>6.2100000000000009</v>
      </c>
      <c r="P213" s="850"/>
      <c r="Q213" s="850"/>
      <c r="R213" s="838"/>
      <c r="S213" s="851"/>
    </row>
    <row r="214" spans="1:19" ht="14.4" customHeight="1" x14ac:dyDescent="0.3">
      <c r="A214" s="832" t="s">
        <v>1553</v>
      </c>
      <c r="B214" s="833" t="s">
        <v>1554</v>
      </c>
      <c r="C214" s="833" t="s">
        <v>560</v>
      </c>
      <c r="D214" s="833" t="s">
        <v>896</v>
      </c>
      <c r="E214" s="833" t="s">
        <v>1555</v>
      </c>
      <c r="F214" s="833" t="s">
        <v>1604</v>
      </c>
      <c r="G214" s="833" t="s">
        <v>1605</v>
      </c>
      <c r="H214" s="850"/>
      <c r="I214" s="850"/>
      <c r="J214" s="833"/>
      <c r="K214" s="833"/>
      <c r="L214" s="850">
        <v>1</v>
      </c>
      <c r="M214" s="850">
        <v>108562.2</v>
      </c>
      <c r="N214" s="833">
        <v>1</v>
      </c>
      <c r="O214" s="833">
        <v>108562.2</v>
      </c>
      <c r="P214" s="850"/>
      <c r="Q214" s="850"/>
      <c r="R214" s="838"/>
      <c r="S214" s="851"/>
    </row>
    <row r="215" spans="1:19" ht="14.4" customHeight="1" x14ac:dyDescent="0.3">
      <c r="A215" s="832" t="s">
        <v>1553</v>
      </c>
      <c r="B215" s="833" t="s">
        <v>1554</v>
      </c>
      <c r="C215" s="833" t="s">
        <v>560</v>
      </c>
      <c r="D215" s="833" t="s">
        <v>896</v>
      </c>
      <c r="E215" s="833" t="s">
        <v>1614</v>
      </c>
      <c r="F215" s="833" t="s">
        <v>1615</v>
      </c>
      <c r="G215" s="833" t="s">
        <v>1616</v>
      </c>
      <c r="H215" s="850">
        <v>2</v>
      </c>
      <c r="I215" s="850">
        <v>74</v>
      </c>
      <c r="J215" s="833">
        <v>1</v>
      </c>
      <c r="K215" s="833">
        <v>37</v>
      </c>
      <c r="L215" s="850">
        <v>2</v>
      </c>
      <c r="M215" s="850">
        <v>74</v>
      </c>
      <c r="N215" s="833">
        <v>1</v>
      </c>
      <c r="O215" s="833">
        <v>37</v>
      </c>
      <c r="P215" s="850">
        <v>3</v>
      </c>
      <c r="Q215" s="850">
        <v>111</v>
      </c>
      <c r="R215" s="838">
        <v>1.5</v>
      </c>
      <c r="S215" s="851">
        <v>37</v>
      </c>
    </row>
    <row r="216" spans="1:19" ht="14.4" customHeight="1" x14ac:dyDescent="0.3">
      <c r="A216" s="832" t="s">
        <v>1553</v>
      </c>
      <c r="B216" s="833" t="s">
        <v>1554</v>
      </c>
      <c r="C216" s="833" t="s">
        <v>560</v>
      </c>
      <c r="D216" s="833" t="s">
        <v>896</v>
      </c>
      <c r="E216" s="833" t="s">
        <v>1614</v>
      </c>
      <c r="F216" s="833" t="s">
        <v>1618</v>
      </c>
      <c r="G216" s="833" t="s">
        <v>1619</v>
      </c>
      <c r="H216" s="850">
        <v>79</v>
      </c>
      <c r="I216" s="850">
        <v>34997</v>
      </c>
      <c r="J216" s="833">
        <v>0.94966351894062739</v>
      </c>
      <c r="K216" s="833">
        <v>443</v>
      </c>
      <c r="L216" s="850">
        <v>83</v>
      </c>
      <c r="M216" s="850">
        <v>36852</v>
      </c>
      <c r="N216" s="833">
        <v>1</v>
      </c>
      <c r="O216" s="833">
        <v>444</v>
      </c>
      <c r="P216" s="850">
        <v>71</v>
      </c>
      <c r="Q216" s="850">
        <v>31524</v>
      </c>
      <c r="R216" s="838">
        <v>0.85542168674698793</v>
      </c>
      <c r="S216" s="851">
        <v>444</v>
      </c>
    </row>
    <row r="217" spans="1:19" ht="14.4" customHeight="1" x14ac:dyDescent="0.3">
      <c r="A217" s="832" t="s">
        <v>1553</v>
      </c>
      <c r="B217" s="833" t="s">
        <v>1554</v>
      </c>
      <c r="C217" s="833" t="s">
        <v>560</v>
      </c>
      <c r="D217" s="833" t="s">
        <v>896</v>
      </c>
      <c r="E217" s="833" t="s">
        <v>1614</v>
      </c>
      <c r="F217" s="833" t="s">
        <v>1622</v>
      </c>
      <c r="G217" s="833" t="s">
        <v>1623</v>
      </c>
      <c r="H217" s="850"/>
      <c r="I217" s="850"/>
      <c r="J217" s="833"/>
      <c r="K217" s="833"/>
      <c r="L217" s="850">
        <v>1</v>
      </c>
      <c r="M217" s="850">
        <v>352</v>
      </c>
      <c r="N217" s="833">
        <v>1</v>
      </c>
      <c r="O217" s="833">
        <v>352</v>
      </c>
      <c r="P217" s="850"/>
      <c r="Q217" s="850"/>
      <c r="R217" s="838"/>
      <c r="S217" s="851"/>
    </row>
    <row r="218" spans="1:19" ht="14.4" customHeight="1" x14ac:dyDescent="0.3">
      <c r="A218" s="832" t="s">
        <v>1553</v>
      </c>
      <c r="B218" s="833" t="s">
        <v>1554</v>
      </c>
      <c r="C218" s="833" t="s">
        <v>560</v>
      </c>
      <c r="D218" s="833" t="s">
        <v>896</v>
      </c>
      <c r="E218" s="833" t="s">
        <v>1614</v>
      </c>
      <c r="F218" s="833" t="s">
        <v>1642</v>
      </c>
      <c r="G218" s="833" t="s">
        <v>1643</v>
      </c>
      <c r="H218" s="850">
        <v>5</v>
      </c>
      <c r="I218" s="850">
        <v>7155</v>
      </c>
      <c r="J218" s="833">
        <v>1.6666666666666667</v>
      </c>
      <c r="K218" s="833">
        <v>1431</v>
      </c>
      <c r="L218" s="850">
        <v>3</v>
      </c>
      <c r="M218" s="850">
        <v>4293</v>
      </c>
      <c r="N218" s="833">
        <v>1</v>
      </c>
      <c r="O218" s="833">
        <v>1431</v>
      </c>
      <c r="P218" s="850">
        <v>3</v>
      </c>
      <c r="Q218" s="850">
        <v>4296</v>
      </c>
      <c r="R218" s="838">
        <v>1.0006988120195668</v>
      </c>
      <c r="S218" s="851">
        <v>1432</v>
      </c>
    </row>
    <row r="219" spans="1:19" ht="14.4" customHeight="1" x14ac:dyDescent="0.3">
      <c r="A219" s="832" t="s">
        <v>1553</v>
      </c>
      <c r="B219" s="833" t="s">
        <v>1554</v>
      </c>
      <c r="C219" s="833" t="s">
        <v>560</v>
      </c>
      <c r="D219" s="833" t="s">
        <v>896</v>
      </c>
      <c r="E219" s="833" t="s">
        <v>1614</v>
      </c>
      <c r="F219" s="833" t="s">
        <v>1642</v>
      </c>
      <c r="G219" s="833" t="s">
        <v>1644</v>
      </c>
      <c r="H219" s="850"/>
      <c r="I219" s="850"/>
      <c r="J219" s="833"/>
      <c r="K219" s="833"/>
      <c r="L219" s="850">
        <v>1</v>
      </c>
      <c r="M219" s="850">
        <v>1431</v>
      </c>
      <c r="N219" s="833">
        <v>1</v>
      </c>
      <c r="O219" s="833">
        <v>1431</v>
      </c>
      <c r="P219" s="850"/>
      <c r="Q219" s="850"/>
      <c r="R219" s="838"/>
      <c r="S219" s="851"/>
    </row>
    <row r="220" spans="1:19" ht="14.4" customHeight="1" x14ac:dyDescent="0.3">
      <c r="A220" s="832" t="s">
        <v>1553</v>
      </c>
      <c r="B220" s="833" t="s">
        <v>1554</v>
      </c>
      <c r="C220" s="833" t="s">
        <v>560</v>
      </c>
      <c r="D220" s="833" t="s">
        <v>896</v>
      </c>
      <c r="E220" s="833" t="s">
        <v>1614</v>
      </c>
      <c r="F220" s="833" t="s">
        <v>1645</v>
      </c>
      <c r="G220" s="833" t="s">
        <v>1646</v>
      </c>
      <c r="H220" s="850"/>
      <c r="I220" s="850"/>
      <c r="J220" s="833"/>
      <c r="K220" s="833"/>
      <c r="L220" s="850"/>
      <c r="M220" s="850"/>
      <c r="N220" s="833"/>
      <c r="O220" s="833"/>
      <c r="P220" s="850">
        <v>1</v>
      </c>
      <c r="Q220" s="850">
        <v>1914</v>
      </c>
      <c r="R220" s="838"/>
      <c r="S220" s="851">
        <v>1914</v>
      </c>
    </row>
    <row r="221" spans="1:19" ht="14.4" customHeight="1" x14ac:dyDescent="0.3">
      <c r="A221" s="832" t="s">
        <v>1553</v>
      </c>
      <c r="B221" s="833" t="s">
        <v>1554</v>
      </c>
      <c r="C221" s="833" t="s">
        <v>560</v>
      </c>
      <c r="D221" s="833" t="s">
        <v>896</v>
      </c>
      <c r="E221" s="833" t="s">
        <v>1614</v>
      </c>
      <c r="F221" s="833" t="s">
        <v>1649</v>
      </c>
      <c r="G221" s="833" t="s">
        <v>1650</v>
      </c>
      <c r="H221" s="850">
        <v>3</v>
      </c>
      <c r="I221" s="850">
        <v>3639</v>
      </c>
      <c r="J221" s="833">
        <v>1</v>
      </c>
      <c r="K221" s="833">
        <v>1213</v>
      </c>
      <c r="L221" s="850">
        <v>3</v>
      </c>
      <c r="M221" s="850">
        <v>3639</v>
      </c>
      <c r="N221" s="833">
        <v>1</v>
      </c>
      <c r="O221" s="833">
        <v>1213</v>
      </c>
      <c r="P221" s="850">
        <v>2</v>
      </c>
      <c r="Q221" s="850">
        <v>2428</v>
      </c>
      <c r="R221" s="838">
        <v>0.66721626820555102</v>
      </c>
      <c r="S221" s="851">
        <v>1214</v>
      </c>
    </row>
    <row r="222" spans="1:19" ht="14.4" customHeight="1" x14ac:dyDescent="0.3">
      <c r="A222" s="832" t="s">
        <v>1553</v>
      </c>
      <c r="B222" s="833" t="s">
        <v>1554</v>
      </c>
      <c r="C222" s="833" t="s">
        <v>560</v>
      </c>
      <c r="D222" s="833" t="s">
        <v>896</v>
      </c>
      <c r="E222" s="833" t="s">
        <v>1614</v>
      </c>
      <c r="F222" s="833" t="s">
        <v>1649</v>
      </c>
      <c r="G222" s="833" t="s">
        <v>1651</v>
      </c>
      <c r="H222" s="850">
        <v>8</v>
      </c>
      <c r="I222" s="850">
        <v>9704</v>
      </c>
      <c r="J222" s="833">
        <v>1.6</v>
      </c>
      <c r="K222" s="833">
        <v>1213</v>
      </c>
      <c r="L222" s="850">
        <v>5</v>
      </c>
      <c r="M222" s="850">
        <v>6065</v>
      </c>
      <c r="N222" s="833">
        <v>1</v>
      </c>
      <c r="O222" s="833">
        <v>1213</v>
      </c>
      <c r="P222" s="850">
        <v>7</v>
      </c>
      <c r="Q222" s="850">
        <v>8498</v>
      </c>
      <c r="R222" s="838">
        <v>1.4011541632316571</v>
      </c>
      <c r="S222" s="851">
        <v>1214</v>
      </c>
    </row>
    <row r="223" spans="1:19" ht="14.4" customHeight="1" x14ac:dyDescent="0.3">
      <c r="A223" s="832" t="s">
        <v>1553</v>
      </c>
      <c r="B223" s="833" t="s">
        <v>1554</v>
      </c>
      <c r="C223" s="833" t="s">
        <v>560</v>
      </c>
      <c r="D223" s="833" t="s">
        <v>896</v>
      </c>
      <c r="E223" s="833" t="s">
        <v>1614</v>
      </c>
      <c r="F223" s="833" t="s">
        <v>1654</v>
      </c>
      <c r="G223" s="833" t="s">
        <v>1655</v>
      </c>
      <c r="H223" s="850">
        <v>25</v>
      </c>
      <c r="I223" s="850">
        <v>17025</v>
      </c>
      <c r="J223" s="833">
        <v>0.71323837452869709</v>
      </c>
      <c r="K223" s="833">
        <v>681</v>
      </c>
      <c r="L223" s="850">
        <v>35</v>
      </c>
      <c r="M223" s="850">
        <v>23870</v>
      </c>
      <c r="N223" s="833">
        <v>1</v>
      </c>
      <c r="O223" s="833">
        <v>682</v>
      </c>
      <c r="P223" s="850">
        <v>40</v>
      </c>
      <c r="Q223" s="850">
        <v>27280</v>
      </c>
      <c r="R223" s="838">
        <v>1.1428571428571428</v>
      </c>
      <c r="S223" s="851">
        <v>682</v>
      </c>
    </row>
    <row r="224" spans="1:19" ht="14.4" customHeight="1" x14ac:dyDescent="0.3">
      <c r="A224" s="832" t="s">
        <v>1553</v>
      </c>
      <c r="B224" s="833" t="s">
        <v>1554</v>
      </c>
      <c r="C224" s="833" t="s">
        <v>560</v>
      </c>
      <c r="D224" s="833" t="s">
        <v>896</v>
      </c>
      <c r="E224" s="833" t="s">
        <v>1614</v>
      </c>
      <c r="F224" s="833" t="s">
        <v>1654</v>
      </c>
      <c r="G224" s="833" t="s">
        <v>1656</v>
      </c>
      <c r="H224" s="850">
        <v>10</v>
      </c>
      <c r="I224" s="850">
        <v>6810</v>
      </c>
      <c r="J224" s="833"/>
      <c r="K224" s="833">
        <v>681</v>
      </c>
      <c r="L224" s="850"/>
      <c r="M224" s="850"/>
      <c r="N224" s="833"/>
      <c r="O224" s="833"/>
      <c r="P224" s="850">
        <v>1</v>
      </c>
      <c r="Q224" s="850">
        <v>682</v>
      </c>
      <c r="R224" s="838"/>
      <c r="S224" s="851">
        <v>682</v>
      </c>
    </row>
    <row r="225" spans="1:19" ht="14.4" customHeight="1" x14ac:dyDescent="0.3">
      <c r="A225" s="832" t="s">
        <v>1553</v>
      </c>
      <c r="B225" s="833" t="s">
        <v>1554</v>
      </c>
      <c r="C225" s="833" t="s">
        <v>560</v>
      </c>
      <c r="D225" s="833" t="s">
        <v>896</v>
      </c>
      <c r="E225" s="833" t="s">
        <v>1614</v>
      </c>
      <c r="F225" s="833" t="s">
        <v>1660</v>
      </c>
      <c r="G225" s="833" t="s">
        <v>1662</v>
      </c>
      <c r="H225" s="850"/>
      <c r="I225" s="850"/>
      <c r="J225" s="833"/>
      <c r="K225" s="833"/>
      <c r="L225" s="850">
        <v>3</v>
      </c>
      <c r="M225" s="850">
        <v>7914</v>
      </c>
      <c r="N225" s="833">
        <v>1</v>
      </c>
      <c r="O225" s="833">
        <v>2638</v>
      </c>
      <c r="P225" s="850"/>
      <c r="Q225" s="850"/>
      <c r="R225" s="838"/>
      <c r="S225" s="851"/>
    </row>
    <row r="226" spans="1:19" ht="14.4" customHeight="1" x14ac:dyDescent="0.3">
      <c r="A226" s="832" t="s">
        <v>1553</v>
      </c>
      <c r="B226" s="833" t="s">
        <v>1554</v>
      </c>
      <c r="C226" s="833" t="s">
        <v>560</v>
      </c>
      <c r="D226" s="833" t="s">
        <v>896</v>
      </c>
      <c r="E226" s="833" t="s">
        <v>1614</v>
      </c>
      <c r="F226" s="833" t="s">
        <v>1663</v>
      </c>
      <c r="G226" s="833" t="s">
        <v>1664</v>
      </c>
      <c r="H226" s="850">
        <v>954</v>
      </c>
      <c r="I226" s="850">
        <v>1741050</v>
      </c>
      <c r="J226" s="833">
        <v>1.1028901734104046</v>
      </c>
      <c r="K226" s="833">
        <v>1825</v>
      </c>
      <c r="L226" s="850">
        <v>865</v>
      </c>
      <c r="M226" s="850">
        <v>1578625</v>
      </c>
      <c r="N226" s="833">
        <v>1</v>
      </c>
      <c r="O226" s="833">
        <v>1825</v>
      </c>
      <c r="P226" s="850">
        <v>869</v>
      </c>
      <c r="Q226" s="850">
        <v>1586794</v>
      </c>
      <c r="R226" s="838">
        <v>1.005174756512788</v>
      </c>
      <c r="S226" s="851">
        <v>1826</v>
      </c>
    </row>
    <row r="227" spans="1:19" ht="14.4" customHeight="1" x14ac:dyDescent="0.3">
      <c r="A227" s="832" t="s">
        <v>1553</v>
      </c>
      <c r="B227" s="833" t="s">
        <v>1554</v>
      </c>
      <c r="C227" s="833" t="s">
        <v>560</v>
      </c>
      <c r="D227" s="833" t="s">
        <v>896</v>
      </c>
      <c r="E227" s="833" t="s">
        <v>1614</v>
      </c>
      <c r="F227" s="833" t="s">
        <v>1663</v>
      </c>
      <c r="G227" s="833" t="s">
        <v>1665</v>
      </c>
      <c r="H227" s="850">
        <v>111</v>
      </c>
      <c r="I227" s="850">
        <v>202575</v>
      </c>
      <c r="J227" s="833">
        <v>1.1808510638297873</v>
      </c>
      <c r="K227" s="833">
        <v>1825</v>
      </c>
      <c r="L227" s="850">
        <v>94</v>
      </c>
      <c r="M227" s="850">
        <v>171550</v>
      </c>
      <c r="N227" s="833">
        <v>1</v>
      </c>
      <c r="O227" s="833">
        <v>1825</v>
      </c>
      <c r="P227" s="850">
        <v>63</v>
      </c>
      <c r="Q227" s="850">
        <v>115038</v>
      </c>
      <c r="R227" s="838">
        <v>0.6705800058292043</v>
      </c>
      <c r="S227" s="851">
        <v>1826</v>
      </c>
    </row>
    <row r="228" spans="1:19" ht="14.4" customHeight="1" x14ac:dyDescent="0.3">
      <c r="A228" s="832" t="s">
        <v>1553</v>
      </c>
      <c r="B228" s="833" t="s">
        <v>1554</v>
      </c>
      <c r="C228" s="833" t="s">
        <v>560</v>
      </c>
      <c r="D228" s="833" t="s">
        <v>896</v>
      </c>
      <c r="E228" s="833" t="s">
        <v>1614</v>
      </c>
      <c r="F228" s="833" t="s">
        <v>1666</v>
      </c>
      <c r="G228" s="833" t="s">
        <v>1667</v>
      </c>
      <c r="H228" s="850">
        <v>567</v>
      </c>
      <c r="I228" s="850">
        <v>243243</v>
      </c>
      <c r="J228" s="833">
        <v>1.0253164556962024</v>
      </c>
      <c r="K228" s="833">
        <v>429</v>
      </c>
      <c r="L228" s="850">
        <v>553</v>
      </c>
      <c r="M228" s="850">
        <v>237237</v>
      </c>
      <c r="N228" s="833">
        <v>1</v>
      </c>
      <c r="O228" s="833">
        <v>429</v>
      </c>
      <c r="P228" s="850">
        <v>493</v>
      </c>
      <c r="Q228" s="850">
        <v>211990</v>
      </c>
      <c r="R228" s="838">
        <v>0.89357899484481762</v>
      </c>
      <c r="S228" s="851">
        <v>430</v>
      </c>
    </row>
    <row r="229" spans="1:19" ht="14.4" customHeight="1" x14ac:dyDescent="0.3">
      <c r="A229" s="832" t="s">
        <v>1553</v>
      </c>
      <c r="B229" s="833" t="s">
        <v>1554</v>
      </c>
      <c r="C229" s="833" t="s">
        <v>560</v>
      </c>
      <c r="D229" s="833" t="s">
        <v>896</v>
      </c>
      <c r="E229" s="833" t="s">
        <v>1614</v>
      </c>
      <c r="F229" s="833" t="s">
        <v>1678</v>
      </c>
      <c r="G229" s="833" t="s">
        <v>1679</v>
      </c>
      <c r="H229" s="850">
        <v>215</v>
      </c>
      <c r="I229" s="850">
        <v>130935</v>
      </c>
      <c r="J229" s="833">
        <v>1.0030258924467597</v>
      </c>
      <c r="K229" s="833">
        <v>609</v>
      </c>
      <c r="L229" s="850">
        <v>214</v>
      </c>
      <c r="M229" s="850">
        <v>130540</v>
      </c>
      <c r="N229" s="833">
        <v>1</v>
      </c>
      <c r="O229" s="833">
        <v>610</v>
      </c>
      <c r="P229" s="850">
        <v>190</v>
      </c>
      <c r="Q229" s="850">
        <v>116090</v>
      </c>
      <c r="R229" s="838">
        <v>0.88930595985904703</v>
      </c>
      <c r="S229" s="851">
        <v>611</v>
      </c>
    </row>
    <row r="230" spans="1:19" ht="14.4" customHeight="1" x14ac:dyDescent="0.3">
      <c r="A230" s="832" t="s">
        <v>1553</v>
      </c>
      <c r="B230" s="833" t="s">
        <v>1554</v>
      </c>
      <c r="C230" s="833" t="s">
        <v>560</v>
      </c>
      <c r="D230" s="833" t="s">
        <v>896</v>
      </c>
      <c r="E230" s="833" t="s">
        <v>1614</v>
      </c>
      <c r="F230" s="833" t="s">
        <v>1678</v>
      </c>
      <c r="G230" s="833" t="s">
        <v>1680</v>
      </c>
      <c r="H230" s="850">
        <v>30</v>
      </c>
      <c r="I230" s="850">
        <v>18270</v>
      </c>
      <c r="J230" s="833">
        <v>0.88090646094503378</v>
      </c>
      <c r="K230" s="833">
        <v>609</v>
      </c>
      <c r="L230" s="850">
        <v>34</v>
      </c>
      <c r="M230" s="850">
        <v>20740</v>
      </c>
      <c r="N230" s="833">
        <v>1</v>
      </c>
      <c r="O230" s="833">
        <v>610</v>
      </c>
      <c r="P230" s="850">
        <v>23</v>
      </c>
      <c r="Q230" s="850">
        <v>14053</v>
      </c>
      <c r="R230" s="838">
        <v>0.67757955641272904</v>
      </c>
      <c r="S230" s="851">
        <v>611</v>
      </c>
    </row>
    <row r="231" spans="1:19" ht="14.4" customHeight="1" x14ac:dyDescent="0.3">
      <c r="A231" s="832" t="s">
        <v>1553</v>
      </c>
      <c r="B231" s="833" t="s">
        <v>1554</v>
      </c>
      <c r="C231" s="833" t="s">
        <v>560</v>
      </c>
      <c r="D231" s="833" t="s">
        <v>896</v>
      </c>
      <c r="E231" s="833" t="s">
        <v>1614</v>
      </c>
      <c r="F231" s="833" t="s">
        <v>1686</v>
      </c>
      <c r="G231" s="833" t="s">
        <v>1687</v>
      </c>
      <c r="H231" s="850">
        <v>121</v>
      </c>
      <c r="I231" s="850">
        <v>162382</v>
      </c>
      <c r="J231" s="833">
        <v>1.4235294117647059</v>
      </c>
      <c r="K231" s="833">
        <v>1342</v>
      </c>
      <c r="L231" s="850">
        <v>85</v>
      </c>
      <c r="M231" s="850">
        <v>114070</v>
      </c>
      <c r="N231" s="833">
        <v>1</v>
      </c>
      <c r="O231" s="833">
        <v>1342</v>
      </c>
      <c r="P231" s="850">
        <v>112</v>
      </c>
      <c r="Q231" s="850">
        <v>150416</v>
      </c>
      <c r="R231" s="838">
        <v>1.3186289120715351</v>
      </c>
      <c r="S231" s="851">
        <v>1343</v>
      </c>
    </row>
    <row r="232" spans="1:19" ht="14.4" customHeight="1" x14ac:dyDescent="0.3">
      <c r="A232" s="832" t="s">
        <v>1553</v>
      </c>
      <c r="B232" s="833" t="s">
        <v>1554</v>
      </c>
      <c r="C232" s="833" t="s">
        <v>560</v>
      </c>
      <c r="D232" s="833" t="s">
        <v>896</v>
      </c>
      <c r="E232" s="833" t="s">
        <v>1614</v>
      </c>
      <c r="F232" s="833" t="s">
        <v>1686</v>
      </c>
      <c r="G232" s="833" t="s">
        <v>1688</v>
      </c>
      <c r="H232" s="850">
        <v>15</v>
      </c>
      <c r="I232" s="850">
        <v>20130</v>
      </c>
      <c r="J232" s="833">
        <v>0.83333333333333337</v>
      </c>
      <c r="K232" s="833">
        <v>1342</v>
      </c>
      <c r="L232" s="850">
        <v>18</v>
      </c>
      <c r="M232" s="850">
        <v>24156</v>
      </c>
      <c r="N232" s="833">
        <v>1</v>
      </c>
      <c r="O232" s="833">
        <v>1342</v>
      </c>
      <c r="P232" s="850">
        <v>9</v>
      </c>
      <c r="Q232" s="850">
        <v>12087</v>
      </c>
      <c r="R232" s="838">
        <v>0.50037257824143067</v>
      </c>
      <c r="S232" s="851">
        <v>1343</v>
      </c>
    </row>
    <row r="233" spans="1:19" ht="14.4" customHeight="1" x14ac:dyDescent="0.3">
      <c r="A233" s="832" t="s">
        <v>1553</v>
      </c>
      <c r="B233" s="833" t="s">
        <v>1554</v>
      </c>
      <c r="C233" s="833" t="s">
        <v>560</v>
      </c>
      <c r="D233" s="833" t="s">
        <v>896</v>
      </c>
      <c r="E233" s="833" t="s">
        <v>1614</v>
      </c>
      <c r="F233" s="833" t="s">
        <v>1689</v>
      </c>
      <c r="G233" s="833" t="s">
        <v>1690</v>
      </c>
      <c r="H233" s="850">
        <v>11</v>
      </c>
      <c r="I233" s="850">
        <v>5599</v>
      </c>
      <c r="J233" s="833">
        <v>11</v>
      </c>
      <c r="K233" s="833">
        <v>509</v>
      </c>
      <c r="L233" s="850">
        <v>1</v>
      </c>
      <c r="M233" s="850">
        <v>509</v>
      </c>
      <c r="N233" s="833">
        <v>1</v>
      </c>
      <c r="O233" s="833">
        <v>509</v>
      </c>
      <c r="P233" s="850">
        <v>1</v>
      </c>
      <c r="Q233" s="850">
        <v>510</v>
      </c>
      <c r="R233" s="838">
        <v>1.0019646365422397</v>
      </c>
      <c r="S233" s="851">
        <v>510</v>
      </c>
    </row>
    <row r="234" spans="1:19" ht="14.4" customHeight="1" x14ac:dyDescent="0.3">
      <c r="A234" s="832" t="s">
        <v>1553</v>
      </c>
      <c r="B234" s="833" t="s">
        <v>1554</v>
      </c>
      <c r="C234" s="833" t="s">
        <v>560</v>
      </c>
      <c r="D234" s="833" t="s">
        <v>896</v>
      </c>
      <c r="E234" s="833" t="s">
        <v>1614</v>
      </c>
      <c r="F234" s="833" t="s">
        <v>1689</v>
      </c>
      <c r="G234" s="833" t="s">
        <v>1691</v>
      </c>
      <c r="H234" s="850">
        <v>31</v>
      </c>
      <c r="I234" s="850">
        <v>15779</v>
      </c>
      <c r="J234" s="833">
        <v>0.81578947368421051</v>
      </c>
      <c r="K234" s="833">
        <v>509</v>
      </c>
      <c r="L234" s="850">
        <v>38</v>
      </c>
      <c r="M234" s="850">
        <v>19342</v>
      </c>
      <c r="N234" s="833">
        <v>1</v>
      </c>
      <c r="O234" s="833">
        <v>509</v>
      </c>
      <c r="P234" s="850">
        <v>42</v>
      </c>
      <c r="Q234" s="850">
        <v>21420</v>
      </c>
      <c r="R234" s="838">
        <v>1.1074345982835281</v>
      </c>
      <c r="S234" s="851">
        <v>510</v>
      </c>
    </row>
    <row r="235" spans="1:19" ht="14.4" customHeight="1" x14ac:dyDescent="0.3">
      <c r="A235" s="832" t="s">
        <v>1553</v>
      </c>
      <c r="B235" s="833" t="s">
        <v>1554</v>
      </c>
      <c r="C235" s="833" t="s">
        <v>560</v>
      </c>
      <c r="D235" s="833" t="s">
        <v>896</v>
      </c>
      <c r="E235" s="833" t="s">
        <v>1614</v>
      </c>
      <c r="F235" s="833" t="s">
        <v>1692</v>
      </c>
      <c r="G235" s="833" t="s">
        <v>1693</v>
      </c>
      <c r="H235" s="850">
        <v>7</v>
      </c>
      <c r="I235" s="850">
        <v>16303</v>
      </c>
      <c r="J235" s="833"/>
      <c r="K235" s="833">
        <v>2329</v>
      </c>
      <c r="L235" s="850"/>
      <c r="M235" s="850"/>
      <c r="N235" s="833"/>
      <c r="O235" s="833"/>
      <c r="P235" s="850">
        <v>3</v>
      </c>
      <c r="Q235" s="850">
        <v>6999</v>
      </c>
      <c r="R235" s="838"/>
      <c r="S235" s="851">
        <v>2333</v>
      </c>
    </row>
    <row r="236" spans="1:19" ht="14.4" customHeight="1" x14ac:dyDescent="0.3">
      <c r="A236" s="832" t="s">
        <v>1553</v>
      </c>
      <c r="B236" s="833" t="s">
        <v>1554</v>
      </c>
      <c r="C236" s="833" t="s">
        <v>560</v>
      </c>
      <c r="D236" s="833" t="s">
        <v>896</v>
      </c>
      <c r="E236" s="833" t="s">
        <v>1614</v>
      </c>
      <c r="F236" s="833" t="s">
        <v>1703</v>
      </c>
      <c r="G236" s="833" t="s">
        <v>1705</v>
      </c>
      <c r="H236" s="850">
        <v>1</v>
      </c>
      <c r="I236" s="850">
        <v>525</v>
      </c>
      <c r="J236" s="833"/>
      <c r="K236" s="833">
        <v>525</v>
      </c>
      <c r="L236" s="850"/>
      <c r="M236" s="850"/>
      <c r="N236" s="833"/>
      <c r="O236" s="833"/>
      <c r="P236" s="850">
        <v>1</v>
      </c>
      <c r="Q236" s="850">
        <v>526</v>
      </c>
      <c r="R236" s="838"/>
      <c r="S236" s="851">
        <v>526</v>
      </c>
    </row>
    <row r="237" spans="1:19" ht="14.4" customHeight="1" x14ac:dyDescent="0.3">
      <c r="A237" s="832" t="s">
        <v>1553</v>
      </c>
      <c r="B237" s="833" t="s">
        <v>1554</v>
      </c>
      <c r="C237" s="833" t="s">
        <v>560</v>
      </c>
      <c r="D237" s="833" t="s">
        <v>896</v>
      </c>
      <c r="E237" s="833" t="s">
        <v>1614</v>
      </c>
      <c r="F237" s="833" t="s">
        <v>1713</v>
      </c>
      <c r="G237" s="833" t="s">
        <v>1714</v>
      </c>
      <c r="H237" s="850">
        <v>4</v>
      </c>
      <c r="I237" s="850">
        <v>2872</v>
      </c>
      <c r="J237" s="833">
        <v>1.3314789058878072</v>
      </c>
      <c r="K237" s="833">
        <v>718</v>
      </c>
      <c r="L237" s="850">
        <v>3</v>
      </c>
      <c r="M237" s="850">
        <v>2157</v>
      </c>
      <c r="N237" s="833">
        <v>1</v>
      </c>
      <c r="O237" s="833">
        <v>719</v>
      </c>
      <c r="P237" s="850">
        <v>1</v>
      </c>
      <c r="Q237" s="850">
        <v>719</v>
      </c>
      <c r="R237" s="838">
        <v>0.33333333333333331</v>
      </c>
      <c r="S237" s="851">
        <v>719</v>
      </c>
    </row>
    <row r="238" spans="1:19" ht="14.4" customHeight="1" x14ac:dyDescent="0.3">
      <c r="A238" s="832" t="s">
        <v>1553</v>
      </c>
      <c r="B238" s="833" t="s">
        <v>1554</v>
      </c>
      <c r="C238" s="833" t="s">
        <v>560</v>
      </c>
      <c r="D238" s="833" t="s">
        <v>896</v>
      </c>
      <c r="E238" s="833" t="s">
        <v>1614</v>
      </c>
      <c r="F238" s="833" t="s">
        <v>1713</v>
      </c>
      <c r="G238" s="833" t="s">
        <v>1715</v>
      </c>
      <c r="H238" s="850">
        <v>2</v>
      </c>
      <c r="I238" s="850">
        <v>1436</v>
      </c>
      <c r="J238" s="833"/>
      <c r="K238" s="833">
        <v>718</v>
      </c>
      <c r="L238" s="850"/>
      <c r="M238" s="850"/>
      <c r="N238" s="833"/>
      <c r="O238" s="833"/>
      <c r="P238" s="850">
        <v>2</v>
      </c>
      <c r="Q238" s="850">
        <v>1438</v>
      </c>
      <c r="R238" s="838"/>
      <c r="S238" s="851">
        <v>719</v>
      </c>
    </row>
    <row r="239" spans="1:19" ht="14.4" customHeight="1" x14ac:dyDescent="0.3">
      <c r="A239" s="832" t="s">
        <v>1553</v>
      </c>
      <c r="B239" s="833" t="s">
        <v>1554</v>
      </c>
      <c r="C239" s="833" t="s">
        <v>560</v>
      </c>
      <c r="D239" s="833" t="s">
        <v>897</v>
      </c>
      <c r="E239" s="833" t="s">
        <v>1555</v>
      </c>
      <c r="F239" s="833" t="s">
        <v>1558</v>
      </c>
      <c r="G239" s="833" t="s">
        <v>1559</v>
      </c>
      <c r="H239" s="850">
        <v>1140</v>
      </c>
      <c r="I239" s="850">
        <v>3043.7999999999997</v>
      </c>
      <c r="J239" s="833">
        <v>2.0402992277992276</v>
      </c>
      <c r="K239" s="833">
        <v>2.67</v>
      </c>
      <c r="L239" s="850">
        <v>576</v>
      </c>
      <c r="M239" s="850">
        <v>1491.8400000000001</v>
      </c>
      <c r="N239" s="833">
        <v>1</v>
      </c>
      <c r="O239" s="833">
        <v>2.5900000000000003</v>
      </c>
      <c r="P239" s="850">
        <v>650</v>
      </c>
      <c r="Q239" s="850">
        <v>1677</v>
      </c>
      <c r="R239" s="838">
        <v>1.1241151866151866</v>
      </c>
      <c r="S239" s="851">
        <v>2.58</v>
      </c>
    </row>
    <row r="240" spans="1:19" ht="14.4" customHeight="1" x14ac:dyDescent="0.3">
      <c r="A240" s="832" t="s">
        <v>1553</v>
      </c>
      <c r="B240" s="833" t="s">
        <v>1554</v>
      </c>
      <c r="C240" s="833" t="s">
        <v>560</v>
      </c>
      <c r="D240" s="833" t="s">
        <v>897</v>
      </c>
      <c r="E240" s="833" t="s">
        <v>1555</v>
      </c>
      <c r="F240" s="833" t="s">
        <v>1560</v>
      </c>
      <c r="G240" s="833" t="s">
        <v>1561</v>
      </c>
      <c r="H240" s="850">
        <v>1580</v>
      </c>
      <c r="I240" s="850">
        <v>8295</v>
      </c>
      <c r="J240" s="833">
        <v>0.63307079402875721</v>
      </c>
      <c r="K240" s="833">
        <v>5.25</v>
      </c>
      <c r="L240" s="850">
        <v>1830</v>
      </c>
      <c r="M240" s="850">
        <v>13102.8</v>
      </c>
      <c r="N240" s="833">
        <v>1</v>
      </c>
      <c r="O240" s="833">
        <v>7.1599999999999993</v>
      </c>
      <c r="P240" s="850">
        <v>460</v>
      </c>
      <c r="Q240" s="850">
        <v>3307.4</v>
      </c>
      <c r="R240" s="838">
        <v>0.25241933021949509</v>
      </c>
      <c r="S240" s="851">
        <v>7.19</v>
      </c>
    </row>
    <row r="241" spans="1:19" ht="14.4" customHeight="1" x14ac:dyDescent="0.3">
      <c r="A241" s="832" t="s">
        <v>1553</v>
      </c>
      <c r="B241" s="833" t="s">
        <v>1554</v>
      </c>
      <c r="C241" s="833" t="s">
        <v>560</v>
      </c>
      <c r="D241" s="833" t="s">
        <v>897</v>
      </c>
      <c r="E241" s="833" t="s">
        <v>1555</v>
      </c>
      <c r="F241" s="833" t="s">
        <v>1562</v>
      </c>
      <c r="G241" s="833" t="s">
        <v>1563</v>
      </c>
      <c r="H241" s="850">
        <v>0</v>
      </c>
      <c r="I241" s="850">
        <v>0</v>
      </c>
      <c r="J241" s="833">
        <v>0</v>
      </c>
      <c r="K241" s="833"/>
      <c r="L241" s="850">
        <v>1</v>
      </c>
      <c r="M241" s="850">
        <v>10.199999999999999</v>
      </c>
      <c r="N241" s="833">
        <v>1</v>
      </c>
      <c r="O241" s="833">
        <v>10.199999999999999</v>
      </c>
      <c r="P241" s="850">
        <v>1</v>
      </c>
      <c r="Q241" s="850">
        <v>10.06</v>
      </c>
      <c r="R241" s="838">
        <v>0.98627450980392173</v>
      </c>
      <c r="S241" s="851">
        <v>10.06</v>
      </c>
    </row>
    <row r="242" spans="1:19" ht="14.4" customHeight="1" x14ac:dyDescent="0.3">
      <c r="A242" s="832" t="s">
        <v>1553</v>
      </c>
      <c r="B242" s="833" t="s">
        <v>1554</v>
      </c>
      <c r="C242" s="833" t="s">
        <v>560</v>
      </c>
      <c r="D242" s="833" t="s">
        <v>897</v>
      </c>
      <c r="E242" s="833" t="s">
        <v>1555</v>
      </c>
      <c r="F242" s="833" t="s">
        <v>1564</v>
      </c>
      <c r="G242" s="833" t="s">
        <v>1565</v>
      </c>
      <c r="H242" s="850">
        <v>700</v>
      </c>
      <c r="I242" s="850">
        <v>4683</v>
      </c>
      <c r="J242" s="833"/>
      <c r="K242" s="833">
        <v>6.69</v>
      </c>
      <c r="L242" s="850"/>
      <c r="M242" s="850"/>
      <c r="N242" s="833"/>
      <c r="O242" s="833"/>
      <c r="P242" s="850"/>
      <c r="Q242" s="850"/>
      <c r="R242" s="838"/>
      <c r="S242" s="851"/>
    </row>
    <row r="243" spans="1:19" ht="14.4" customHeight="1" x14ac:dyDescent="0.3">
      <c r="A243" s="832" t="s">
        <v>1553</v>
      </c>
      <c r="B243" s="833" t="s">
        <v>1554</v>
      </c>
      <c r="C243" s="833" t="s">
        <v>560</v>
      </c>
      <c r="D243" s="833" t="s">
        <v>897</v>
      </c>
      <c r="E243" s="833" t="s">
        <v>1555</v>
      </c>
      <c r="F243" s="833" t="s">
        <v>1566</v>
      </c>
      <c r="G243" s="833" t="s">
        <v>1567</v>
      </c>
      <c r="H243" s="850">
        <v>3201</v>
      </c>
      <c r="I243" s="850">
        <v>19558.11</v>
      </c>
      <c r="J243" s="833">
        <v>1.2303445108813602</v>
      </c>
      <c r="K243" s="833">
        <v>6.11</v>
      </c>
      <c r="L243" s="850">
        <v>3005</v>
      </c>
      <c r="M243" s="850">
        <v>15896.45</v>
      </c>
      <c r="N243" s="833">
        <v>1</v>
      </c>
      <c r="O243" s="833">
        <v>5.29</v>
      </c>
      <c r="P243" s="850">
        <v>3659</v>
      </c>
      <c r="Q243" s="850">
        <v>19502.47</v>
      </c>
      <c r="R243" s="838">
        <v>1.2268443583315771</v>
      </c>
      <c r="S243" s="851">
        <v>5.33</v>
      </c>
    </row>
    <row r="244" spans="1:19" ht="14.4" customHeight="1" x14ac:dyDescent="0.3">
      <c r="A244" s="832" t="s">
        <v>1553</v>
      </c>
      <c r="B244" s="833" t="s">
        <v>1554</v>
      </c>
      <c r="C244" s="833" t="s">
        <v>560</v>
      </c>
      <c r="D244" s="833" t="s">
        <v>897</v>
      </c>
      <c r="E244" s="833" t="s">
        <v>1555</v>
      </c>
      <c r="F244" s="833" t="s">
        <v>1568</v>
      </c>
      <c r="G244" s="833" t="s">
        <v>1569</v>
      </c>
      <c r="H244" s="850">
        <v>182.2</v>
      </c>
      <c r="I244" s="850">
        <v>1658.02</v>
      </c>
      <c r="J244" s="833">
        <v>0.34226910532182819</v>
      </c>
      <c r="K244" s="833">
        <v>9.1</v>
      </c>
      <c r="L244" s="850">
        <v>530</v>
      </c>
      <c r="M244" s="850">
        <v>4844.2</v>
      </c>
      <c r="N244" s="833">
        <v>1</v>
      </c>
      <c r="O244" s="833">
        <v>9.1399999999999988</v>
      </c>
      <c r="P244" s="850">
        <v>400</v>
      </c>
      <c r="Q244" s="850">
        <v>3656</v>
      </c>
      <c r="R244" s="838">
        <v>0.75471698113207553</v>
      </c>
      <c r="S244" s="851">
        <v>9.14</v>
      </c>
    </row>
    <row r="245" spans="1:19" ht="14.4" customHeight="1" x14ac:dyDescent="0.3">
      <c r="A245" s="832" t="s">
        <v>1553</v>
      </c>
      <c r="B245" s="833" t="s">
        <v>1554</v>
      </c>
      <c r="C245" s="833" t="s">
        <v>560</v>
      </c>
      <c r="D245" s="833" t="s">
        <v>897</v>
      </c>
      <c r="E245" s="833" t="s">
        <v>1555</v>
      </c>
      <c r="F245" s="833" t="s">
        <v>1570</v>
      </c>
      <c r="G245" s="833" t="s">
        <v>1571</v>
      </c>
      <c r="H245" s="850">
        <v>140</v>
      </c>
      <c r="I245" s="850">
        <v>1279.5999999999999</v>
      </c>
      <c r="J245" s="833">
        <v>6.2788278474552983E-2</v>
      </c>
      <c r="K245" s="833">
        <v>9.1399999999999988</v>
      </c>
      <c r="L245" s="850">
        <v>2220</v>
      </c>
      <c r="M245" s="850">
        <v>20379.599999999999</v>
      </c>
      <c r="N245" s="833">
        <v>1</v>
      </c>
      <c r="O245" s="833">
        <v>9.18</v>
      </c>
      <c r="P245" s="850">
        <v>774</v>
      </c>
      <c r="Q245" s="850">
        <v>7105.32</v>
      </c>
      <c r="R245" s="838">
        <v>0.34864864864864864</v>
      </c>
      <c r="S245" s="851">
        <v>9.18</v>
      </c>
    </row>
    <row r="246" spans="1:19" ht="14.4" customHeight="1" x14ac:dyDescent="0.3">
      <c r="A246" s="832" t="s">
        <v>1553</v>
      </c>
      <c r="B246" s="833" t="s">
        <v>1554</v>
      </c>
      <c r="C246" s="833" t="s">
        <v>560</v>
      </c>
      <c r="D246" s="833" t="s">
        <v>897</v>
      </c>
      <c r="E246" s="833" t="s">
        <v>1555</v>
      </c>
      <c r="F246" s="833" t="s">
        <v>1572</v>
      </c>
      <c r="G246" s="833" t="s">
        <v>1573</v>
      </c>
      <c r="H246" s="850">
        <v>1444.5</v>
      </c>
      <c r="I246" s="850">
        <v>14763.960000000003</v>
      </c>
      <c r="J246" s="833">
        <v>0.28561297170810529</v>
      </c>
      <c r="K246" s="833">
        <v>10.220809968847353</v>
      </c>
      <c r="L246" s="850">
        <v>5053</v>
      </c>
      <c r="M246" s="850">
        <v>51692.19</v>
      </c>
      <c r="N246" s="833">
        <v>1</v>
      </c>
      <c r="O246" s="833">
        <v>10.23</v>
      </c>
      <c r="P246" s="850">
        <v>4047.3</v>
      </c>
      <c r="Q246" s="850">
        <v>40918.189999999995</v>
      </c>
      <c r="R246" s="838">
        <v>0.79157393022040645</v>
      </c>
      <c r="S246" s="851">
        <v>10.10999678798211</v>
      </c>
    </row>
    <row r="247" spans="1:19" ht="14.4" customHeight="1" x14ac:dyDescent="0.3">
      <c r="A247" s="832" t="s">
        <v>1553</v>
      </c>
      <c r="B247" s="833" t="s">
        <v>1554</v>
      </c>
      <c r="C247" s="833" t="s">
        <v>560</v>
      </c>
      <c r="D247" s="833" t="s">
        <v>897</v>
      </c>
      <c r="E247" s="833" t="s">
        <v>1555</v>
      </c>
      <c r="F247" s="833" t="s">
        <v>1574</v>
      </c>
      <c r="G247" s="833" t="s">
        <v>1575</v>
      </c>
      <c r="H247" s="850">
        <v>1400</v>
      </c>
      <c r="I247" s="850">
        <v>27468</v>
      </c>
      <c r="J247" s="833">
        <v>0.74885496183206102</v>
      </c>
      <c r="K247" s="833">
        <v>19.62</v>
      </c>
      <c r="L247" s="850">
        <v>1400</v>
      </c>
      <c r="M247" s="850">
        <v>36680</v>
      </c>
      <c r="N247" s="833">
        <v>1</v>
      </c>
      <c r="O247" s="833">
        <v>26.2</v>
      </c>
      <c r="P247" s="850"/>
      <c r="Q247" s="850"/>
      <c r="R247" s="838"/>
      <c r="S247" s="851"/>
    </row>
    <row r="248" spans="1:19" ht="14.4" customHeight="1" x14ac:dyDescent="0.3">
      <c r="A248" s="832" t="s">
        <v>1553</v>
      </c>
      <c r="B248" s="833" t="s">
        <v>1554</v>
      </c>
      <c r="C248" s="833" t="s">
        <v>560</v>
      </c>
      <c r="D248" s="833" t="s">
        <v>897</v>
      </c>
      <c r="E248" s="833" t="s">
        <v>1555</v>
      </c>
      <c r="F248" s="833" t="s">
        <v>1580</v>
      </c>
      <c r="G248" s="833" t="s">
        <v>1581</v>
      </c>
      <c r="H248" s="850">
        <v>1440</v>
      </c>
      <c r="I248" s="850">
        <v>29347.200000000001</v>
      </c>
      <c r="J248" s="833">
        <v>2.4347046964832373</v>
      </c>
      <c r="K248" s="833">
        <v>20.38</v>
      </c>
      <c r="L248" s="850">
        <v>590</v>
      </c>
      <c r="M248" s="850">
        <v>12053.7</v>
      </c>
      <c r="N248" s="833">
        <v>1</v>
      </c>
      <c r="O248" s="833">
        <v>20.43</v>
      </c>
      <c r="P248" s="850"/>
      <c r="Q248" s="850"/>
      <c r="R248" s="838"/>
      <c r="S248" s="851"/>
    </row>
    <row r="249" spans="1:19" ht="14.4" customHeight="1" x14ac:dyDescent="0.3">
      <c r="A249" s="832" t="s">
        <v>1553</v>
      </c>
      <c r="B249" s="833" t="s">
        <v>1554</v>
      </c>
      <c r="C249" s="833" t="s">
        <v>560</v>
      </c>
      <c r="D249" s="833" t="s">
        <v>897</v>
      </c>
      <c r="E249" s="833" t="s">
        <v>1555</v>
      </c>
      <c r="F249" s="833" t="s">
        <v>1582</v>
      </c>
      <c r="G249" s="833" t="s">
        <v>1583</v>
      </c>
      <c r="H249" s="850"/>
      <c r="I249" s="850"/>
      <c r="J249" s="833"/>
      <c r="K249" s="833"/>
      <c r="L249" s="850">
        <v>5.7</v>
      </c>
      <c r="M249" s="850">
        <v>8513.58</v>
      </c>
      <c r="N249" s="833">
        <v>1</v>
      </c>
      <c r="O249" s="833">
        <v>1493.6105263157895</v>
      </c>
      <c r="P249" s="850">
        <v>6.2</v>
      </c>
      <c r="Q249" s="850">
        <v>10033.01</v>
      </c>
      <c r="R249" s="838">
        <v>1.1784713363825794</v>
      </c>
      <c r="S249" s="851">
        <v>1618.2274193548387</v>
      </c>
    </row>
    <row r="250" spans="1:19" ht="14.4" customHeight="1" x14ac:dyDescent="0.3">
      <c r="A250" s="832" t="s">
        <v>1553</v>
      </c>
      <c r="B250" s="833" t="s">
        <v>1554</v>
      </c>
      <c r="C250" s="833" t="s">
        <v>560</v>
      </c>
      <c r="D250" s="833" t="s">
        <v>897</v>
      </c>
      <c r="E250" s="833" t="s">
        <v>1555</v>
      </c>
      <c r="F250" s="833" t="s">
        <v>1584</v>
      </c>
      <c r="G250" s="833" t="s">
        <v>1585</v>
      </c>
      <c r="H250" s="850">
        <v>4.5</v>
      </c>
      <c r="I250" s="850">
        <v>17932.95</v>
      </c>
      <c r="J250" s="833"/>
      <c r="K250" s="833">
        <v>3985.1000000000004</v>
      </c>
      <c r="L250" s="850"/>
      <c r="M250" s="850"/>
      <c r="N250" s="833"/>
      <c r="O250" s="833"/>
      <c r="P250" s="850">
        <v>4.4000000000000004</v>
      </c>
      <c r="Q250" s="850">
        <v>22613.58</v>
      </c>
      <c r="R250" s="838"/>
      <c r="S250" s="851">
        <v>5139.45</v>
      </c>
    </row>
    <row r="251" spans="1:19" ht="14.4" customHeight="1" x14ac:dyDescent="0.3">
      <c r="A251" s="832" t="s">
        <v>1553</v>
      </c>
      <c r="B251" s="833" t="s">
        <v>1554</v>
      </c>
      <c r="C251" s="833" t="s">
        <v>560</v>
      </c>
      <c r="D251" s="833" t="s">
        <v>897</v>
      </c>
      <c r="E251" s="833" t="s">
        <v>1555</v>
      </c>
      <c r="F251" s="833" t="s">
        <v>1586</v>
      </c>
      <c r="G251" s="833" t="s">
        <v>1587</v>
      </c>
      <c r="H251" s="850">
        <v>2</v>
      </c>
      <c r="I251" s="850">
        <v>4327.4799999999996</v>
      </c>
      <c r="J251" s="833">
        <v>0.54457000478191919</v>
      </c>
      <c r="K251" s="833">
        <v>2163.7399999999998</v>
      </c>
      <c r="L251" s="850">
        <v>4</v>
      </c>
      <c r="M251" s="850">
        <v>7946.6</v>
      </c>
      <c r="N251" s="833">
        <v>1</v>
      </c>
      <c r="O251" s="833">
        <v>1986.65</v>
      </c>
      <c r="P251" s="850"/>
      <c r="Q251" s="850"/>
      <c r="R251" s="838"/>
      <c r="S251" s="851"/>
    </row>
    <row r="252" spans="1:19" ht="14.4" customHeight="1" x14ac:dyDescent="0.3">
      <c r="A252" s="832" t="s">
        <v>1553</v>
      </c>
      <c r="B252" s="833" t="s">
        <v>1554</v>
      </c>
      <c r="C252" s="833" t="s">
        <v>560</v>
      </c>
      <c r="D252" s="833" t="s">
        <v>897</v>
      </c>
      <c r="E252" s="833" t="s">
        <v>1555</v>
      </c>
      <c r="F252" s="833" t="s">
        <v>1588</v>
      </c>
      <c r="G252" s="833" t="s">
        <v>1589</v>
      </c>
      <c r="H252" s="850">
        <v>1082</v>
      </c>
      <c r="I252" s="850">
        <v>266258.56</v>
      </c>
      <c r="J252" s="833">
        <v>1.3440613831398283</v>
      </c>
      <c r="K252" s="833">
        <v>246.07999999999998</v>
      </c>
      <c r="L252" s="850">
        <v>800</v>
      </c>
      <c r="M252" s="850">
        <v>198100</v>
      </c>
      <c r="N252" s="833">
        <v>1</v>
      </c>
      <c r="O252" s="833">
        <v>247.625</v>
      </c>
      <c r="P252" s="850"/>
      <c r="Q252" s="850"/>
      <c r="R252" s="838"/>
      <c r="S252" s="851"/>
    </row>
    <row r="253" spans="1:19" ht="14.4" customHeight="1" x14ac:dyDescent="0.3">
      <c r="A253" s="832" t="s">
        <v>1553</v>
      </c>
      <c r="B253" s="833" t="s">
        <v>1554</v>
      </c>
      <c r="C253" s="833" t="s">
        <v>560</v>
      </c>
      <c r="D253" s="833" t="s">
        <v>897</v>
      </c>
      <c r="E253" s="833" t="s">
        <v>1555</v>
      </c>
      <c r="F253" s="833" t="s">
        <v>1590</v>
      </c>
      <c r="G253" s="833" t="s">
        <v>1591</v>
      </c>
      <c r="H253" s="850">
        <v>37118</v>
      </c>
      <c r="I253" s="850">
        <v>154039.69999999998</v>
      </c>
      <c r="J253" s="833">
        <v>3.9073670144426242</v>
      </c>
      <c r="K253" s="833">
        <v>4.1499999999999995</v>
      </c>
      <c r="L253" s="850">
        <v>10457</v>
      </c>
      <c r="M253" s="850">
        <v>39422.89</v>
      </c>
      <c r="N253" s="833">
        <v>1</v>
      </c>
      <c r="O253" s="833">
        <v>3.77</v>
      </c>
      <c r="P253" s="850">
        <v>7606</v>
      </c>
      <c r="Q253" s="850">
        <v>28522.5</v>
      </c>
      <c r="R253" s="838">
        <v>0.72350099142909108</v>
      </c>
      <c r="S253" s="851">
        <v>3.75</v>
      </c>
    </row>
    <row r="254" spans="1:19" ht="14.4" customHeight="1" x14ac:dyDescent="0.3">
      <c r="A254" s="832" t="s">
        <v>1553</v>
      </c>
      <c r="B254" s="833" t="s">
        <v>1554</v>
      </c>
      <c r="C254" s="833" t="s">
        <v>560</v>
      </c>
      <c r="D254" s="833" t="s">
        <v>897</v>
      </c>
      <c r="E254" s="833" t="s">
        <v>1555</v>
      </c>
      <c r="F254" s="833" t="s">
        <v>1596</v>
      </c>
      <c r="G254" s="833" t="s">
        <v>1597</v>
      </c>
      <c r="H254" s="850">
        <v>370</v>
      </c>
      <c r="I254" s="850">
        <v>59991.8</v>
      </c>
      <c r="J254" s="833">
        <v>1.019748427672956</v>
      </c>
      <c r="K254" s="833">
        <v>162.14000000000001</v>
      </c>
      <c r="L254" s="850">
        <v>370</v>
      </c>
      <c r="M254" s="850">
        <v>58830</v>
      </c>
      <c r="N254" s="833">
        <v>1</v>
      </c>
      <c r="O254" s="833">
        <v>159</v>
      </c>
      <c r="P254" s="850">
        <v>308</v>
      </c>
      <c r="Q254" s="850">
        <v>48938.12</v>
      </c>
      <c r="R254" s="838">
        <v>0.83185653578106411</v>
      </c>
      <c r="S254" s="851">
        <v>158.89000000000001</v>
      </c>
    </row>
    <row r="255" spans="1:19" ht="14.4" customHeight="1" x14ac:dyDescent="0.3">
      <c r="A255" s="832" t="s">
        <v>1553</v>
      </c>
      <c r="B255" s="833" t="s">
        <v>1554</v>
      </c>
      <c r="C255" s="833" t="s">
        <v>560</v>
      </c>
      <c r="D255" s="833" t="s">
        <v>897</v>
      </c>
      <c r="E255" s="833" t="s">
        <v>1555</v>
      </c>
      <c r="F255" s="833" t="s">
        <v>1598</v>
      </c>
      <c r="G255" s="833" t="s">
        <v>1599</v>
      </c>
      <c r="H255" s="850">
        <v>3840</v>
      </c>
      <c r="I255" s="850">
        <v>77222.399999999994</v>
      </c>
      <c r="J255" s="833">
        <v>1.1105256497279139</v>
      </c>
      <c r="K255" s="833">
        <v>20.11</v>
      </c>
      <c r="L255" s="850">
        <v>3440</v>
      </c>
      <c r="M255" s="850">
        <v>69536.799999999988</v>
      </c>
      <c r="N255" s="833">
        <v>1</v>
      </c>
      <c r="O255" s="833">
        <v>20.214186046511625</v>
      </c>
      <c r="P255" s="850">
        <v>610</v>
      </c>
      <c r="Q255" s="850">
        <v>12651.4</v>
      </c>
      <c r="R255" s="838">
        <v>0.18193819675337378</v>
      </c>
      <c r="S255" s="851">
        <v>20.74</v>
      </c>
    </row>
    <row r="256" spans="1:19" ht="14.4" customHeight="1" x14ac:dyDescent="0.3">
      <c r="A256" s="832" t="s">
        <v>1553</v>
      </c>
      <c r="B256" s="833" t="s">
        <v>1554</v>
      </c>
      <c r="C256" s="833" t="s">
        <v>560</v>
      </c>
      <c r="D256" s="833" t="s">
        <v>897</v>
      </c>
      <c r="E256" s="833" t="s">
        <v>1555</v>
      </c>
      <c r="F256" s="833" t="s">
        <v>1603</v>
      </c>
      <c r="G256" s="833"/>
      <c r="H256" s="850">
        <v>1</v>
      </c>
      <c r="I256" s="850">
        <v>12406.02</v>
      </c>
      <c r="J256" s="833"/>
      <c r="K256" s="833">
        <v>12406.02</v>
      </c>
      <c r="L256" s="850"/>
      <c r="M256" s="850"/>
      <c r="N256" s="833"/>
      <c r="O256" s="833"/>
      <c r="P256" s="850"/>
      <c r="Q256" s="850"/>
      <c r="R256" s="838"/>
      <c r="S256" s="851"/>
    </row>
    <row r="257" spans="1:19" ht="14.4" customHeight="1" x14ac:dyDescent="0.3">
      <c r="A257" s="832" t="s">
        <v>1553</v>
      </c>
      <c r="B257" s="833" t="s">
        <v>1554</v>
      </c>
      <c r="C257" s="833" t="s">
        <v>560</v>
      </c>
      <c r="D257" s="833" t="s">
        <v>897</v>
      </c>
      <c r="E257" s="833" t="s">
        <v>1555</v>
      </c>
      <c r="F257" s="833" t="s">
        <v>1604</v>
      </c>
      <c r="G257" s="833" t="s">
        <v>1605</v>
      </c>
      <c r="H257" s="850"/>
      <c r="I257" s="850"/>
      <c r="J257" s="833"/>
      <c r="K257" s="833"/>
      <c r="L257" s="850">
        <v>4</v>
      </c>
      <c r="M257" s="850">
        <v>434248.8</v>
      </c>
      <c r="N257" s="833">
        <v>1</v>
      </c>
      <c r="O257" s="833">
        <v>108562.2</v>
      </c>
      <c r="P257" s="850">
        <v>10</v>
      </c>
      <c r="Q257" s="850">
        <v>1085622</v>
      </c>
      <c r="R257" s="838">
        <v>2.5</v>
      </c>
      <c r="S257" s="851">
        <v>108562.2</v>
      </c>
    </row>
    <row r="258" spans="1:19" ht="14.4" customHeight="1" x14ac:dyDescent="0.3">
      <c r="A258" s="832" t="s">
        <v>1553</v>
      </c>
      <c r="B258" s="833" t="s">
        <v>1554</v>
      </c>
      <c r="C258" s="833" t="s">
        <v>560</v>
      </c>
      <c r="D258" s="833" t="s">
        <v>897</v>
      </c>
      <c r="E258" s="833" t="s">
        <v>1555</v>
      </c>
      <c r="F258" s="833" t="s">
        <v>1606</v>
      </c>
      <c r="G258" s="833" t="s">
        <v>1607</v>
      </c>
      <c r="H258" s="850"/>
      <c r="I258" s="850"/>
      <c r="J258" s="833"/>
      <c r="K258" s="833"/>
      <c r="L258" s="850">
        <v>1488</v>
      </c>
      <c r="M258" s="850">
        <v>29551.68</v>
      </c>
      <c r="N258" s="833">
        <v>1</v>
      </c>
      <c r="O258" s="833">
        <v>19.86</v>
      </c>
      <c r="P258" s="850">
        <v>2130</v>
      </c>
      <c r="Q258" s="850">
        <v>42259.199999999997</v>
      </c>
      <c r="R258" s="838">
        <v>1.430010070493454</v>
      </c>
      <c r="S258" s="851">
        <v>19.84</v>
      </c>
    </row>
    <row r="259" spans="1:19" ht="14.4" customHeight="1" x14ac:dyDescent="0.3">
      <c r="A259" s="832" t="s">
        <v>1553</v>
      </c>
      <c r="B259" s="833" t="s">
        <v>1554</v>
      </c>
      <c r="C259" s="833" t="s">
        <v>560</v>
      </c>
      <c r="D259" s="833" t="s">
        <v>897</v>
      </c>
      <c r="E259" s="833" t="s">
        <v>1555</v>
      </c>
      <c r="F259" s="833" t="s">
        <v>1608</v>
      </c>
      <c r="G259" s="833" t="s">
        <v>1609</v>
      </c>
      <c r="H259" s="850"/>
      <c r="I259" s="850"/>
      <c r="J259" s="833"/>
      <c r="K259" s="833"/>
      <c r="L259" s="850">
        <v>700</v>
      </c>
      <c r="M259" s="850">
        <v>14231</v>
      </c>
      <c r="N259" s="833">
        <v>1</v>
      </c>
      <c r="O259" s="833">
        <v>20.329999999999998</v>
      </c>
      <c r="P259" s="850"/>
      <c r="Q259" s="850"/>
      <c r="R259" s="838"/>
      <c r="S259" s="851"/>
    </row>
    <row r="260" spans="1:19" ht="14.4" customHeight="1" x14ac:dyDescent="0.3">
      <c r="A260" s="832" t="s">
        <v>1553</v>
      </c>
      <c r="B260" s="833" t="s">
        <v>1554</v>
      </c>
      <c r="C260" s="833" t="s">
        <v>560</v>
      </c>
      <c r="D260" s="833" t="s">
        <v>897</v>
      </c>
      <c r="E260" s="833" t="s">
        <v>1614</v>
      </c>
      <c r="F260" s="833" t="s">
        <v>1620</v>
      </c>
      <c r="G260" s="833" t="s">
        <v>1621</v>
      </c>
      <c r="H260" s="850">
        <v>17</v>
      </c>
      <c r="I260" s="850">
        <v>3009</v>
      </c>
      <c r="J260" s="833">
        <v>0.77272727272727271</v>
      </c>
      <c r="K260" s="833">
        <v>177</v>
      </c>
      <c r="L260" s="850">
        <v>22</v>
      </c>
      <c r="M260" s="850">
        <v>3894</v>
      </c>
      <c r="N260" s="833">
        <v>1</v>
      </c>
      <c r="O260" s="833">
        <v>177</v>
      </c>
      <c r="P260" s="850">
        <v>10</v>
      </c>
      <c r="Q260" s="850">
        <v>1780</v>
      </c>
      <c r="R260" s="838">
        <v>0.45711350796096561</v>
      </c>
      <c r="S260" s="851">
        <v>178</v>
      </c>
    </row>
    <row r="261" spans="1:19" ht="14.4" customHeight="1" x14ac:dyDescent="0.3">
      <c r="A261" s="832" t="s">
        <v>1553</v>
      </c>
      <c r="B261" s="833" t="s">
        <v>1554</v>
      </c>
      <c r="C261" s="833" t="s">
        <v>560</v>
      </c>
      <c r="D261" s="833" t="s">
        <v>897</v>
      </c>
      <c r="E261" s="833" t="s">
        <v>1614</v>
      </c>
      <c r="F261" s="833" t="s">
        <v>1622</v>
      </c>
      <c r="G261" s="833" t="s">
        <v>1623</v>
      </c>
      <c r="H261" s="850"/>
      <c r="I261" s="850"/>
      <c r="J261" s="833"/>
      <c r="K261" s="833"/>
      <c r="L261" s="850">
        <v>2</v>
      </c>
      <c r="M261" s="850">
        <v>704</v>
      </c>
      <c r="N261" s="833">
        <v>1</v>
      </c>
      <c r="O261" s="833">
        <v>352</v>
      </c>
      <c r="P261" s="850">
        <v>10</v>
      </c>
      <c r="Q261" s="850">
        <v>3520</v>
      </c>
      <c r="R261" s="838">
        <v>5</v>
      </c>
      <c r="S261" s="851">
        <v>352</v>
      </c>
    </row>
    <row r="262" spans="1:19" ht="14.4" customHeight="1" x14ac:dyDescent="0.3">
      <c r="A262" s="832" t="s">
        <v>1553</v>
      </c>
      <c r="B262" s="833" t="s">
        <v>1554</v>
      </c>
      <c r="C262" s="833" t="s">
        <v>560</v>
      </c>
      <c r="D262" s="833" t="s">
        <v>897</v>
      </c>
      <c r="E262" s="833" t="s">
        <v>1614</v>
      </c>
      <c r="F262" s="833" t="s">
        <v>1622</v>
      </c>
      <c r="G262" s="833" t="s">
        <v>1624</v>
      </c>
      <c r="H262" s="850"/>
      <c r="I262" s="850"/>
      <c r="J262" s="833"/>
      <c r="K262" s="833"/>
      <c r="L262" s="850">
        <v>2</v>
      </c>
      <c r="M262" s="850">
        <v>704</v>
      </c>
      <c r="N262" s="833">
        <v>1</v>
      </c>
      <c r="O262" s="833">
        <v>352</v>
      </c>
      <c r="P262" s="850"/>
      <c r="Q262" s="850"/>
      <c r="R262" s="838"/>
      <c r="S262" s="851"/>
    </row>
    <row r="263" spans="1:19" ht="14.4" customHeight="1" x14ac:dyDescent="0.3">
      <c r="A263" s="832" t="s">
        <v>1553</v>
      </c>
      <c r="B263" s="833" t="s">
        <v>1554</v>
      </c>
      <c r="C263" s="833" t="s">
        <v>560</v>
      </c>
      <c r="D263" s="833" t="s">
        <v>897</v>
      </c>
      <c r="E263" s="833" t="s">
        <v>1614</v>
      </c>
      <c r="F263" s="833" t="s">
        <v>1628</v>
      </c>
      <c r="G263" s="833" t="s">
        <v>1629</v>
      </c>
      <c r="H263" s="850"/>
      <c r="I263" s="850"/>
      <c r="J263" s="833"/>
      <c r="K263" s="833"/>
      <c r="L263" s="850">
        <v>1</v>
      </c>
      <c r="M263" s="850">
        <v>1422</v>
      </c>
      <c r="N263" s="833">
        <v>1</v>
      </c>
      <c r="O263" s="833">
        <v>1422</v>
      </c>
      <c r="P263" s="850"/>
      <c r="Q263" s="850"/>
      <c r="R263" s="838"/>
      <c r="S263" s="851"/>
    </row>
    <row r="264" spans="1:19" ht="14.4" customHeight="1" x14ac:dyDescent="0.3">
      <c r="A264" s="832" t="s">
        <v>1553</v>
      </c>
      <c r="B264" s="833" t="s">
        <v>1554</v>
      </c>
      <c r="C264" s="833" t="s">
        <v>560</v>
      </c>
      <c r="D264" s="833" t="s">
        <v>897</v>
      </c>
      <c r="E264" s="833" t="s">
        <v>1614</v>
      </c>
      <c r="F264" s="833" t="s">
        <v>1631</v>
      </c>
      <c r="G264" s="833" t="s">
        <v>1632</v>
      </c>
      <c r="H264" s="850">
        <v>2</v>
      </c>
      <c r="I264" s="850">
        <v>4076</v>
      </c>
      <c r="J264" s="833">
        <v>0.99950956351152531</v>
      </c>
      <c r="K264" s="833">
        <v>2038</v>
      </c>
      <c r="L264" s="850">
        <v>2</v>
      </c>
      <c r="M264" s="850">
        <v>4078</v>
      </c>
      <c r="N264" s="833">
        <v>1</v>
      </c>
      <c r="O264" s="833">
        <v>2039</v>
      </c>
      <c r="P264" s="850"/>
      <c r="Q264" s="850"/>
      <c r="R264" s="838"/>
      <c r="S264" s="851"/>
    </row>
    <row r="265" spans="1:19" ht="14.4" customHeight="1" x14ac:dyDescent="0.3">
      <c r="A265" s="832" t="s">
        <v>1553</v>
      </c>
      <c r="B265" s="833" t="s">
        <v>1554</v>
      </c>
      <c r="C265" s="833" t="s">
        <v>560</v>
      </c>
      <c r="D265" s="833" t="s">
        <v>897</v>
      </c>
      <c r="E265" s="833" t="s">
        <v>1614</v>
      </c>
      <c r="F265" s="833" t="s">
        <v>1631</v>
      </c>
      <c r="G265" s="833" t="s">
        <v>1633</v>
      </c>
      <c r="H265" s="850">
        <v>2</v>
      </c>
      <c r="I265" s="850">
        <v>4076</v>
      </c>
      <c r="J265" s="833">
        <v>0.99950956351152531</v>
      </c>
      <c r="K265" s="833">
        <v>2038</v>
      </c>
      <c r="L265" s="850">
        <v>2</v>
      </c>
      <c r="M265" s="850">
        <v>4078</v>
      </c>
      <c r="N265" s="833">
        <v>1</v>
      </c>
      <c r="O265" s="833">
        <v>2039</v>
      </c>
      <c r="P265" s="850">
        <v>5</v>
      </c>
      <c r="Q265" s="850">
        <v>10200</v>
      </c>
      <c r="R265" s="838">
        <v>2.501226091221187</v>
      </c>
      <c r="S265" s="851">
        <v>2040</v>
      </c>
    </row>
    <row r="266" spans="1:19" ht="14.4" customHeight="1" x14ac:dyDescent="0.3">
      <c r="A266" s="832" t="s">
        <v>1553</v>
      </c>
      <c r="B266" s="833" t="s">
        <v>1554</v>
      </c>
      <c r="C266" s="833" t="s">
        <v>560</v>
      </c>
      <c r="D266" s="833" t="s">
        <v>897</v>
      </c>
      <c r="E266" s="833" t="s">
        <v>1614</v>
      </c>
      <c r="F266" s="833" t="s">
        <v>1634</v>
      </c>
      <c r="G266" s="833" t="s">
        <v>1635</v>
      </c>
      <c r="H266" s="850">
        <v>1</v>
      </c>
      <c r="I266" s="850">
        <v>3058</v>
      </c>
      <c r="J266" s="833">
        <v>0.49983654789146781</v>
      </c>
      <c r="K266" s="833">
        <v>3058</v>
      </c>
      <c r="L266" s="850">
        <v>2</v>
      </c>
      <c r="M266" s="850">
        <v>6118</v>
      </c>
      <c r="N266" s="833">
        <v>1</v>
      </c>
      <c r="O266" s="833">
        <v>3059</v>
      </c>
      <c r="P266" s="850">
        <v>1</v>
      </c>
      <c r="Q266" s="850">
        <v>3062</v>
      </c>
      <c r="R266" s="838">
        <v>0.50049035632559657</v>
      </c>
      <c r="S266" s="851">
        <v>3062</v>
      </c>
    </row>
    <row r="267" spans="1:19" ht="14.4" customHeight="1" x14ac:dyDescent="0.3">
      <c r="A267" s="832" t="s">
        <v>1553</v>
      </c>
      <c r="B267" s="833" t="s">
        <v>1554</v>
      </c>
      <c r="C267" s="833" t="s">
        <v>560</v>
      </c>
      <c r="D267" s="833" t="s">
        <v>897</v>
      </c>
      <c r="E267" s="833" t="s">
        <v>1614</v>
      </c>
      <c r="F267" s="833" t="s">
        <v>1634</v>
      </c>
      <c r="G267" s="833" t="s">
        <v>1636</v>
      </c>
      <c r="H267" s="850"/>
      <c r="I267" s="850"/>
      <c r="J267" s="833"/>
      <c r="K267" s="833"/>
      <c r="L267" s="850">
        <v>2</v>
      </c>
      <c r="M267" s="850">
        <v>6118</v>
      </c>
      <c r="N267" s="833">
        <v>1</v>
      </c>
      <c r="O267" s="833">
        <v>3059</v>
      </c>
      <c r="P267" s="850"/>
      <c r="Q267" s="850"/>
      <c r="R267" s="838"/>
      <c r="S267" s="851"/>
    </row>
    <row r="268" spans="1:19" ht="14.4" customHeight="1" x14ac:dyDescent="0.3">
      <c r="A268" s="832" t="s">
        <v>1553</v>
      </c>
      <c r="B268" s="833" t="s">
        <v>1554</v>
      </c>
      <c r="C268" s="833" t="s">
        <v>560</v>
      </c>
      <c r="D268" s="833" t="s">
        <v>897</v>
      </c>
      <c r="E268" s="833" t="s">
        <v>1614</v>
      </c>
      <c r="F268" s="833" t="s">
        <v>1642</v>
      </c>
      <c r="G268" s="833" t="s">
        <v>1643</v>
      </c>
      <c r="H268" s="850">
        <v>3</v>
      </c>
      <c r="I268" s="850">
        <v>4293</v>
      </c>
      <c r="J268" s="833">
        <v>0.6</v>
      </c>
      <c r="K268" s="833">
        <v>1431</v>
      </c>
      <c r="L268" s="850">
        <v>5</v>
      </c>
      <c r="M268" s="850">
        <v>7155</v>
      </c>
      <c r="N268" s="833">
        <v>1</v>
      </c>
      <c r="O268" s="833">
        <v>1431</v>
      </c>
      <c r="P268" s="850">
        <v>1</v>
      </c>
      <c r="Q268" s="850">
        <v>1432</v>
      </c>
      <c r="R268" s="838">
        <v>0.20013976240391335</v>
      </c>
      <c r="S268" s="851">
        <v>1432</v>
      </c>
    </row>
    <row r="269" spans="1:19" ht="14.4" customHeight="1" x14ac:dyDescent="0.3">
      <c r="A269" s="832" t="s">
        <v>1553</v>
      </c>
      <c r="B269" s="833" t="s">
        <v>1554</v>
      </c>
      <c r="C269" s="833" t="s">
        <v>560</v>
      </c>
      <c r="D269" s="833" t="s">
        <v>897</v>
      </c>
      <c r="E269" s="833" t="s">
        <v>1614</v>
      </c>
      <c r="F269" s="833" t="s">
        <v>1642</v>
      </c>
      <c r="G269" s="833" t="s">
        <v>1644</v>
      </c>
      <c r="H269" s="850">
        <v>3</v>
      </c>
      <c r="I269" s="850">
        <v>4293</v>
      </c>
      <c r="J269" s="833">
        <v>1.5</v>
      </c>
      <c r="K269" s="833">
        <v>1431</v>
      </c>
      <c r="L269" s="850">
        <v>2</v>
      </c>
      <c r="M269" s="850">
        <v>2862</v>
      </c>
      <c r="N269" s="833">
        <v>1</v>
      </c>
      <c r="O269" s="833">
        <v>1431</v>
      </c>
      <c r="P269" s="850">
        <v>1</v>
      </c>
      <c r="Q269" s="850">
        <v>1432</v>
      </c>
      <c r="R269" s="838">
        <v>0.50034940600978339</v>
      </c>
      <c r="S269" s="851">
        <v>1432</v>
      </c>
    </row>
    <row r="270" spans="1:19" ht="14.4" customHeight="1" x14ac:dyDescent="0.3">
      <c r="A270" s="832" t="s">
        <v>1553</v>
      </c>
      <c r="B270" s="833" t="s">
        <v>1554</v>
      </c>
      <c r="C270" s="833" t="s">
        <v>560</v>
      </c>
      <c r="D270" s="833" t="s">
        <v>897</v>
      </c>
      <c r="E270" s="833" t="s">
        <v>1614</v>
      </c>
      <c r="F270" s="833" t="s">
        <v>1645</v>
      </c>
      <c r="G270" s="833" t="s">
        <v>1646</v>
      </c>
      <c r="H270" s="850">
        <v>21</v>
      </c>
      <c r="I270" s="850">
        <v>40152</v>
      </c>
      <c r="J270" s="833">
        <v>0.45652173913043476</v>
      </c>
      <c r="K270" s="833">
        <v>1912</v>
      </c>
      <c r="L270" s="850">
        <v>46</v>
      </c>
      <c r="M270" s="850">
        <v>87952</v>
      </c>
      <c r="N270" s="833">
        <v>1</v>
      </c>
      <c r="O270" s="833">
        <v>1912</v>
      </c>
      <c r="P270" s="850">
        <v>51</v>
      </c>
      <c r="Q270" s="850">
        <v>97614</v>
      </c>
      <c r="R270" s="838">
        <v>1.1098553756594507</v>
      </c>
      <c r="S270" s="851">
        <v>1914</v>
      </c>
    </row>
    <row r="271" spans="1:19" ht="14.4" customHeight="1" x14ac:dyDescent="0.3">
      <c r="A271" s="832" t="s">
        <v>1553</v>
      </c>
      <c r="B271" s="833" t="s">
        <v>1554</v>
      </c>
      <c r="C271" s="833" t="s">
        <v>560</v>
      </c>
      <c r="D271" s="833" t="s">
        <v>897</v>
      </c>
      <c r="E271" s="833" t="s">
        <v>1614</v>
      </c>
      <c r="F271" s="833" t="s">
        <v>1647</v>
      </c>
      <c r="G271" s="833" t="s">
        <v>1648</v>
      </c>
      <c r="H271" s="850">
        <v>1</v>
      </c>
      <c r="I271" s="850">
        <v>1279</v>
      </c>
      <c r="J271" s="833"/>
      <c r="K271" s="833">
        <v>1279</v>
      </c>
      <c r="L271" s="850"/>
      <c r="M271" s="850"/>
      <c r="N271" s="833"/>
      <c r="O271" s="833"/>
      <c r="P271" s="850">
        <v>1</v>
      </c>
      <c r="Q271" s="850">
        <v>1282</v>
      </c>
      <c r="R271" s="838"/>
      <c r="S271" s="851">
        <v>1282</v>
      </c>
    </row>
    <row r="272" spans="1:19" ht="14.4" customHeight="1" x14ac:dyDescent="0.3">
      <c r="A272" s="832" t="s">
        <v>1553</v>
      </c>
      <c r="B272" s="833" t="s">
        <v>1554</v>
      </c>
      <c r="C272" s="833" t="s">
        <v>560</v>
      </c>
      <c r="D272" s="833" t="s">
        <v>897</v>
      </c>
      <c r="E272" s="833" t="s">
        <v>1614</v>
      </c>
      <c r="F272" s="833" t="s">
        <v>1649</v>
      </c>
      <c r="G272" s="833" t="s">
        <v>1650</v>
      </c>
      <c r="H272" s="850">
        <v>3</v>
      </c>
      <c r="I272" s="850">
        <v>3639</v>
      </c>
      <c r="J272" s="833"/>
      <c r="K272" s="833">
        <v>1213</v>
      </c>
      <c r="L272" s="850"/>
      <c r="M272" s="850"/>
      <c r="N272" s="833"/>
      <c r="O272" s="833"/>
      <c r="P272" s="850"/>
      <c r="Q272" s="850"/>
      <c r="R272" s="838"/>
      <c r="S272" s="851"/>
    </row>
    <row r="273" spans="1:19" ht="14.4" customHeight="1" x14ac:dyDescent="0.3">
      <c r="A273" s="832" t="s">
        <v>1553</v>
      </c>
      <c r="B273" s="833" t="s">
        <v>1554</v>
      </c>
      <c r="C273" s="833" t="s">
        <v>560</v>
      </c>
      <c r="D273" s="833" t="s">
        <v>897</v>
      </c>
      <c r="E273" s="833" t="s">
        <v>1614</v>
      </c>
      <c r="F273" s="833" t="s">
        <v>1649</v>
      </c>
      <c r="G273" s="833" t="s">
        <v>1651</v>
      </c>
      <c r="H273" s="850">
        <v>2</v>
      </c>
      <c r="I273" s="850">
        <v>2426</v>
      </c>
      <c r="J273" s="833"/>
      <c r="K273" s="833">
        <v>1213</v>
      </c>
      <c r="L273" s="850"/>
      <c r="M273" s="850"/>
      <c r="N273" s="833"/>
      <c r="O273" s="833"/>
      <c r="P273" s="850">
        <v>1</v>
      </c>
      <c r="Q273" s="850">
        <v>1214</v>
      </c>
      <c r="R273" s="838"/>
      <c r="S273" s="851">
        <v>1214</v>
      </c>
    </row>
    <row r="274" spans="1:19" ht="14.4" customHeight="1" x14ac:dyDescent="0.3">
      <c r="A274" s="832" t="s">
        <v>1553</v>
      </c>
      <c r="B274" s="833" t="s">
        <v>1554</v>
      </c>
      <c r="C274" s="833" t="s">
        <v>560</v>
      </c>
      <c r="D274" s="833" t="s">
        <v>897</v>
      </c>
      <c r="E274" s="833" t="s">
        <v>1614</v>
      </c>
      <c r="F274" s="833" t="s">
        <v>1652</v>
      </c>
      <c r="G274" s="833" t="s">
        <v>1653</v>
      </c>
      <c r="H274" s="850">
        <v>1</v>
      </c>
      <c r="I274" s="850">
        <v>1609</v>
      </c>
      <c r="J274" s="833"/>
      <c r="K274" s="833">
        <v>1609</v>
      </c>
      <c r="L274" s="850"/>
      <c r="M274" s="850"/>
      <c r="N274" s="833"/>
      <c r="O274" s="833"/>
      <c r="P274" s="850"/>
      <c r="Q274" s="850"/>
      <c r="R274" s="838"/>
      <c r="S274" s="851"/>
    </row>
    <row r="275" spans="1:19" ht="14.4" customHeight="1" x14ac:dyDescent="0.3">
      <c r="A275" s="832" t="s">
        <v>1553</v>
      </c>
      <c r="B275" s="833" t="s">
        <v>1554</v>
      </c>
      <c r="C275" s="833" t="s">
        <v>560</v>
      </c>
      <c r="D275" s="833" t="s">
        <v>897</v>
      </c>
      <c r="E275" s="833" t="s">
        <v>1614</v>
      </c>
      <c r="F275" s="833" t="s">
        <v>1654</v>
      </c>
      <c r="G275" s="833" t="s">
        <v>1656</v>
      </c>
      <c r="H275" s="850">
        <v>2</v>
      </c>
      <c r="I275" s="850">
        <v>1362</v>
      </c>
      <c r="J275" s="833">
        <v>0.49926686217008798</v>
      </c>
      <c r="K275" s="833">
        <v>681</v>
      </c>
      <c r="L275" s="850">
        <v>4</v>
      </c>
      <c r="M275" s="850">
        <v>2728</v>
      </c>
      <c r="N275" s="833">
        <v>1</v>
      </c>
      <c r="O275" s="833">
        <v>682</v>
      </c>
      <c r="P275" s="850"/>
      <c r="Q275" s="850"/>
      <c r="R275" s="838"/>
      <c r="S275" s="851"/>
    </row>
    <row r="276" spans="1:19" ht="14.4" customHeight="1" x14ac:dyDescent="0.3">
      <c r="A276" s="832" t="s">
        <v>1553</v>
      </c>
      <c r="B276" s="833" t="s">
        <v>1554</v>
      </c>
      <c r="C276" s="833" t="s">
        <v>560</v>
      </c>
      <c r="D276" s="833" t="s">
        <v>897</v>
      </c>
      <c r="E276" s="833" t="s">
        <v>1614</v>
      </c>
      <c r="F276" s="833" t="s">
        <v>1657</v>
      </c>
      <c r="G276" s="833" t="s">
        <v>1658</v>
      </c>
      <c r="H276" s="850">
        <v>6</v>
      </c>
      <c r="I276" s="850">
        <v>4296</v>
      </c>
      <c r="J276" s="833">
        <v>0.49930264993026502</v>
      </c>
      <c r="K276" s="833">
        <v>716</v>
      </c>
      <c r="L276" s="850">
        <v>12</v>
      </c>
      <c r="M276" s="850">
        <v>8604</v>
      </c>
      <c r="N276" s="833">
        <v>1</v>
      </c>
      <c r="O276" s="833">
        <v>717</v>
      </c>
      <c r="P276" s="850">
        <v>1</v>
      </c>
      <c r="Q276" s="850">
        <v>717</v>
      </c>
      <c r="R276" s="838">
        <v>8.3333333333333329E-2</v>
      </c>
      <c r="S276" s="851">
        <v>717</v>
      </c>
    </row>
    <row r="277" spans="1:19" ht="14.4" customHeight="1" x14ac:dyDescent="0.3">
      <c r="A277" s="832" t="s">
        <v>1553</v>
      </c>
      <c r="B277" s="833" t="s">
        <v>1554</v>
      </c>
      <c r="C277" s="833" t="s">
        <v>560</v>
      </c>
      <c r="D277" s="833" t="s">
        <v>897</v>
      </c>
      <c r="E277" s="833" t="s">
        <v>1614</v>
      </c>
      <c r="F277" s="833" t="s">
        <v>1657</v>
      </c>
      <c r="G277" s="833" t="s">
        <v>1659</v>
      </c>
      <c r="H277" s="850">
        <v>5</v>
      </c>
      <c r="I277" s="850">
        <v>3580</v>
      </c>
      <c r="J277" s="833">
        <v>1.6643421664342166</v>
      </c>
      <c r="K277" s="833">
        <v>716</v>
      </c>
      <c r="L277" s="850">
        <v>3</v>
      </c>
      <c r="M277" s="850">
        <v>2151</v>
      </c>
      <c r="N277" s="833">
        <v>1</v>
      </c>
      <c r="O277" s="833">
        <v>717</v>
      </c>
      <c r="P277" s="850">
        <v>2</v>
      </c>
      <c r="Q277" s="850">
        <v>1434</v>
      </c>
      <c r="R277" s="838">
        <v>0.66666666666666663</v>
      </c>
      <c r="S277" s="851">
        <v>717</v>
      </c>
    </row>
    <row r="278" spans="1:19" ht="14.4" customHeight="1" x14ac:dyDescent="0.3">
      <c r="A278" s="832" t="s">
        <v>1553</v>
      </c>
      <c r="B278" s="833" t="s">
        <v>1554</v>
      </c>
      <c r="C278" s="833" t="s">
        <v>560</v>
      </c>
      <c r="D278" s="833" t="s">
        <v>897</v>
      </c>
      <c r="E278" s="833" t="s">
        <v>1614</v>
      </c>
      <c r="F278" s="833" t="s">
        <v>1660</v>
      </c>
      <c r="G278" s="833" t="s">
        <v>1661</v>
      </c>
      <c r="H278" s="850">
        <v>2</v>
      </c>
      <c r="I278" s="850">
        <v>5274</v>
      </c>
      <c r="J278" s="833"/>
      <c r="K278" s="833">
        <v>2637</v>
      </c>
      <c r="L278" s="850"/>
      <c r="M278" s="850"/>
      <c r="N278" s="833"/>
      <c r="O278" s="833"/>
      <c r="P278" s="850"/>
      <c r="Q278" s="850"/>
      <c r="R278" s="838"/>
      <c r="S278" s="851"/>
    </row>
    <row r="279" spans="1:19" ht="14.4" customHeight="1" x14ac:dyDescent="0.3">
      <c r="A279" s="832" t="s">
        <v>1553</v>
      </c>
      <c r="B279" s="833" t="s">
        <v>1554</v>
      </c>
      <c r="C279" s="833" t="s">
        <v>560</v>
      </c>
      <c r="D279" s="833" t="s">
        <v>897</v>
      </c>
      <c r="E279" s="833" t="s">
        <v>1614</v>
      </c>
      <c r="F279" s="833" t="s">
        <v>1660</v>
      </c>
      <c r="G279" s="833" t="s">
        <v>1662</v>
      </c>
      <c r="H279" s="850"/>
      <c r="I279" s="850"/>
      <c r="J279" s="833"/>
      <c r="K279" s="833"/>
      <c r="L279" s="850">
        <v>2</v>
      </c>
      <c r="M279" s="850">
        <v>5276</v>
      </c>
      <c r="N279" s="833">
        <v>1</v>
      </c>
      <c r="O279" s="833">
        <v>2638</v>
      </c>
      <c r="P279" s="850"/>
      <c r="Q279" s="850"/>
      <c r="R279" s="838"/>
      <c r="S279" s="851"/>
    </row>
    <row r="280" spans="1:19" ht="14.4" customHeight="1" x14ac:dyDescent="0.3">
      <c r="A280" s="832" t="s">
        <v>1553</v>
      </c>
      <c r="B280" s="833" t="s">
        <v>1554</v>
      </c>
      <c r="C280" s="833" t="s">
        <v>560</v>
      </c>
      <c r="D280" s="833" t="s">
        <v>897</v>
      </c>
      <c r="E280" s="833" t="s">
        <v>1614</v>
      </c>
      <c r="F280" s="833" t="s">
        <v>1663</v>
      </c>
      <c r="G280" s="833" t="s">
        <v>1664</v>
      </c>
      <c r="H280" s="850">
        <v>109</v>
      </c>
      <c r="I280" s="850">
        <v>198925</v>
      </c>
      <c r="J280" s="833">
        <v>2.7250000000000001</v>
      </c>
      <c r="K280" s="833">
        <v>1825</v>
      </c>
      <c r="L280" s="850">
        <v>40</v>
      </c>
      <c r="M280" s="850">
        <v>73000</v>
      </c>
      <c r="N280" s="833">
        <v>1</v>
      </c>
      <c r="O280" s="833">
        <v>1825</v>
      </c>
      <c r="P280" s="850">
        <v>31</v>
      </c>
      <c r="Q280" s="850">
        <v>56606</v>
      </c>
      <c r="R280" s="838">
        <v>0.77542465753424661</v>
      </c>
      <c r="S280" s="851">
        <v>1826</v>
      </c>
    </row>
    <row r="281" spans="1:19" ht="14.4" customHeight="1" x14ac:dyDescent="0.3">
      <c r="A281" s="832" t="s">
        <v>1553</v>
      </c>
      <c r="B281" s="833" t="s">
        <v>1554</v>
      </c>
      <c r="C281" s="833" t="s">
        <v>560</v>
      </c>
      <c r="D281" s="833" t="s">
        <v>897</v>
      </c>
      <c r="E281" s="833" t="s">
        <v>1614</v>
      </c>
      <c r="F281" s="833" t="s">
        <v>1663</v>
      </c>
      <c r="G281" s="833" t="s">
        <v>1665</v>
      </c>
      <c r="H281" s="850">
        <v>21</v>
      </c>
      <c r="I281" s="850">
        <v>38325</v>
      </c>
      <c r="J281" s="833">
        <v>1.2352941176470589</v>
      </c>
      <c r="K281" s="833">
        <v>1825</v>
      </c>
      <c r="L281" s="850">
        <v>17</v>
      </c>
      <c r="M281" s="850">
        <v>31025</v>
      </c>
      <c r="N281" s="833">
        <v>1</v>
      </c>
      <c r="O281" s="833">
        <v>1825</v>
      </c>
      <c r="P281" s="850">
        <v>9</v>
      </c>
      <c r="Q281" s="850">
        <v>16434</v>
      </c>
      <c r="R281" s="838">
        <v>0.52970185334407738</v>
      </c>
      <c r="S281" s="851">
        <v>1826</v>
      </c>
    </row>
    <row r="282" spans="1:19" ht="14.4" customHeight="1" x14ac:dyDescent="0.3">
      <c r="A282" s="832" t="s">
        <v>1553</v>
      </c>
      <c r="B282" s="833" t="s">
        <v>1554</v>
      </c>
      <c r="C282" s="833" t="s">
        <v>560</v>
      </c>
      <c r="D282" s="833" t="s">
        <v>897</v>
      </c>
      <c r="E282" s="833" t="s">
        <v>1614</v>
      </c>
      <c r="F282" s="833" t="s">
        <v>1666</v>
      </c>
      <c r="G282" s="833" t="s">
        <v>1667</v>
      </c>
      <c r="H282" s="850">
        <v>3</v>
      </c>
      <c r="I282" s="850">
        <v>1287</v>
      </c>
      <c r="J282" s="833">
        <v>0.75</v>
      </c>
      <c r="K282" s="833">
        <v>429</v>
      </c>
      <c r="L282" s="850">
        <v>4</v>
      </c>
      <c r="M282" s="850">
        <v>1716</v>
      </c>
      <c r="N282" s="833">
        <v>1</v>
      </c>
      <c r="O282" s="833">
        <v>429</v>
      </c>
      <c r="P282" s="850">
        <v>2</v>
      </c>
      <c r="Q282" s="850">
        <v>860</v>
      </c>
      <c r="R282" s="838">
        <v>0.50116550116550118</v>
      </c>
      <c r="S282" s="851">
        <v>430</v>
      </c>
    </row>
    <row r="283" spans="1:19" ht="14.4" customHeight="1" x14ac:dyDescent="0.3">
      <c r="A283" s="832" t="s">
        <v>1553</v>
      </c>
      <c r="B283" s="833" t="s">
        <v>1554</v>
      </c>
      <c r="C283" s="833" t="s">
        <v>560</v>
      </c>
      <c r="D283" s="833" t="s">
        <v>897</v>
      </c>
      <c r="E283" s="833" t="s">
        <v>1614</v>
      </c>
      <c r="F283" s="833" t="s">
        <v>1668</v>
      </c>
      <c r="G283" s="833" t="s">
        <v>1669</v>
      </c>
      <c r="H283" s="850">
        <v>13</v>
      </c>
      <c r="I283" s="850">
        <v>45734</v>
      </c>
      <c r="J283" s="833">
        <v>1.0827178030303031</v>
      </c>
      <c r="K283" s="833">
        <v>3518</v>
      </c>
      <c r="L283" s="850">
        <v>12</v>
      </c>
      <c r="M283" s="850">
        <v>42240</v>
      </c>
      <c r="N283" s="833">
        <v>1</v>
      </c>
      <c r="O283" s="833">
        <v>3520</v>
      </c>
      <c r="P283" s="850">
        <v>2</v>
      </c>
      <c r="Q283" s="850">
        <v>7044</v>
      </c>
      <c r="R283" s="838">
        <v>0.16676136363636362</v>
      </c>
      <c r="S283" s="851">
        <v>3522</v>
      </c>
    </row>
    <row r="284" spans="1:19" ht="14.4" customHeight="1" x14ac:dyDescent="0.3">
      <c r="A284" s="832" t="s">
        <v>1553</v>
      </c>
      <c r="B284" s="833" t="s">
        <v>1554</v>
      </c>
      <c r="C284" s="833" t="s">
        <v>560</v>
      </c>
      <c r="D284" s="833" t="s">
        <v>897</v>
      </c>
      <c r="E284" s="833" t="s">
        <v>1614</v>
      </c>
      <c r="F284" s="833" t="s">
        <v>1668</v>
      </c>
      <c r="G284" s="833" t="s">
        <v>1670</v>
      </c>
      <c r="H284" s="850">
        <v>6</v>
      </c>
      <c r="I284" s="850">
        <v>21108</v>
      </c>
      <c r="J284" s="833">
        <v>5.9965909090909095</v>
      </c>
      <c r="K284" s="833">
        <v>3518</v>
      </c>
      <c r="L284" s="850">
        <v>1</v>
      </c>
      <c r="M284" s="850">
        <v>3520</v>
      </c>
      <c r="N284" s="833">
        <v>1</v>
      </c>
      <c r="O284" s="833">
        <v>3520</v>
      </c>
      <c r="P284" s="850"/>
      <c r="Q284" s="850"/>
      <c r="R284" s="838"/>
      <c r="S284" s="851"/>
    </row>
    <row r="285" spans="1:19" ht="14.4" customHeight="1" x14ac:dyDescent="0.3">
      <c r="A285" s="832" t="s">
        <v>1553</v>
      </c>
      <c r="B285" s="833" t="s">
        <v>1554</v>
      </c>
      <c r="C285" s="833" t="s">
        <v>560</v>
      </c>
      <c r="D285" s="833" t="s">
        <v>897</v>
      </c>
      <c r="E285" s="833" t="s">
        <v>1614</v>
      </c>
      <c r="F285" s="833" t="s">
        <v>1673</v>
      </c>
      <c r="G285" s="833" t="s">
        <v>1674</v>
      </c>
      <c r="H285" s="850">
        <v>13</v>
      </c>
      <c r="I285" s="850">
        <v>433.33</v>
      </c>
      <c r="J285" s="833">
        <v>6.4996250187490618</v>
      </c>
      <c r="K285" s="833">
        <v>33.333076923076923</v>
      </c>
      <c r="L285" s="850">
        <v>2</v>
      </c>
      <c r="M285" s="850">
        <v>66.67</v>
      </c>
      <c r="N285" s="833">
        <v>1</v>
      </c>
      <c r="O285" s="833">
        <v>33.335000000000001</v>
      </c>
      <c r="P285" s="850"/>
      <c r="Q285" s="850"/>
      <c r="R285" s="838"/>
      <c r="S285" s="851"/>
    </row>
    <row r="286" spans="1:19" ht="14.4" customHeight="1" x14ac:dyDescent="0.3">
      <c r="A286" s="832" t="s">
        <v>1553</v>
      </c>
      <c r="B286" s="833" t="s">
        <v>1554</v>
      </c>
      <c r="C286" s="833" t="s">
        <v>560</v>
      </c>
      <c r="D286" s="833" t="s">
        <v>897</v>
      </c>
      <c r="E286" s="833" t="s">
        <v>1614</v>
      </c>
      <c r="F286" s="833" t="s">
        <v>1673</v>
      </c>
      <c r="G286" s="833" t="s">
        <v>1675</v>
      </c>
      <c r="H286" s="850">
        <v>4</v>
      </c>
      <c r="I286" s="850">
        <v>133.33000000000001</v>
      </c>
      <c r="J286" s="833">
        <v>0.21051883664382481</v>
      </c>
      <c r="K286" s="833">
        <v>33.332500000000003</v>
      </c>
      <c r="L286" s="850">
        <v>19</v>
      </c>
      <c r="M286" s="850">
        <v>633.34</v>
      </c>
      <c r="N286" s="833">
        <v>1</v>
      </c>
      <c r="O286" s="833">
        <v>33.333684210526314</v>
      </c>
      <c r="P286" s="850">
        <v>10</v>
      </c>
      <c r="Q286" s="850">
        <v>333.34000000000003</v>
      </c>
      <c r="R286" s="838">
        <v>0.52632077557078349</v>
      </c>
      <c r="S286" s="851">
        <v>33.334000000000003</v>
      </c>
    </row>
    <row r="287" spans="1:19" ht="14.4" customHeight="1" x14ac:dyDescent="0.3">
      <c r="A287" s="832" t="s">
        <v>1553</v>
      </c>
      <c r="B287" s="833" t="s">
        <v>1554</v>
      </c>
      <c r="C287" s="833" t="s">
        <v>560</v>
      </c>
      <c r="D287" s="833" t="s">
        <v>897</v>
      </c>
      <c r="E287" s="833" t="s">
        <v>1614</v>
      </c>
      <c r="F287" s="833" t="s">
        <v>1676</v>
      </c>
      <c r="G287" s="833" t="s">
        <v>1677</v>
      </c>
      <c r="H287" s="850">
        <v>17</v>
      </c>
      <c r="I287" s="850">
        <v>629</v>
      </c>
      <c r="J287" s="833">
        <v>0.77272727272727271</v>
      </c>
      <c r="K287" s="833">
        <v>37</v>
      </c>
      <c r="L287" s="850">
        <v>22</v>
      </c>
      <c r="M287" s="850">
        <v>814</v>
      </c>
      <c r="N287" s="833">
        <v>1</v>
      </c>
      <c r="O287" s="833">
        <v>37</v>
      </c>
      <c r="P287" s="850">
        <v>10</v>
      </c>
      <c r="Q287" s="850">
        <v>370</v>
      </c>
      <c r="R287" s="838">
        <v>0.45454545454545453</v>
      </c>
      <c r="S287" s="851">
        <v>37</v>
      </c>
    </row>
    <row r="288" spans="1:19" ht="14.4" customHeight="1" x14ac:dyDescent="0.3">
      <c r="A288" s="832" t="s">
        <v>1553</v>
      </c>
      <c r="B288" s="833" t="s">
        <v>1554</v>
      </c>
      <c r="C288" s="833" t="s">
        <v>560</v>
      </c>
      <c r="D288" s="833" t="s">
        <v>897</v>
      </c>
      <c r="E288" s="833" t="s">
        <v>1614</v>
      </c>
      <c r="F288" s="833" t="s">
        <v>1683</v>
      </c>
      <c r="G288" s="833" t="s">
        <v>1684</v>
      </c>
      <c r="H288" s="850"/>
      <c r="I288" s="850"/>
      <c r="J288" s="833"/>
      <c r="K288" s="833"/>
      <c r="L288" s="850"/>
      <c r="M288" s="850"/>
      <c r="N288" s="833"/>
      <c r="O288" s="833"/>
      <c r="P288" s="850">
        <v>1</v>
      </c>
      <c r="Q288" s="850">
        <v>438</v>
      </c>
      <c r="R288" s="838"/>
      <c r="S288" s="851">
        <v>438</v>
      </c>
    </row>
    <row r="289" spans="1:19" ht="14.4" customHeight="1" x14ac:dyDescent="0.3">
      <c r="A289" s="832" t="s">
        <v>1553</v>
      </c>
      <c r="B289" s="833" t="s">
        <v>1554</v>
      </c>
      <c r="C289" s="833" t="s">
        <v>560</v>
      </c>
      <c r="D289" s="833" t="s">
        <v>897</v>
      </c>
      <c r="E289" s="833" t="s">
        <v>1614</v>
      </c>
      <c r="F289" s="833" t="s">
        <v>1683</v>
      </c>
      <c r="G289" s="833" t="s">
        <v>1685</v>
      </c>
      <c r="H289" s="850">
        <v>4</v>
      </c>
      <c r="I289" s="850">
        <v>1748</v>
      </c>
      <c r="J289" s="833">
        <v>4</v>
      </c>
      <c r="K289" s="833">
        <v>437</v>
      </c>
      <c r="L289" s="850">
        <v>1</v>
      </c>
      <c r="M289" s="850">
        <v>437</v>
      </c>
      <c r="N289" s="833">
        <v>1</v>
      </c>
      <c r="O289" s="833">
        <v>437</v>
      </c>
      <c r="P289" s="850"/>
      <c r="Q289" s="850"/>
      <c r="R289" s="838"/>
      <c r="S289" s="851"/>
    </row>
    <row r="290" spans="1:19" ht="14.4" customHeight="1" x14ac:dyDescent="0.3">
      <c r="A290" s="832" t="s">
        <v>1553</v>
      </c>
      <c r="B290" s="833" t="s">
        <v>1554</v>
      </c>
      <c r="C290" s="833" t="s">
        <v>560</v>
      </c>
      <c r="D290" s="833" t="s">
        <v>897</v>
      </c>
      <c r="E290" s="833" t="s">
        <v>1614</v>
      </c>
      <c r="F290" s="833" t="s">
        <v>1686</v>
      </c>
      <c r="G290" s="833" t="s">
        <v>1687</v>
      </c>
      <c r="H290" s="850">
        <v>49</v>
      </c>
      <c r="I290" s="850">
        <v>65758</v>
      </c>
      <c r="J290" s="833">
        <v>4.4545454545454541</v>
      </c>
      <c r="K290" s="833">
        <v>1342</v>
      </c>
      <c r="L290" s="850">
        <v>11</v>
      </c>
      <c r="M290" s="850">
        <v>14762</v>
      </c>
      <c r="N290" s="833">
        <v>1</v>
      </c>
      <c r="O290" s="833">
        <v>1342</v>
      </c>
      <c r="P290" s="850">
        <v>10</v>
      </c>
      <c r="Q290" s="850">
        <v>13430</v>
      </c>
      <c r="R290" s="838">
        <v>0.90976832407532859</v>
      </c>
      <c r="S290" s="851">
        <v>1343</v>
      </c>
    </row>
    <row r="291" spans="1:19" ht="14.4" customHeight="1" x14ac:dyDescent="0.3">
      <c r="A291" s="832" t="s">
        <v>1553</v>
      </c>
      <c r="B291" s="833" t="s">
        <v>1554</v>
      </c>
      <c r="C291" s="833" t="s">
        <v>560</v>
      </c>
      <c r="D291" s="833" t="s">
        <v>897</v>
      </c>
      <c r="E291" s="833" t="s">
        <v>1614</v>
      </c>
      <c r="F291" s="833" t="s">
        <v>1686</v>
      </c>
      <c r="G291" s="833" t="s">
        <v>1688</v>
      </c>
      <c r="H291" s="850">
        <v>6</v>
      </c>
      <c r="I291" s="850">
        <v>8052</v>
      </c>
      <c r="J291" s="833">
        <v>3</v>
      </c>
      <c r="K291" s="833">
        <v>1342</v>
      </c>
      <c r="L291" s="850">
        <v>2</v>
      </c>
      <c r="M291" s="850">
        <v>2684</v>
      </c>
      <c r="N291" s="833">
        <v>1</v>
      </c>
      <c r="O291" s="833">
        <v>1342</v>
      </c>
      <c r="P291" s="850">
        <v>2</v>
      </c>
      <c r="Q291" s="850">
        <v>2686</v>
      </c>
      <c r="R291" s="838">
        <v>1.0007451564828613</v>
      </c>
      <c r="S291" s="851">
        <v>1343</v>
      </c>
    </row>
    <row r="292" spans="1:19" ht="14.4" customHeight="1" x14ac:dyDescent="0.3">
      <c r="A292" s="832" t="s">
        <v>1553</v>
      </c>
      <c r="B292" s="833" t="s">
        <v>1554</v>
      </c>
      <c r="C292" s="833" t="s">
        <v>560</v>
      </c>
      <c r="D292" s="833" t="s">
        <v>897</v>
      </c>
      <c r="E292" s="833" t="s">
        <v>1614</v>
      </c>
      <c r="F292" s="833" t="s">
        <v>1689</v>
      </c>
      <c r="G292" s="833" t="s">
        <v>1690</v>
      </c>
      <c r="H292" s="850">
        <v>1</v>
      </c>
      <c r="I292" s="850">
        <v>509</v>
      </c>
      <c r="J292" s="833">
        <v>0.16666666666666666</v>
      </c>
      <c r="K292" s="833">
        <v>509</v>
      </c>
      <c r="L292" s="850">
        <v>6</v>
      </c>
      <c r="M292" s="850">
        <v>3054</v>
      </c>
      <c r="N292" s="833">
        <v>1</v>
      </c>
      <c r="O292" s="833">
        <v>509</v>
      </c>
      <c r="P292" s="850">
        <v>1</v>
      </c>
      <c r="Q292" s="850">
        <v>510</v>
      </c>
      <c r="R292" s="838">
        <v>0.16699410609037327</v>
      </c>
      <c r="S292" s="851">
        <v>510</v>
      </c>
    </row>
    <row r="293" spans="1:19" ht="14.4" customHeight="1" x14ac:dyDescent="0.3">
      <c r="A293" s="832" t="s">
        <v>1553</v>
      </c>
      <c r="B293" s="833" t="s">
        <v>1554</v>
      </c>
      <c r="C293" s="833" t="s">
        <v>560</v>
      </c>
      <c r="D293" s="833" t="s">
        <v>897</v>
      </c>
      <c r="E293" s="833" t="s">
        <v>1614</v>
      </c>
      <c r="F293" s="833" t="s">
        <v>1689</v>
      </c>
      <c r="G293" s="833" t="s">
        <v>1691</v>
      </c>
      <c r="H293" s="850">
        <v>7</v>
      </c>
      <c r="I293" s="850">
        <v>3563</v>
      </c>
      <c r="J293" s="833">
        <v>1.75</v>
      </c>
      <c r="K293" s="833">
        <v>509</v>
      </c>
      <c r="L293" s="850">
        <v>4</v>
      </c>
      <c r="M293" s="850">
        <v>2036</v>
      </c>
      <c r="N293" s="833">
        <v>1</v>
      </c>
      <c r="O293" s="833">
        <v>509</v>
      </c>
      <c r="P293" s="850">
        <v>1</v>
      </c>
      <c r="Q293" s="850">
        <v>510</v>
      </c>
      <c r="R293" s="838">
        <v>0.25049115913555992</v>
      </c>
      <c r="S293" s="851">
        <v>510</v>
      </c>
    </row>
    <row r="294" spans="1:19" ht="14.4" customHeight="1" x14ac:dyDescent="0.3">
      <c r="A294" s="832" t="s">
        <v>1553</v>
      </c>
      <c r="B294" s="833" t="s">
        <v>1554</v>
      </c>
      <c r="C294" s="833" t="s">
        <v>560</v>
      </c>
      <c r="D294" s="833" t="s">
        <v>897</v>
      </c>
      <c r="E294" s="833" t="s">
        <v>1614</v>
      </c>
      <c r="F294" s="833" t="s">
        <v>1692</v>
      </c>
      <c r="G294" s="833" t="s">
        <v>1693</v>
      </c>
      <c r="H294" s="850">
        <v>3</v>
      </c>
      <c r="I294" s="850">
        <v>6987</v>
      </c>
      <c r="J294" s="833">
        <v>2.9987124463519312</v>
      </c>
      <c r="K294" s="833">
        <v>2329</v>
      </c>
      <c r="L294" s="850">
        <v>1</v>
      </c>
      <c r="M294" s="850">
        <v>2330</v>
      </c>
      <c r="N294" s="833">
        <v>1</v>
      </c>
      <c r="O294" s="833">
        <v>2330</v>
      </c>
      <c r="P294" s="850"/>
      <c r="Q294" s="850"/>
      <c r="R294" s="838"/>
      <c r="S294" s="851"/>
    </row>
    <row r="295" spans="1:19" ht="14.4" customHeight="1" x14ac:dyDescent="0.3">
      <c r="A295" s="832" t="s">
        <v>1553</v>
      </c>
      <c r="B295" s="833" t="s">
        <v>1554</v>
      </c>
      <c r="C295" s="833" t="s">
        <v>560</v>
      </c>
      <c r="D295" s="833" t="s">
        <v>897</v>
      </c>
      <c r="E295" s="833" t="s">
        <v>1614</v>
      </c>
      <c r="F295" s="833" t="s">
        <v>1694</v>
      </c>
      <c r="G295" s="833" t="s">
        <v>1695</v>
      </c>
      <c r="H295" s="850">
        <v>2</v>
      </c>
      <c r="I295" s="850">
        <v>5290</v>
      </c>
      <c r="J295" s="833">
        <v>1.999244142101285</v>
      </c>
      <c r="K295" s="833">
        <v>2645</v>
      </c>
      <c r="L295" s="850">
        <v>1</v>
      </c>
      <c r="M295" s="850">
        <v>2646</v>
      </c>
      <c r="N295" s="833">
        <v>1</v>
      </c>
      <c r="O295" s="833">
        <v>2646</v>
      </c>
      <c r="P295" s="850">
        <v>3</v>
      </c>
      <c r="Q295" s="850">
        <v>7947</v>
      </c>
      <c r="R295" s="838">
        <v>3.0034013605442178</v>
      </c>
      <c r="S295" s="851">
        <v>2649</v>
      </c>
    </row>
    <row r="296" spans="1:19" ht="14.4" customHeight="1" x14ac:dyDescent="0.3">
      <c r="A296" s="832" t="s">
        <v>1553</v>
      </c>
      <c r="B296" s="833" t="s">
        <v>1554</v>
      </c>
      <c r="C296" s="833" t="s">
        <v>560</v>
      </c>
      <c r="D296" s="833" t="s">
        <v>897</v>
      </c>
      <c r="E296" s="833" t="s">
        <v>1614</v>
      </c>
      <c r="F296" s="833" t="s">
        <v>1694</v>
      </c>
      <c r="G296" s="833" t="s">
        <v>1696</v>
      </c>
      <c r="H296" s="850">
        <v>3</v>
      </c>
      <c r="I296" s="850">
        <v>7935</v>
      </c>
      <c r="J296" s="833">
        <v>0.99962207105064249</v>
      </c>
      <c r="K296" s="833">
        <v>2645</v>
      </c>
      <c r="L296" s="850">
        <v>3</v>
      </c>
      <c r="M296" s="850">
        <v>7938</v>
      </c>
      <c r="N296" s="833">
        <v>1</v>
      </c>
      <c r="O296" s="833">
        <v>2646</v>
      </c>
      <c r="P296" s="850"/>
      <c r="Q296" s="850"/>
      <c r="R296" s="838"/>
      <c r="S296" s="851"/>
    </row>
    <row r="297" spans="1:19" ht="14.4" customHeight="1" x14ac:dyDescent="0.3">
      <c r="A297" s="832" t="s">
        <v>1553</v>
      </c>
      <c r="B297" s="833" t="s">
        <v>1554</v>
      </c>
      <c r="C297" s="833" t="s">
        <v>560</v>
      </c>
      <c r="D297" s="833" t="s">
        <v>897</v>
      </c>
      <c r="E297" s="833" t="s">
        <v>1614</v>
      </c>
      <c r="F297" s="833" t="s">
        <v>1699</v>
      </c>
      <c r="G297" s="833" t="s">
        <v>1700</v>
      </c>
      <c r="H297" s="850"/>
      <c r="I297" s="850"/>
      <c r="J297" s="833"/>
      <c r="K297" s="833"/>
      <c r="L297" s="850"/>
      <c r="M297" s="850"/>
      <c r="N297" s="833"/>
      <c r="O297" s="833"/>
      <c r="P297" s="850">
        <v>1</v>
      </c>
      <c r="Q297" s="850">
        <v>196</v>
      </c>
      <c r="R297" s="838"/>
      <c r="S297" s="851">
        <v>196</v>
      </c>
    </row>
    <row r="298" spans="1:19" ht="14.4" customHeight="1" x14ac:dyDescent="0.3">
      <c r="A298" s="832" t="s">
        <v>1553</v>
      </c>
      <c r="B298" s="833" t="s">
        <v>1554</v>
      </c>
      <c r="C298" s="833" t="s">
        <v>560</v>
      </c>
      <c r="D298" s="833" t="s">
        <v>897</v>
      </c>
      <c r="E298" s="833" t="s">
        <v>1614</v>
      </c>
      <c r="F298" s="833" t="s">
        <v>1703</v>
      </c>
      <c r="G298" s="833" t="s">
        <v>1704</v>
      </c>
      <c r="H298" s="850"/>
      <c r="I298" s="850"/>
      <c r="J298" s="833"/>
      <c r="K298" s="833"/>
      <c r="L298" s="850"/>
      <c r="M298" s="850"/>
      <c r="N298" s="833"/>
      <c r="O298" s="833"/>
      <c r="P298" s="850">
        <v>1</v>
      </c>
      <c r="Q298" s="850">
        <v>526</v>
      </c>
      <c r="R298" s="838"/>
      <c r="S298" s="851">
        <v>526</v>
      </c>
    </row>
    <row r="299" spans="1:19" ht="14.4" customHeight="1" x14ac:dyDescent="0.3">
      <c r="A299" s="832" t="s">
        <v>1553</v>
      </c>
      <c r="B299" s="833" t="s">
        <v>1554</v>
      </c>
      <c r="C299" s="833" t="s">
        <v>560</v>
      </c>
      <c r="D299" s="833" t="s">
        <v>897</v>
      </c>
      <c r="E299" s="833" t="s">
        <v>1614</v>
      </c>
      <c r="F299" s="833" t="s">
        <v>1703</v>
      </c>
      <c r="G299" s="833" t="s">
        <v>1705</v>
      </c>
      <c r="H299" s="850"/>
      <c r="I299" s="850"/>
      <c r="J299" s="833"/>
      <c r="K299" s="833"/>
      <c r="L299" s="850"/>
      <c r="M299" s="850"/>
      <c r="N299" s="833"/>
      <c r="O299" s="833"/>
      <c r="P299" s="850">
        <v>2</v>
      </c>
      <c r="Q299" s="850">
        <v>1052</v>
      </c>
      <c r="R299" s="838"/>
      <c r="S299" s="851">
        <v>526</v>
      </c>
    </row>
    <row r="300" spans="1:19" ht="14.4" customHeight="1" x14ac:dyDescent="0.3">
      <c r="A300" s="832" t="s">
        <v>1553</v>
      </c>
      <c r="B300" s="833" t="s">
        <v>1554</v>
      </c>
      <c r="C300" s="833" t="s">
        <v>560</v>
      </c>
      <c r="D300" s="833" t="s">
        <v>897</v>
      </c>
      <c r="E300" s="833" t="s">
        <v>1614</v>
      </c>
      <c r="F300" s="833" t="s">
        <v>1706</v>
      </c>
      <c r="G300" s="833" t="s">
        <v>1707</v>
      </c>
      <c r="H300" s="850"/>
      <c r="I300" s="850"/>
      <c r="J300" s="833"/>
      <c r="K300" s="833"/>
      <c r="L300" s="850">
        <v>2</v>
      </c>
      <c r="M300" s="850">
        <v>284</v>
      </c>
      <c r="N300" s="833">
        <v>1</v>
      </c>
      <c r="O300" s="833">
        <v>142</v>
      </c>
      <c r="P300" s="850">
        <v>2</v>
      </c>
      <c r="Q300" s="850">
        <v>284</v>
      </c>
      <c r="R300" s="838">
        <v>1</v>
      </c>
      <c r="S300" s="851">
        <v>142</v>
      </c>
    </row>
    <row r="301" spans="1:19" ht="14.4" customHeight="1" x14ac:dyDescent="0.3">
      <c r="A301" s="832" t="s">
        <v>1553</v>
      </c>
      <c r="B301" s="833" t="s">
        <v>1554</v>
      </c>
      <c r="C301" s="833" t="s">
        <v>560</v>
      </c>
      <c r="D301" s="833" t="s">
        <v>897</v>
      </c>
      <c r="E301" s="833" t="s">
        <v>1614</v>
      </c>
      <c r="F301" s="833" t="s">
        <v>1708</v>
      </c>
      <c r="G301" s="833" t="s">
        <v>1709</v>
      </c>
      <c r="H301" s="850"/>
      <c r="I301" s="850"/>
      <c r="J301" s="833"/>
      <c r="K301" s="833"/>
      <c r="L301" s="850"/>
      <c r="M301" s="850"/>
      <c r="N301" s="833"/>
      <c r="O301" s="833"/>
      <c r="P301" s="850">
        <v>1</v>
      </c>
      <c r="Q301" s="850">
        <v>2528</v>
      </c>
      <c r="R301" s="838"/>
      <c r="S301" s="851">
        <v>2528</v>
      </c>
    </row>
    <row r="302" spans="1:19" ht="14.4" customHeight="1" x14ac:dyDescent="0.3">
      <c r="A302" s="832" t="s">
        <v>1553</v>
      </c>
      <c r="B302" s="833" t="s">
        <v>1554</v>
      </c>
      <c r="C302" s="833" t="s">
        <v>560</v>
      </c>
      <c r="D302" s="833" t="s">
        <v>897</v>
      </c>
      <c r="E302" s="833" t="s">
        <v>1614</v>
      </c>
      <c r="F302" s="833" t="s">
        <v>1710</v>
      </c>
      <c r="G302" s="833" t="s">
        <v>1712</v>
      </c>
      <c r="H302" s="850"/>
      <c r="I302" s="850"/>
      <c r="J302" s="833"/>
      <c r="K302" s="833"/>
      <c r="L302" s="850">
        <v>1</v>
      </c>
      <c r="M302" s="850">
        <v>1691</v>
      </c>
      <c r="N302" s="833">
        <v>1</v>
      </c>
      <c r="O302" s="833">
        <v>1691</v>
      </c>
      <c r="P302" s="850"/>
      <c r="Q302" s="850"/>
      <c r="R302" s="838"/>
      <c r="S302" s="851"/>
    </row>
    <row r="303" spans="1:19" ht="14.4" customHeight="1" x14ac:dyDescent="0.3">
      <c r="A303" s="832" t="s">
        <v>1553</v>
      </c>
      <c r="B303" s="833" t="s">
        <v>1554</v>
      </c>
      <c r="C303" s="833" t="s">
        <v>560</v>
      </c>
      <c r="D303" s="833" t="s">
        <v>897</v>
      </c>
      <c r="E303" s="833" t="s">
        <v>1614</v>
      </c>
      <c r="F303" s="833" t="s">
        <v>1713</v>
      </c>
      <c r="G303" s="833" t="s">
        <v>1714</v>
      </c>
      <c r="H303" s="850">
        <v>2</v>
      </c>
      <c r="I303" s="850">
        <v>1436</v>
      </c>
      <c r="J303" s="833">
        <v>0.66573945294390358</v>
      </c>
      <c r="K303" s="833">
        <v>718</v>
      </c>
      <c r="L303" s="850">
        <v>3</v>
      </c>
      <c r="M303" s="850">
        <v>2157</v>
      </c>
      <c r="N303" s="833">
        <v>1</v>
      </c>
      <c r="O303" s="833">
        <v>719</v>
      </c>
      <c r="P303" s="850">
        <v>1</v>
      </c>
      <c r="Q303" s="850">
        <v>719</v>
      </c>
      <c r="R303" s="838">
        <v>0.33333333333333331</v>
      </c>
      <c r="S303" s="851">
        <v>719</v>
      </c>
    </row>
    <row r="304" spans="1:19" ht="14.4" customHeight="1" x14ac:dyDescent="0.3">
      <c r="A304" s="832" t="s">
        <v>1553</v>
      </c>
      <c r="B304" s="833" t="s">
        <v>1554</v>
      </c>
      <c r="C304" s="833" t="s">
        <v>560</v>
      </c>
      <c r="D304" s="833" t="s">
        <v>897</v>
      </c>
      <c r="E304" s="833" t="s">
        <v>1614</v>
      </c>
      <c r="F304" s="833" t="s">
        <v>1713</v>
      </c>
      <c r="G304" s="833" t="s">
        <v>1715</v>
      </c>
      <c r="H304" s="850">
        <v>2</v>
      </c>
      <c r="I304" s="850">
        <v>1436</v>
      </c>
      <c r="J304" s="833"/>
      <c r="K304" s="833">
        <v>718</v>
      </c>
      <c r="L304" s="850"/>
      <c r="M304" s="850"/>
      <c r="N304" s="833"/>
      <c r="O304" s="833"/>
      <c r="P304" s="850"/>
      <c r="Q304" s="850"/>
      <c r="R304" s="838"/>
      <c r="S304" s="851"/>
    </row>
    <row r="305" spans="1:19" ht="14.4" customHeight="1" x14ac:dyDescent="0.3">
      <c r="A305" s="832" t="s">
        <v>1553</v>
      </c>
      <c r="B305" s="833" t="s">
        <v>1554</v>
      </c>
      <c r="C305" s="833" t="s">
        <v>560</v>
      </c>
      <c r="D305" s="833" t="s">
        <v>897</v>
      </c>
      <c r="E305" s="833" t="s">
        <v>1614</v>
      </c>
      <c r="F305" s="833" t="s">
        <v>1716</v>
      </c>
      <c r="G305" s="833" t="s">
        <v>1717</v>
      </c>
      <c r="H305" s="850"/>
      <c r="I305" s="850"/>
      <c r="J305" s="833"/>
      <c r="K305" s="833"/>
      <c r="L305" s="850">
        <v>1</v>
      </c>
      <c r="M305" s="850">
        <v>1735</v>
      </c>
      <c r="N305" s="833">
        <v>1</v>
      </c>
      <c r="O305" s="833">
        <v>1735</v>
      </c>
      <c r="P305" s="850"/>
      <c r="Q305" s="850"/>
      <c r="R305" s="838"/>
      <c r="S305" s="851"/>
    </row>
    <row r="306" spans="1:19" ht="14.4" customHeight="1" x14ac:dyDescent="0.3">
      <c r="A306" s="832" t="s">
        <v>1553</v>
      </c>
      <c r="B306" s="833" t="s">
        <v>1554</v>
      </c>
      <c r="C306" s="833" t="s">
        <v>560</v>
      </c>
      <c r="D306" s="833" t="s">
        <v>898</v>
      </c>
      <c r="E306" s="833" t="s">
        <v>1555</v>
      </c>
      <c r="F306" s="833" t="s">
        <v>1556</v>
      </c>
      <c r="G306" s="833" t="s">
        <v>1557</v>
      </c>
      <c r="H306" s="850">
        <v>872</v>
      </c>
      <c r="I306" s="850">
        <v>16942.960000000003</v>
      </c>
      <c r="J306" s="833">
        <v>1.0352788776457937</v>
      </c>
      <c r="K306" s="833">
        <v>19.430000000000003</v>
      </c>
      <c r="L306" s="850">
        <v>720</v>
      </c>
      <c r="M306" s="850">
        <v>16365.6</v>
      </c>
      <c r="N306" s="833">
        <v>1</v>
      </c>
      <c r="O306" s="833">
        <v>22.73</v>
      </c>
      <c r="P306" s="850"/>
      <c r="Q306" s="850"/>
      <c r="R306" s="838"/>
      <c r="S306" s="851"/>
    </row>
    <row r="307" spans="1:19" ht="14.4" customHeight="1" x14ac:dyDescent="0.3">
      <c r="A307" s="832" t="s">
        <v>1553</v>
      </c>
      <c r="B307" s="833" t="s">
        <v>1554</v>
      </c>
      <c r="C307" s="833" t="s">
        <v>560</v>
      </c>
      <c r="D307" s="833" t="s">
        <v>898</v>
      </c>
      <c r="E307" s="833" t="s">
        <v>1555</v>
      </c>
      <c r="F307" s="833" t="s">
        <v>1558</v>
      </c>
      <c r="G307" s="833" t="s">
        <v>1559</v>
      </c>
      <c r="H307" s="850">
        <v>2680</v>
      </c>
      <c r="I307" s="850">
        <v>6898</v>
      </c>
      <c r="J307" s="833">
        <v>0.71594636110765153</v>
      </c>
      <c r="K307" s="833">
        <v>2.5738805970149254</v>
      </c>
      <c r="L307" s="850">
        <v>3720</v>
      </c>
      <c r="M307" s="850">
        <v>9634.7999999999993</v>
      </c>
      <c r="N307" s="833">
        <v>1</v>
      </c>
      <c r="O307" s="833">
        <v>2.59</v>
      </c>
      <c r="P307" s="850">
        <v>1786</v>
      </c>
      <c r="Q307" s="850">
        <v>4607.88</v>
      </c>
      <c r="R307" s="838">
        <v>0.47825382986673315</v>
      </c>
      <c r="S307" s="851">
        <v>2.58</v>
      </c>
    </row>
    <row r="308" spans="1:19" ht="14.4" customHeight="1" x14ac:dyDescent="0.3">
      <c r="A308" s="832" t="s">
        <v>1553</v>
      </c>
      <c r="B308" s="833" t="s">
        <v>1554</v>
      </c>
      <c r="C308" s="833" t="s">
        <v>560</v>
      </c>
      <c r="D308" s="833" t="s">
        <v>898</v>
      </c>
      <c r="E308" s="833" t="s">
        <v>1555</v>
      </c>
      <c r="F308" s="833" t="s">
        <v>1560</v>
      </c>
      <c r="G308" s="833" t="s">
        <v>1561</v>
      </c>
      <c r="H308" s="850">
        <v>6060</v>
      </c>
      <c r="I308" s="850">
        <v>31815</v>
      </c>
      <c r="J308" s="833">
        <v>0.8231633483123274</v>
      </c>
      <c r="K308" s="833">
        <v>5.25</v>
      </c>
      <c r="L308" s="850">
        <v>5398</v>
      </c>
      <c r="M308" s="850">
        <v>38649.680000000008</v>
      </c>
      <c r="N308" s="833">
        <v>1</v>
      </c>
      <c r="O308" s="833">
        <v>7.160000000000001</v>
      </c>
      <c r="P308" s="850">
        <v>4295</v>
      </c>
      <c r="Q308" s="850">
        <v>30881.050000000003</v>
      </c>
      <c r="R308" s="838">
        <v>0.7989988532893415</v>
      </c>
      <c r="S308" s="851">
        <v>7.19</v>
      </c>
    </row>
    <row r="309" spans="1:19" ht="14.4" customHeight="1" x14ac:dyDescent="0.3">
      <c r="A309" s="832" t="s">
        <v>1553</v>
      </c>
      <c r="B309" s="833" t="s">
        <v>1554</v>
      </c>
      <c r="C309" s="833" t="s">
        <v>560</v>
      </c>
      <c r="D309" s="833" t="s">
        <v>898</v>
      </c>
      <c r="E309" s="833" t="s">
        <v>1555</v>
      </c>
      <c r="F309" s="833" t="s">
        <v>1564</v>
      </c>
      <c r="G309" s="833" t="s">
        <v>1565</v>
      </c>
      <c r="H309" s="850"/>
      <c r="I309" s="850"/>
      <c r="J309" s="833"/>
      <c r="K309" s="833"/>
      <c r="L309" s="850">
        <v>700</v>
      </c>
      <c r="M309" s="850">
        <v>5537</v>
      </c>
      <c r="N309" s="833">
        <v>1</v>
      </c>
      <c r="O309" s="833">
        <v>7.91</v>
      </c>
      <c r="P309" s="850"/>
      <c r="Q309" s="850"/>
      <c r="R309" s="838"/>
      <c r="S309" s="851"/>
    </row>
    <row r="310" spans="1:19" ht="14.4" customHeight="1" x14ac:dyDescent="0.3">
      <c r="A310" s="832" t="s">
        <v>1553</v>
      </c>
      <c r="B310" s="833" t="s">
        <v>1554</v>
      </c>
      <c r="C310" s="833" t="s">
        <v>560</v>
      </c>
      <c r="D310" s="833" t="s">
        <v>898</v>
      </c>
      <c r="E310" s="833" t="s">
        <v>1555</v>
      </c>
      <c r="F310" s="833" t="s">
        <v>1566</v>
      </c>
      <c r="G310" s="833" t="s">
        <v>1567</v>
      </c>
      <c r="H310" s="850">
        <v>56171</v>
      </c>
      <c r="I310" s="850">
        <v>341826.3899999999</v>
      </c>
      <c r="J310" s="833">
        <v>1.5307117313771588</v>
      </c>
      <c r="K310" s="833">
        <v>6.0854602908974362</v>
      </c>
      <c r="L310" s="850">
        <v>42214</v>
      </c>
      <c r="M310" s="850">
        <v>223312.05999999997</v>
      </c>
      <c r="N310" s="833">
        <v>1</v>
      </c>
      <c r="O310" s="833">
        <v>5.2899999999999991</v>
      </c>
      <c r="P310" s="850">
        <v>25361</v>
      </c>
      <c r="Q310" s="850">
        <v>135174.12999999998</v>
      </c>
      <c r="R310" s="838">
        <v>0.60531495701575633</v>
      </c>
      <c r="S310" s="851">
        <v>5.3299999999999992</v>
      </c>
    </row>
    <row r="311" spans="1:19" ht="14.4" customHeight="1" x14ac:dyDescent="0.3">
      <c r="A311" s="832" t="s">
        <v>1553</v>
      </c>
      <c r="B311" s="833" t="s">
        <v>1554</v>
      </c>
      <c r="C311" s="833" t="s">
        <v>560</v>
      </c>
      <c r="D311" s="833" t="s">
        <v>898</v>
      </c>
      <c r="E311" s="833" t="s">
        <v>1555</v>
      </c>
      <c r="F311" s="833" t="s">
        <v>1568</v>
      </c>
      <c r="G311" s="833" t="s">
        <v>1569</v>
      </c>
      <c r="H311" s="850">
        <v>1229.5999999999999</v>
      </c>
      <c r="I311" s="850">
        <v>11189.36</v>
      </c>
      <c r="J311" s="833">
        <v>3.6435083880379286</v>
      </c>
      <c r="K311" s="833">
        <v>9.1000000000000014</v>
      </c>
      <c r="L311" s="850">
        <v>336</v>
      </c>
      <c r="M311" s="850">
        <v>3071.04</v>
      </c>
      <c r="N311" s="833">
        <v>1</v>
      </c>
      <c r="O311" s="833">
        <v>9.14</v>
      </c>
      <c r="P311" s="850">
        <v>483.5</v>
      </c>
      <c r="Q311" s="850">
        <v>4419.1899999999996</v>
      </c>
      <c r="R311" s="838">
        <v>1.4389880952380951</v>
      </c>
      <c r="S311" s="851">
        <v>9.1399999999999988</v>
      </c>
    </row>
    <row r="312" spans="1:19" ht="14.4" customHeight="1" x14ac:dyDescent="0.3">
      <c r="A312" s="832" t="s">
        <v>1553</v>
      </c>
      <c r="B312" s="833" t="s">
        <v>1554</v>
      </c>
      <c r="C312" s="833" t="s">
        <v>560</v>
      </c>
      <c r="D312" s="833" t="s">
        <v>898</v>
      </c>
      <c r="E312" s="833" t="s">
        <v>1555</v>
      </c>
      <c r="F312" s="833" t="s">
        <v>1570</v>
      </c>
      <c r="G312" s="833" t="s">
        <v>1571</v>
      </c>
      <c r="H312" s="850">
        <v>1010</v>
      </c>
      <c r="I312" s="850">
        <v>9231.4</v>
      </c>
      <c r="J312" s="833"/>
      <c r="K312" s="833">
        <v>9.1399999999999988</v>
      </c>
      <c r="L312" s="850"/>
      <c r="M312" s="850"/>
      <c r="N312" s="833"/>
      <c r="O312" s="833"/>
      <c r="P312" s="850">
        <v>634</v>
      </c>
      <c r="Q312" s="850">
        <v>5820.12</v>
      </c>
      <c r="R312" s="838"/>
      <c r="S312" s="851">
        <v>9.18</v>
      </c>
    </row>
    <row r="313" spans="1:19" ht="14.4" customHeight="1" x14ac:dyDescent="0.3">
      <c r="A313" s="832" t="s">
        <v>1553</v>
      </c>
      <c r="B313" s="833" t="s">
        <v>1554</v>
      </c>
      <c r="C313" s="833" t="s">
        <v>560</v>
      </c>
      <c r="D313" s="833" t="s">
        <v>898</v>
      </c>
      <c r="E313" s="833" t="s">
        <v>1555</v>
      </c>
      <c r="F313" s="833" t="s">
        <v>1572</v>
      </c>
      <c r="G313" s="833" t="s">
        <v>1573</v>
      </c>
      <c r="H313" s="850">
        <v>3243.8</v>
      </c>
      <c r="I313" s="850">
        <v>33135.660000000003</v>
      </c>
      <c r="J313" s="833">
        <v>11.486054782554442</v>
      </c>
      <c r="K313" s="833">
        <v>10.215074912140084</v>
      </c>
      <c r="L313" s="850">
        <v>282</v>
      </c>
      <c r="M313" s="850">
        <v>2884.8599999999997</v>
      </c>
      <c r="N313" s="833">
        <v>1</v>
      </c>
      <c r="O313" s="833">
        <v>10.229999999999999</v>
      </c>
      <c r="P313" s="850">
        <v>1747.7</v>
      </c>
      <c r="Q313" s="850">
        <v>17669.23</v>
      </c>
      <c r="R313" s="838">
        <v>6.1248136824663941</v>
      </c>
      <c r="S313" s="851">
        <v>10.109990272930137</v>
      </c>
    </row>
    <row r="314" spans="1:19" ht="14.4" customHeight="1" x14ac:dyDescent="0.3">
      <c r="A314" s="832" t="s">
        <v>1553</v>
      </c>
      <c r="B314" s="833" t="s">
        <v>1554</v>
      </c>
      <c r="C314" s="833" t="s">
        <v>560</v>
      </c>
      <c r="D314" s="833" t="s">
        <v>898</v>
      </c>
      <c r="E314" s="833" t="s">
        <v>1555</v>
      </c>
      <c r="F314" s="833" t="s">
        <v>1574</v>
      </c>
      <c r="G314" s="833" t="s">
        <v>1575</v>
      </c>
      <c r="H314" s="850">
        <v>800</v>
      </c>
      <c r="I314" s="850">
        <v>15696</v>
      </c>
      <c r="J314" s="833"/>
      <c r="K314" s="833">
        <v>19.62</v>
      </c>
      <c r="L314" s="850"/>
      <c r="M314" s="850"/>
      <c r="N314" s="833"/>
      <c r="O314" s="833"/>
      <c r="P314" s="850"/>
      <c r="Q314" s="850"/>
      <c r="R314" s="838"/>
      <c r="S314" s="851"/>
    </row>
    <row r="315" spans="1:19" ht="14.4" customHeight="1" x14ac:dyDescent="0.3">
      <c r="A315" s="832" t="s">
        <v>1553</v>
      </c>
      <c r="B315" s="833" t="s">
        <v>1554</v>
      </c>
      <c r="C315" s="833" t="s">
        <v>560</v>
      </c>
      <c r="D315" s="833" t="s">
        <v>898</v>
      </c>
      <c r="E315" s="833" t="s">
        <v>1555</v>
      </c>
      <c r="F315" s="833" t="s">
        <v>1576</v>
      </c>
      <c r="G315" s="833" t="s">
        <v>1577</v>
      </c>
      <c r="H315" s="850">
        <v>0.2</v>
      </c>
      <c r="I315" s="850">
        <v>8.9499999999999993</v>
      </c>
      <c r="J315" s="833">
        <v>0.43299467827769716</v>
      </c>
      <c r="K315" s="833">
        <v>44.749999999999993</v>
      </c>
      <c r="L315" s="850">
        <v>0.60000000000000009</v>
      </c>
      <c r="M315" s="850">
        <v>20.669999999999998</v>
      </c>
      <c r="N315" s="833">
        <v>1</v>
      </c>
      <c r="O315" s="833">
        <v>34.449999999999989</v>
      </c>
      <c r="P315" s="850"/>
      <c r="Q315" s="850"/>
      <c r="R315" s="838"/>
      <c r="S315" s="851"/>
    </row>
    <row r="316" spans="1:19" ht="14.4" customHeight="1" x14ac:dyDescent="0.3">
      <c r="A316" s="832" t="s">
        <v>1553</v>
      </c>
      <c r="B316" s="833" t="s">
        <v>1554</v>
      </c>
      <c r="C316" s="833" t="s">
        <v>560</v>
      </c>
      <c r="D316" s="833" t="s">
        <v>898</v>
      </c>
      <c r="E316" s="833" t="s">
        <v>1555</v>
      </c>
      <c r="F316" s="833" t="s">
        <v>1578</v>
      </c>
      <c r="G316" s="833" t="s">
        <v>1579</v>
      </c>
      <c r="H316" s="850">
        <v>900</v>
      </c>
      <c r="I316" s="850">
        <v>6579</v>
      </c>
      <c r="J316" s="833"/>
      <c r="K316" s="833">
        <v>7.31</v>
      </c>
      <c r="L316" s="850"/>
      <c r="M316" s="850"/>
      <c r="N316" s="833"/>
      <c r="O316" s="833"/>
      <c r="P316" s="850"/>
      <c r="Q316" s="850"/>
      <c r="R316" s="838"/>
      <c r="S316" s="851"/>
    </row>
    <row r="317" spans="1:19" ht="14.4" customHeight="1" x14ac:dyDescent="0.3">
      <c r="A317" s="832" t="s">
        <v>1553</v>
      </c>
      <c r="B317" s="833" t="s">
        <v>1554</v>
      </c>
      <c r="C317" s="833" t="s">
        <v>560</v>
      </c>
      <c r="D317" s="833" t="s">
        <v>898</v>
      </c>
      <c r="E317" s="833" t="s">
        <v>1555</v>
      </c>
      <c r="F317" s="833" t="s">
        <v>1580</v>
      </c>
      <c r="G317" s="833" t="s">
        <v>1581</v>
      </c>
      <c r="H317" s="850">
        <v>7545</v>
      </c>
      <c r="I317" s="850">
        <v>153511.9</v>
      </c>
      <c r="J317" s="833">
        <v>3.578115749481388</v>
      </c>
      <c r="K317" s="833">
        <v>20.346176275679255</v>
      </c>
      <c r="L317" s="850">
        <v>2100</v>
      </c>
      <c r="M317" s="850">
        <v>42903</v>
      </c>
      <c r="N317" s="833">
        <v>1</v>
      </c>
      <c r="O317" s="833">
        <v>20.43</v>
      </c>
      <c r="P317" s="850">
        <v>440</v>
      </c>
      <c r="Q317" s="850">
        <v>9196</v>
      </c>
      <c r="R317" s="838">
        <v>0.2143439852690954</v>
      </c>
      <c r="S317" s="851">
        <v>20.9</v>
      </c>
    </row>
    <row r="318" spans="1:19" ht="14.4" customHeight="1" x14ac:dyDescent="0.3">
      <c r="A318" s="832" t="s">
        <v>1553</v>
      </c>
      <c r="B318" s="833" t="s">
        <v>1554</v>
      </c>
      <c r="C318" s="833" t="s">
        <v>560</v>
      </c>
      <c r="D318" s="833" t="s">
        <v>898</v>
      </c>
      <c r="E318" s="833" t="s">
        <v>1555</v>
      </c>
      <c r="F318" s="833" t="s">
        <v>1582</v>
      </c>
      <c r="G318" s="833" t="s">
        <v>1583</v>
      </c>
      <c r="H318" s="850">
        <v>4.3</v>
      </c>
      <c r="I318" s="850">
        <v>5853.46</v>
      </c>
      <c r="J318" s="833"/>
      <c r="K318" s="833">
        <v>1361.2697674418605</v>
      </c>
      <c r="L318" s="850"/>
      <c r="M318" s="850"/>
      <c r="N318" s="833"/>
      <c r="O318" s="833"/>
      <c r="P318" s="850"/>
      <c r="Q318" s="850"/>
      <c r="R318" s="838"/>
      <c r="S318" s="851"/>
    </row>
    <row r="319" spans="1:19" ht="14.4" customHeight="1" x14ac:dyDescent="0.3">
      <c r="A319" s="832" t="s">
        <v>1553</v>
      </c>
      <c r="B319" s="833" t="s">
        <v>1554</v>
      </c>
      <c r="C319" s="833" t="s">
        <v>560</v>
      </c>
      <c r="D319" s="833" t="s">
        <v>898</v>
      </c>
      <c r="E319" s="833" t="s">
        <v>1555</v>
      </c>
      <c r="F319" s="833" t="s">
        <v>1586</v>
      </c>
      <c r="G319" s="833" t="s">
        <v>1587</v>
      </c>
      <c r="H319" s="850">
        <v>14</v>
      </c>
      <c r="I319" s="850">
        <v>30292.359999999986</v>
      </c>
      <c r="J319" s="833">
        <v>0.76239800669468638</v>
      </c>
      <c r="K319" s="833">
        <v>2163.7399999999989</v>
      </c>
      <c r="L319" s="850">
        <v>20</v>
      </c>
      <c r="M319" s="850">
        <v>39733.000000000015</v>
      </c>
      <c r="N319" s="833">
        <v>1</v>
      </c>
      <c r="O319" s="833">
        <v>1986.6500000000008</v>
      </c>
      <c r="P319" s="850">
        <v>20</v>
      </c>
      <c r="Q319" s="850">
        <v>40557.799999999996</v>
      </c>
      <c r="R319" s="838">
        <v>1.0207585634107663</v>
      </c>
      <c r="S319" s="851">
        <v>2027.8899999999999</v>
      </c>
    </row>
    <row r="320" spans="1:19" ht="14.4" customHeight="1" x14ac:dyDescent="0.3">
      <c r="A320" s="832" t="s">
        <v>1553</v>
      </c>
      <c r="B320" s="833" t="s">
        <v>1554</v>
      </c>
      <c r="C320" s="833" t="s">
        <v>560</v>
      </c>
      <c r="D320" s="833" t="s">
        <v>898</v>
      </c>
      <c r="E320" s="833" t="s">
        <v>1555</v>
      </c>
      <c r="F320" s="833" t="s">
        <v>1588</v>
      </c>
      <c r="G320" s="833" t="s">
        <v>1589</v>
      </c>
      <c r="H320" s="850">
        <v>400</v>
      </c>
      <c r="I320" s="850">
        <v>98432</v>
      </c>
      <c r="J320" s="833"/>
      <c r="K320" s="833">
        <v>246.08</v>
      </c>
      <c r="L320" s="850"/>
      <c r="M320" s="850"/>
      <c r="N320" s="833"/>
      <c r="O320" s="833"/>
      <c r="P320" s="850"/>
      <c r="Q320" s="850"/>
      <c r="R320" s="838"/>
      <c r="S320" s="851"/>
    </row>
    <row r="321" spans="1:19" ht="14.4" customHeight="1" x14ac:dyDescent="0.3">
      <c r="A321" s="832" t="s">
        <v>1553</v>
      </c>
      <c r="B321" s="833" t="s">
        <v>1554</v>
      </c>
      <c r="C321" s="833" t="s">
        <v>560</v>
      </c>
      <c r="D321" s="833" t="s">
        <v>898</v>
      </c>
      <c r="E321" s="833" t="s">
        <v>1555</v>
      </c>
      <c r="F321" s="833" t="s">
        <v>1590</v>
      </c>
      <c r="G321" s="833" t="s">
        <v>1591</v>
      </c>
      <c r="H321" s="850">
        <v>113288</v>
      </c>
      <c r="I321" s="850">
        <v>464617.64000000007</v>
      </c>
      <c r="J321" s="833">
        <v>0.96586690269013031</v>
      </c>
      <c r="K321" s="833">
        <v>4.101207894922676</v>
      </c>
      <c r="L321" s="850">
        <v>127596</v>
      </c>
      <c r="M321" s="850">
        <v>481036.9200000001</v>
      </c>
      <c r="N321" s="833">
        <v>1</v>
      </c>
      <c r="O321" s="833">
        <v>3.7700000000000009</v>
      </c>
      <c r="P321" s="850">
        <v>43106</v>
      </c>
      <c r="Q321" s="850">
        <v>161647.5</v>
      </c>
      <c r="R321" s="838">
        <v>0.33603969524833971</v>
      </c>
      <c r="S321" s="851">
        <v>3.75</v>
      </c>
    </row>
    <row r="322" spans="1:19" ht="14.4" customHeight="1" x14ac:dyDescent="0.3">
      <c r="A322" s="832" t="s">
        <v>1553</v>
      </c>
      <c r="B322" s="833" t="s">
        <v>1554</v>
      </c>
      <c r="C322" s="833" t="s">
        <v>560</v>
      </c>
      <c r="D322" s="833" t="s">
        <v>898</v>
      </c>
      <c r="E322" s="833" t="s">
        <v>1555</v>
      </c>
      <c r="F322" s="833" t="s">
        <v>1592</v>
      </c>
      <c r="G322" s="833" t="s">
        <v>1593</v>
      </c>
      <c r="H322" s="850"/>
      <c r="I322" s="850"/>
      <c r="J322" s="833"/>
      <c r="K322" s="833"/>
      <c r="L322" s="850">
        <v>1960</v>
      </c>
      <c r="M322" s="850">
        <v>12171.599999999999</v>
      </c>
      <c r="N322" s="833">
        <v>1</v>
      </c>
      <c r="O322" s="833">
        <v>6.2099999999999991</v>
      </c>
      <c r="P322" s="850"/>
      <c r="Q322" s="850"/>
      <c r="R322" s="838"/>
      <c r="S322" s="851"/>
    </row>
    <row r="323" spans="1:19" ht="14.4" customHeight="1" x14ac:dyDescent="0.3">
      <c r="A323" s="832" t="s">
        <v>1553</v>
      </c>
      <c r="B323" s="833" t="s">
        <v>1554</v>
      </c>
      <c r="C323" s="833" t="s">
        <v>560</v>
      </c>
      <c r="D323" s="833" t="s">
        <v>898</v>
      </c>
      <c r="E323" s="833" t="s">
        <v>1555</v>
      </c>
      <c r="F323" s="833" t="s">
        <v>1596</v>
      </c>
      <c r="G323" s="833" t="s">
        <v>1597</v>
      </c>
      <c r="H323" s="850">
        <v>465</v>
      </c>
      <c r="I323" s="850">
        <v>75395.100000000006</v>
      </c>
      <c r="J323" s="833">
        <v>0.54503795272175237</v>
      </c>
      <c r="K323" s="833">
        <v>162.14000000000001</v>
      </c>
      <c r="L323" s="850">
        <v>870</v>
      </c>
      <c r="M323" s="850">
        <v>138330</v>
      </c>
      <c r="N323" s="833">
        <v>1</v>
      </c>
      <c r="O323" s="833">
        <v>159</v>
      </c>
      <c r="P323" s="850">
        <v>360</v>
      </c>
      <c r="Q323" s="850">
        <v>57200.399999999994</v>
      </c>
      <c r="R323" s="838">
        <v>0.41350683148991541</v>
      </c>
      <c r="S323" s="851">
        <v>158.88999999999999</v>
      </c>
    </row>
    <row r="324" spans="1:19" ht="14.4" customHeight="1" x14ac:dyDescent="0.3">
      <c r="A324" s="832" t="s">
        <v>1553</v>
      </c>
      <c r="B324" s="833" t="s">
        <v>1554</v>
      </c>
      <c r="C324" s="833" t="s">
        <v>560</v>
      </c>
      <c r="D324" s="833" t="s">
        <v>898</v>
      </c>
      <c r="E324" s="833" t="s">
        <v>1555</v>
      </c>
      <c r="F324" s="833" t="s">
        <v>1598</v>
      </c>
      <c r="G324" s="833" t="s">
        <v>1599</v>
      </c>
      <c r="H324" s="850">
        <v>3590</v>
      </c>
      <c r="I324" s="850">
        <v>72194.899999999994</v>
      </c>
      <c r="J324" s="833">
        <v>1.9032355180435256</v>
      </c>
      <c r="K324" s="833">
        <v>20.11</v>
      </c>
      <c r="L324" s="850">
        <v>1876</v>
      </c>
      <c r="M324" s="850">
        <v>37932.719999999994</v>
      </c>
      <c r="N324" s="833">
        <v>1</v>
      </c>
      <c r="O324" s="833">
        <v>20.219999999999995</v>
      </c>
      <c r="P324" s="850">
        <v>3905</v>
      </c>
      <c r="Q324" s="850">
        <v>80989.700000000012</v>
      </c>
      <c r="R324" s="838">
        <v>2.1350881244477069</v>
      </c>
      <c r="S324" s="851">
        <v>20.740000000000002</v>
      </c>
    </row>
    <row r="325" spans="1:19" ht="14.4" customHeight="1" x14ac:dyDescent="0.3">
      <c r="A325" s="832" t="s">
        <v>1553</v>
      </c>
      <c r="B325" s="833" t="s">
        <v>1554</v>
      </c>
      <c r="C325" s="833" t="s">
        <v>560</v>
      </c>
      <c r="D325" s="833" t="s">
        <v>898</v>
      </c>
      <c r="E325" s="833" t="s">
        <v>1555</v>
      </c>
      <c r="F325" s="833" t="s">
        <v>1601</v>
      </c>
      <c r="G325" s="833" t="s">
        <v>1602</v>
      </c>
      <c r="H325" s="850"/>
      <c r="I325" s="850"/>
      <c r="J325" s="833"/>
      <c r="K325" s="833"/>
      <c r="L325" s="850">
        <v>1</v>
      </c>
      <c r="M325" s="850">
        <v>68.06</v>
      </c>
      <c r="N325" s="833">
        <v>1</v>
      </c>
      <c r="O325" s="833">
        <v>68.06</v>
      </c>
      <c r="P325" s="850"/>
      <c r="Q325" s="850"/>
      <c r="R325" s="838"/>
      <c r="S325" s="851"/>
    </row>
    <row r="326" spans="1:19" ht="14.4" customHeight="1" x14ac:dyDescent="0.3">
      <c r="A326" s="832" t="s">
        <v>1553</v>
      </c>
      <c r="B326" s="833" t="s">
        <v>1554</v>
      </c>
      <c r="C326" s="833" t="s">
        <v>560</v>
      </c>
      <c r="D326" s="833" t="s">
        <v>898</v>
      </c>
      <c r="E326" s="833" t="s">
        <v>1555</v>
      </c>
      <c r="F326" s="833" t="s">
        <v>1603</v>
      </c>
      <c r="G326" s="833"/>
      <c r="H326" s="850">
        <v>1</v>
      </c>
      <c r="I326" s="850">
        <v>12406.02</v>
      </c>
      <c r="J326" s="833"/>
      <c r="K326" s="833">
        <v>12406.02</v>
      </c>
      <c r="L326" s="850"/>
      <c r="M326" s="850"/>
      <c r="N326" s="833"/>
      <c r="O326" s="833"/>
      <c r="P326" s="850"/>
      <c r="Q326" s="850"/>
      <c r="R326" s="838"/>
      <c r="S326" s="851"/>
    </row>
    <row r="327" spans="1:19" ht="14.4" customHeight="1" x14ac:dyDescent="0.3">
      <c r="A327" s="832" t="s">
        <v>1553</v>
      </c>
      <c r="B327" s="833" t="s">
        <v>1554</v>
      </c>
      <c r="C327" s="833" t="s">
        <v>560</v>
      </c>
      <c r="D327" s="833" t="s">
        <v>898</v>
      </c>
      <c r="E327" s="833" t="s">
        <v>1555</v>
      </c>
      <c r="F327" s="833" t="s">
        <v>1604</v>
      </c>
      <c r="G327" s="833" t="s">
        <v>1605</v>
      </c>
      <c r="H327" s="850"/>
      <c r="I327" s="850"/>
      <c r="J327" s="833"/>
      <c r="K327" s="833"/>
      <c r="L327" s="850">
        <v>1</v>
      </c>
      <c r="M327" s="850">
        <v>108562.2</v>
      </c>
      <c r="N327" s="833">
        <v>1</v>
      </c>
      <c r="O327" s="833">
        <v>108562.2</v>
      </c>
      <c r="P327" s="850">
        <v>1</v>
      </c>
      <c r="Q327" s="850">
        <v>108562.2</v>
      </c>
      <c r="R327" s="838">
        <v>1</v>
      </c>
      <c r="S327" s="851">
        <v>108562.2</v>
      </c>
    </row>
    <row r="328" spans="1:19" ht="14.4" customHeight="1" x14ac:dyDescent="0.3">
      <c r="A328" s="832" t="s">
        <v>1553</v>
      </c>
      <c r="B328" s="833" t="s">
        <v>1554</v>
      </c>
      <c r="C328" s="833" t="s">
        <v>560</v>
      </c>
      <c r="D328" s="833" t="s">
        <v>898</v>
      </c>
      <c r="E328" s="833" t="s">
        <v>1555</v>
      </c>
      <c r="F328" s="833" t="s">
        <v>1606</v>
      </c>
      <c r="G328" s="833" t="s">
        <v>1607</v>
      </c>
      <c r="H328" s="850"/>
      <c r="I328" s="850"/>
      <c r="J328" s="833"/>
      <c r="K328" s="833"/>
      <c r="L328" s="850">
        <v>1290</v>
      </c>
      <c r="M328" s="850">
        <v>25619.4</v>
      </c>
      <c r="N328" s="833">
        <v>1</v>
      </c>
      <c r="O328" s="833">
        <v>19.86</v>
      </c>
      <c r="P328" s="850">
        <v>1552</v>
      </c>
      <c r="Q328" s="850">
        <v>30791.68</v>
      </c>
      <c r="R328" s="838">
        <v>1.2018891933456677</v>
      </c>
      <c r="S328" s="851">
        <v>19.84</v>
      </c>
    </row>
    <row r="329" spans="1:19" ht="14.4" customHeight="1" x14ac:dyDescent="0.3">
      <c r="A329" s="832" t="s">
        <v>1553</v>
      </c>
      <c r="B329" s="833" t="s">
        <v>1554</v>
      </c>
      <c r="C329" s="833" t="s">
        <v>560</v>
      </c>
      <c r="D329" s="833" t="s">
        <v>898</v>
      </c>
      <c r="E329" s="833" t="s">
        <v>1555</v>
      </c>
      <c r="F329" s="833" t="s">
        <v>1610</v>
      </c>
      <c r="G329" s="833" t="s">
        <v>1611</v>
      </c>
      <c r="H329" s="850"/>
      <c r="I329" s="850"/>
      <c r="J329" s="833"/>
      <c r="K329" s="833"/>
      <c r="L329" s="850"/>
      <c r="M329" s="850"/>
      <c r="N329" s="833"/>
      <c r="O329" s="833"/>
      <c r="P329" s="850">
        <v>150</v>
      </c>
      <c r="Q329" s="850">
        <v>1281</v>
      </c>
      <c r="R329" s="838"/>
      <c r="S329" s="851">
        <v>8.5399999999999991</v>
      </c>
    </row>
    <row r="330" spans="1:19" ht="14.4" customHeight="1" x14ac:dyDescent="0.3">
      <c r="A330" s="832" t="s">
        <v>1553</v>
      </c>
      <c r="B330" s="833" t="s">
        <v>1554</v>
      </c>
      <c r="C330" s="833" t="s">
        <v>560</v>
      </c>
      <c r="D330" s="833" t="s">
        <v>898</v>
      </c>
      <c r="E330" s="833" t="s">
        <v>1614</v>
      </c>
      <c r="F330" s="833" t="s">
        <v>1615</v>
      </c>
      <c r="G330" s="833" t="s">
        <v>1616</v>
      </c>
      <c r="H330" s="850">
        <v>44</v>
      </c>
      <c r="I330" s="850">
        <v>1628</v>
      </c>
      <c r="J330" s="833">
        <v>0.81481481481481477</v>
      </c>
      <c r="K330" s="833">
        <v>37</v>
      </c>
      <c r="L330" s="850">
        <v>54</v>
      </c>
      <c r="M330" s="850">
        <v>1998</v>
      </c>
      <c r="N330" s="833">
        <v>1</v>
      </c>
      <c r="O330" s="833">
        <v>37</v>
      </c>
      <c r="P330" s="850">
        <v>41</v>
      </c>
      <c r="Q330" s="850">
        <v>1517</v>
      </c>
      <c r="R330" s="838">
        <v>0.7592592592592593</v>
      </c>
      <c r="S330" s="851">
        <v>37</v>
      </c>
    </row>
    <row r="331" spans="1:19" ht="14.4" customHeight="1" x14ac:dyDescent="0.3">
      <c r="A331" s="832" t="s">
        <v>1553</v>
      </c>
      <c r="B331" s="833" t="s">
        <v>1554</v>
      </c>
      <c r="C331" s="833" t="s">
        <v>560</v>
      </c>
      <c r="D331" s="833" t="s">
        <v>898</v>
      </c>
      <c r="E331" s="833" t="s">
        <v>1614</v>
      </c>
      <c r="F331" s="833" t="s">
        <v>1615</v>
      </c>
      <c r="G331" s="833" t="s">
        <v>1617</v>
      </c>
      <c r="H331" s="850">
        <v>1</v>
      </c>
      <c r="I331" s="850">
        <v>37</v>
      </c>
      <c r="J331" s="833">
        <v>0.5</v>
      </c>
      <c r="K331" s="833">
        <v>37</v>
      </c>
      <c r="L331" s="850">
        <v>2</v>
      </c>
      <c r="M331" s="850">
        <v>74</v>
      </c>
      <c r="N331" s="833">
        <v>1</v>
      </c>
      <c r="O331" s="833">
        <v>37</v>
      </c>
      <c r="P331" s="850"/>
      <c r="Q331" s="850"/>
      <c r="R331" s="838"/>
      <c r="S331" s="851"/>
    </row>
    <row r="332" spans="1:19" ht="14.4" customHeight="1" x14ac:dyDescent="0.3">
      <c r="A332" s="832" t="s">
        <v>1553</v>
      </c>
      <c r="B332" s="833" t="s">
        <v>1554</v>
      </c>
      <c r="C332" s="833" t="s">
        <v>560</v>
      </c>
      <c r="D332" s="833" t="s">
        <v>898</v>
      </c>
      <c r="E332" s="833" t="s">
        <v>1614</v>
      </c>
      <c r="F332" s="833" t="s">
        <v>1618</v>
      </c>
      <c r="G332" s="833" t="s">
        <v>1619</v>
      </c>
      <c r="H332" s="850">
        <v>14</v>
      </c>
      <c r="I332" s="850">
        <v>6202</v>
      </c>
      <c r="J332" s="833">
        <v>0.60732471602036819</v>
      </c>
      <c r="K332" s="833">
        <v>443</v>
      </c>
      <c r="L332" s="850">
        <v>23</v>
      </c>
      <c r="M332" s="850">
        <v>10212</v>
      </c>
      <c r="N332" s="833">
        <v>1</v>
      </c>
      <c r="O332" s="833">
        <v>444</v>
      </c>
      <c r="P332" s="850">
        <v>7</v>
      </c>
      <c r="Q332" s="850">
        <v>3108</v>
      </c>
      <c r="R332" s="838">
        <v>0.30434782608695654</v>
      </c>
      <c r="S332" s="851">
        <v>444</v>
      </c>
    </row>
    <row r="333" spans="1:19" ht="14.4" customHeight="1" x14ac:dyDescent="0.3">
      <c r="A333" s="832" t="s">
        <v>1553</v>
      </c>
      <c r="B333" s="833" t="s">
        <v>1554</v>
      </c>
      <c r="C333" s="833" t="s">
        <v>560</v>
      </c>
      <c r="D333" s="833" t="s">
        <v>898</v>
      </c>
      <c r="E333" s="833" t="s">
        <v>1614</v>
      </c>
      <c r="F333" s="833" t="s">
        <v>1620</v>
      </c>
      <c r="G333" s="833" t="s">
        <v>1621</v>
      </c>
      <c r="H333" s="850">
        <v>282</v>
      </c>
      <c r="I333" s="850">
        <v>49914</v>
      </c>
      <c r="J333" s="833">
        <v>1.4461538461538461</v>
      </c>
      <c r="K333" s="833">
        <v>177</v>
      </c>
      <c r="L333" s="850">
        <v>195</v>
      </c>
      <c r="M333" s="850">
        <v>34515</v>
      </c>
      <c r="N333" s="833">
        <v>1</v>
      </c>
      <c r="O333" s="833">
        <v>177</v>
      </c>
      <c r="P333" s="850">
        <v>130</v>
      </c>
      <c r="Q333" s="850">
        <v>23140</v>
      </c>
      <c r="R333" s="838">
        <v>0.6704331450094162</v>
      </c>
      <c r="S333" s="851">
        <v>178</v>
      </c>
    </row>
    <row r="334" spans="1:19" ht="14.4" customHeight="1" x14ac:dyDescent="0.3">
      <c r="A334" s="832" t="s">
        <v>1553</v>
      </c>
      <c r="B334" s="833" t="s">
        <v>1554</v>
      </c>
      <c r="C334" s="833" t="s">
        <v>560</v>
      </c>
      <c r="D334" s="833" t="s">
        <v>898</v>
      </c>
      <c r="E334" s="833" t="s">
        <v>1614</v>
      </c>
      <c r="F334" s="833" t="s">
        <v>1622</v>
      </c>
      <c r="G334" s="833" t="s">
        <v>1623</v>
      </c>
      <c r="H334" s="850"/>
      <c r="I334" s="850"/>
      <c r="J334" s="833"/>
      <c r="K334" s="833"/>
      <c r="L334" s="850">
        <v>1</v>
      </c>
      <c r="M334" s="850">
        <v>352</v>
      </c>
      <c r="N334" s="833">
        <v>1</v>
      </c>
      <c r="O334" s="833">
        <v>352</v>
      </c>
      <c r="P334" s="850">
        <v>1</v>
      </c>
      <c r="Q334" s="850">
        <v>352</v>
      </c>
      <c r="R334" s="838">
        <v>1</v>
      </c>
      <c r="S334" s="851">
        <v>352</v>
      </c>
    </row>
    <row r="335" spans="1:19" ht="14.4" customHeight="1" x14ac:dyDescent="0.3">
      <c r="A335" s="832" t="s">
        <v>1553</v>
      </c>
      <c r="B335" s="833" t="s">
        <v>1554</v>
      </c>
      <c r="C335" s="833" t="s">
        <v>560</v>
      </c>
      <c r="D335" s="833" t="s">
        <v>898</v>
      </c>
      <c r="E335" s="833" t="s">
        <v>1614</v>
      </c>
      <c r="F335" s="833" t="s">
        <v>1625</v>
      </c>
      <c r="G335" s="833" t="s">
        <v>1626</v>
      </c>
      <c r="H335" s="850">
        <v>1</v>
      </c>
      <c r="I335" s="850">
        <v>318</v>
      </c>
      <c r="J335" s="833">
        <v>0.2</v>
      </c>
      <c r="K335" s="833">
        <v>318</v>
      </c>
      <c r="L335" s="850">
        <v>5</v>
      </c>
      <c r="M335" s="850">
        <v>1590</v>
      </c>
      <c r="N335" s="833">
        <v>1</v>
      </c>
      <c r="O335" s="833">
        <v>318</v>
      </c>
      <c r="P335" s="850"/>
      <c r="Q335" s="850"/>
      <c r="R335" s="838"/>
      <c r="S335" s="851"/>
    </row>
    <row r="336" spans="1:19" ht="14.4" customHeight="1" x14ac:dyDescent="0.3">
      <c r="A336" s="832" t="s">
        <v>1553</v>
      </c>
      <c r="B336" s="833" t="s">
        <v>1554</v>
      </c>
      <c r="C336" s="833" t="s">
        <v>560</v>
      </c>
      <c r="D336" s="833" t="s">
        <v>898</v>
      </c>
      <c r="E336" s="833" t="s">
        <v>1614</v>
      </c>
      <c r="F336" s="833" t="s">
        <v>1625</v>
      </c>
      <c r="G336" s="833" t="s">
        <v>1627</v>
      </c>
      <c r="H336" s="850">
        <v>4</v>
      </c>
      <c r="I336" s="850">
        <v>1272</v>
      </c>
      <c r="J336" s="833"/>
      <c r="K336" s="833">
        <v>318</v>
      </c>
      <c r="L336" s="850"/>
      <c r="M336" s="850"/>
      <c r="N336" s="833"/>
      <c r="O336" s="833"/>
      <c r="P336" s="850"/>
      <c r="Q336" s="850"/>
      <c r="R336" s="838"/>
      <c r="S336" s="851"/>
    </row>
    <row r="337" spans="1:19" ht="14.4" customHeight="1" x14ac:dyDescent="0.3">
      <c r="A337" s="832" t="s">
        <v>1553</v>
      </c>
      <c r="B337" s="833" t="s">
        <v>1554</v>
      </c>
      <c r="C337" s="833" t="s">
        <v>560</v>
      </c>
      <c r="D337" s="833" t="s">
        <v>898</v>
      </c>
      <c r="E337" s="833" t="s">
        <v>1614</v>
      </c>
      <c r="F337" s="833" t="s">
        <v>1215</v>
      </c>
      <c r="G337" s="833" t="s">
        <v>1630</v>
      </c>
      <c r="H337" s="850">
        <v>1</v>
      </c>
      <c r="I337" s="850">
        <v>1735</v>
      </c>
      <c r="J337" s="833"/>
      <c r="K337" s="833">
        <v>1735</v>
      </c>
      <c r="L337" s="850"/>
      <c r="M337" s="850"/>
      <c r="N337" s="833"/>
      <c r="O337" s="833"/>
      <c r="P337" s="850"/>
      <c r="Q337" s="850"/>
      <c r="R337" s="838"/>
      <c r="S337" s="851"/>
    </row>
    <row r="338" spans="1:19" ht="14.4" customHeight="1" x14ac:dyDescent="0.3">
      <c r="A338" s="832" t="s">
        <v>1553</v>
      </c>
      <c r="B338" s="833" t="s">
        <v>1554</v>
      </c>
      <c r="C338" s="833" t="s">
        <v>560</v>
      </c>
      <c r="D338" s="833" t="s">
        <v>898</v>
      </c>
      <c r="E338" s="833" t="s">
        <v>1614</v>
      </c>
      <c r="F338" s="833" t="s">
        <v>1631</v>
      </c>
      <c r="G338" s="833" t="s">
        <v>1632</v>
      </c>
      <c r="H338" s="850"/>
      <c r="I338" s="850"/>
      <c r="J338" s="833"/>
      <c r="K338" s="833"/>
      <c r="L338" s="850">
        <v>5</v>
      </c>
      <c r="M338" s="850">
        <v>10195</v>
      </c>
      <c r="N338" s="833">
        <v>1</v>
      </c>
      <c r="O338" s="833">
        <v>2039</v>
      </c>
      <c r="P338" s="850">
        <v>8</v>
      </c>
      <c r="Q338" s="850">
        <v>16320</v>
      </c>
      <c r="R338" s="838">
        <v>1.6007846983815597</v>
      </c>
      <c r="S338" s="851">
        <v>2040</v>
      </c>
    </row>
    <row r="339" spans="1:19" ht="14.4" customHeight="1" x14ac:dyDescent="0.3">
      <c r="A339" s="832" t="s">
        <v>1553</v>
      </c>
      <c r="B339" s="833" t="s">
        <v>1554</v>
      </c>
      <c r="C339" s="833" t="s">
        <v>560</v>
      </c>
      <c r="D339" s="833" t="s">
        <v>898</v>
      </c>
      <c r="E339" s="833" t="s">
        <v>1614</v>
      </c>
      <c r="F339" s="833" t="s">
        <v>1631</v>
      </c>
      <c r="G339" s="833" t="s">
        <v>1633</v>
      </c>
      <c r="H339" s="850">
        <v>4</v>
      </c>
      <c r="I339" s="850">
        <v>8152</v>
      </c>
      <c r="J339" s="833"/>
      <c r="K339" s="833">
        <v>2038</v>
      </c>
      <c r="L339" s="850"/>
      <c r="M339" s="850"/>
      <c r="N339" s="833"/>
      <c r="O339" s="833"/>
      <c r="P339" s="850">
        <v>4</v>
      </c>
      <c r="Q339" s="850">
        <v>8160</v>
      </c>
      <c r="R339" s="838"/>
      <c r="S339" s="851">
        <v>2040</v>
      </c>
    </row>
    <row r="340" spans="1:19" ht="14.4" customHeight="1" x14ac:dyDescent="0.3">
      <c r="A340" s="832" t="s">
        <v>1553</v>
      </c>
      <c r="B340" s="833" t="s">
        <v>1554</v>
      </c>
      <c r="C340" s="833" t="s">
        <v>560</v>
      </c>
      <c r="D340" s="833" t="s">
        <v>898</v>
      </c>
      <c r="E340" s="833" t="s">
        <v>1614</v>
      </c>
      <c r="F340" s="833" t="s">
        <v>1640</v>
      </c>
      <c r="G340" s="833" t="s">
        <v>1641</v>
      </c>
      <c r="H340" s="850"/>
      <c r="I340" s="850"/>
      <c r="J340" s="833"/>
      <c r="K340" s="833"/>
      <c r="L340" s="850">
        <v>1</v>
      </c>
      <c r="M340" s="850">
        <v>1349</v>
      </c>
      <c r="N340" s="833">
        <v>1</v>
      </c>
      <c r="O340" s="833">
        <v>1349</v>
      </c>
      <c r="P340" s="850"/>
      <c r="Q340" s="850"/>
      <c r="R340" s="838"/>
      <c r="S340" s="851"/>
    </row>
    <row r="341" spans="1:19" ht="14.4" customHeight="1" x14ac:dyDescent="0.3">
      <c r="A341" s="832" t="s">
        <v>1553</v>
      </c>
      <c r="B341" s="833" t="s">
        <v>1554</v>
      </c>
      <c r="C341" s="833" t="s">
        <v>560</v>
      </c>
      <c r="D341" s="833" t="s">
        <v>898</v>
      </c>
      <c r="E341" s="833" t="s">
        <v>1614</v>
      </c>
      <c r="F341" s="833" t="s">
        <v>1642</v>
      </c>
      <c r="G341" s="833" t="s">
        <v>1643</v>
      </c>
      <c r="H341" s="850">
        <v>7</v>
      </c>
      <c r="I341" s="850">
        <v>10017</v>
      </c>
      <c r="J341" s="833">
        <v>1.4</v>
      </c>
      <c r="K341" s="833">
        <v>1431</v>
      </c>
      <c r="L341" s="850">
        <v>5</v>
      </c>
      <c r="M341" s="850">
        <v>7155</v>
      </c>
      <c r="N341" s="833">
        <v>1</v>
      </c>
      <c r="O341" s="833">
        <v>1431</v>
      </c>
      <c r="P341" s="850">
        <v>5</v>
      </c>
      <c r="Q341" s="850">
        <v>7160</v>
      </c>
      <c r="R341" s="838">
        <v>1.0006988120195668</v>
      </c>
      <c r="S341" s="851">
        <v>1432</v>
      </c>
    </row>
    <row r="342" spans="1:19" ht="14.4" customHeight="1" x14ac:dyDescent="0.3">
      <c r="A342" s="832" t="s">
        <v>1553</v>
      </c>
      <c r="B342" s="833" t="s">
        <v>1554</v>
      </c>
      <c r="C342" s="833" t="s">
        <v>560</v>
      </c>
      <c r="D342" s="833" t="s">
        <v>898</v>
      </c>
      <c r="E342" s="833" t="s">
        <v>1614</v>
      </c>
      <c r="F342" s="833" t="s">
        <v>1642</v>
      </c>
      <c r="G342" s="833" t="s">
        <v>1644</v>
      </c>
      <c r="H342" s="850"/>
      <c r="I342" s="850"/>
      <c r="J342" s="833"/>
      <c r="K342" s="833"/>
      <c r="L342" s="850">
        <v>1</v>
      </c>
      <c r="M342" s="850">
        <v>1431</v>
      </c>
      <c r="N342" s="833">
        <v>1</v>
      </c>
      <c r="O342" s="833">
        <v>1431</v>
      </c>
      <c r="P342" s="850">
        <v>3</v>
      </c>
      <c r="Q342" s="850">
        <v>4296</v>
      </c>
      <c r="R342" s="838">
        <v>3.0020964360587001</v>
      </c>
      <c r="S342" s="851">
        <v>1432</v>
      </c>
    </row>
    <row r="343" spans="1:19" ht="14.4" customHeight="1" x14ac:dyDescent="0.3">
      <c r="A343" s="832" t="s">
        <v>1553</v>
      </c>
      <c r="B343" s="833" t="s">
        <v>1554</v>
      </c>
      <c r="C343" s="833" t="s">
        <v>560</v>
      </c>
      <c r="D343" s="833" t="s">
        <v>898</v>
      </c>
      <c r="E343" s="833" t="s">
        <v>1614</v>
      </c>
      <c r="F343" s="833" t="s">
        <v>1645</v>
      </c>
      <c r="G343" s="833" t="s">
        <v>1646</v>
      </c>
      <c r="H343" s="850">
        <v>46</v>
      </c>
      <c r="I343" s="850">
        <v>87952</v>
      </c>
      <c r="J343" s="833">
        <v>9.1999999999999993</v>
      </c>
      <c r="K343" s="833">
        <v>1912</v>
      </c>
      <c r="L343" s="850">
        <v>5</v>
      </c>
      <c r="M343" s="850">
        <v>9560</v>
      </c>
      <c r="N343" s="833">
        <v>1</v>
      </c>
      <c r="O343" s="833">
        <v>1912</v>
      </c>
      <c r="P343" s="850">
        <v>23</v>
      </c>
      <c r="Q343" s="850">
        <v>44022</v>
      </c>
      <c r="R343" s="838">
        <v>4.6048117154811719</v>
      </c>
      <c r="S343" s="851">
        <v>1914</v>
      </c>
    </row>
    <row r="344" spans="1:19" ht="14.4" customHeight="1" x14ac:dyDescent="0.3">
      <c r="A344" s="832" t="s">
        <v>1553</v>
      </c>
      <c r="B344" s="833" t="s">
        <v>1554</v>
      </c>
      <c r="C344" s="833" t="s">
        <v>560</v>
      </c>
      <c r="D344" s="833" t="s">
        <v>898</v>
      </c>
      <c r="E344" s="833" t="s">
        <v>1614</v>
      </c>
      <c r="F344" s="833" t="s">
        <v>1649</v>
      </c>
      <c r="G344" s="833" t="s">
        <v>1650</v>
      </c>
      <c r="H344" s="850">
        <v>4</v>
      </c>
      <c r="I344" s="850">
        <v>4852</v>
      </c>
      <c r="J344" s="833">
        <v>1</v>
      </c>
      <c r="K344" s="833">
        <v>1213</v>
      </c>
      <c r="L344" s="850">
        <v>4</v>
      </c>
      <c r="M344" s="850">
        <v>4852</v>
      </c>
      <c r="N344" s="833">
        <v>1</v>
      </c>
      <c r="O344" s="833">
        <v>1213</v>
      </c>
      <c r="P344" s="850"/>
      <c r="Q344" s="850"/>
      <c r="R344" s="838"/>
      <c r="S344" s="851"/>
    </row>
    <row r="345" spans="1:19" ht="14.4" customHeight="1" x14ac:dyDescent="0.3">
      <c r="A345" s="832" t="s">
        <v>1553</v>
      </c>
      <c r="B345" s="833" t="s">
        <v>1554</v>
      </c>
      <c r="C345" s="833" t="s">
        <v>560</v>
      </c>
      <c r="D345" s="833" t="s">
        <v>898</v>
      </c>
      <c r="E345" s="833" t="s">
        <v>1614</v>
      </c>
      <c r="F345" s="833" t="s">
        <v>1649</v>
      </c>
      <c r="G345" s="833" t="s">
        <v>1651</v>
      </c>
      <c r="H345" s="850">
        <v>9</v>
      </c>
      <c r="I345" s="850">
        <v>10917</v>
      </c>
      <c r="J345" s="833">
        <v>1</v>
      </c>
      <c r="K345" s="833">
        <v>1213</v>
      </c>
      <c r="L345" s="850">
        <v>9</v>
      </c>
      <c r="M345" s="850">
        <v>10917</v>
      </c>
      <c r="N345" s="833">
        <v>1</v>
      </c>
      <c r="O345" s="833">
        <v>1213</v>
      </c>
      <c r="P345" s="850">
        <v>3</v>
      </c>
      <c r="Q345" s="850">
        <v>3642</v>
      </c>
      <c r="R345" s="838">
        <v>0.33360813410277551</v>
      </c>
      <c r="S345" s="851">
        <v>1214</v>
      </c>
    </row>
    <row r="346" spans="1:19" ht="14.4" customHeight="1" x14ac:dyDescent="0.3">
      <c r="A346" s="832" t="s">
        <v>1553</v>
      </c>
      <c r="B346" s="833" t="s">
        <v>1554</v>
      </c>
      <c r="C346" s="833" t="s">
        <v>560</v>
      </c>
      <c r="D346" s="833" t="s">
        <v>898</v>
      </c>
      <c r="E346" s="833" t="s">
        <v>1614</v>
      </c>
      <c r="F346" s="833" t="s">
        <v>1652</v>
      </c>
      <c r="G346" s="833" t="s">
        <v>1653</v>
      </c>
      <c r="H346" s="850"/>
      <c r="I346" s="850"/>
      <c r="J346" s="833"/>
      <c r="K346" s="833"/>
      <c r="L346" s="850">
        <v>1</v>
      </c>
      <c r="M346" s="850">
        <v>1609</v>
      </c>
      <c r="N346" s="833">
        <v>1</v>
      </c>
      <c r="O346" s="833">
        <v>1609</v>
      </c>
      <c r="P346" s="850"/>
      <c r="Q346" s="850"/>
      <c r="R346" s="838"/>
      <c r="S346" s="851"/>
    </row>
    <row r="347" spans="1:19" ht="14.4" customHeight="1" x14ac:dyDescent="0.3">
      <c r="A347" s="832" t="s">
        <v>1553</v>
      </c>
      <c r="B347" s="833" t="s">
        <v>1554</v>
      </c>
      <c r="C347" s="833" t="s">
        <v>560</v>
      </c>
      <c r="D347" s="833" t="s">
        <v>898</v>
      </c>
      <c r="E347" s="833" t="s">
        <v>1614</v>
      </c>
      <c r="F347" s="833" t="s">
        <v>1654</v>
      </c>
      <c r="G347" s="833" t="s">
        <v>1655</v>
      </c>
      <c r="H347" s="850">
        <v>14</v>
      </c>
      <c r="I347" s="850">
        <v>9534</v>
      </c>
      <c r="J347" s="833">
        <v>1.1649560117302054</v>
      </c>
      <c r="K347" s="833">
        <v>681</v>
      </c>
      <c r="L347" s="850">
        <v>12</v>
      </c>
      <c r="M347" s="850">
        <v>8184</v>
      </c>
      <c r="N347" s="833">
        <v>1</v>
      </c>
      <c r="O347" s="833">
        <v>682</v>
      </c>
      <c r="P347" s="850">
        <v>16</v>
      </c>
      <c r="Q347" s="850">
        <v>10912</v>
      </c>
      <c r="R347" s="838">
        <v>1.3333333333333333</v>
      </c>
      <c r="S347" s="851">
        <v>682</v>
      </c>
    </row>
    <row r="348" spans="1:19" ht="14.4" customHeight="1" x14ac:dyDescent="0.3">
      <c r="A348" s="832" t="s">
        <v>1553</v>
      </c>
      <c r="B348" s="833" t="s">
        <v>1554</v>
      </c>
      <c r="C348" s="833" t="s">
        <v>560</v>
      </c>
      <c r="D348" s="833" t="s">
        <v>898</v>
      </c>
      <c r="E348" s="833" t="s">
        <v>1614</v>
      </c>
      <c r="F348" s="833" t="s">
        <v>1654</v>
      </c>
      <c r="G348" s="833" t="s">
        <v>1656</v>
      </c>
      <c r="H348" s="850"/>
      <c r="I348" s="850"/>
      <c r="J348" s="833"/>
      <c r="K348" s="833"/>
      <c r="L348" s="850">
        <v>8</v>
      </c>
      <c r="M348" s="850">
        <v>5456</v>
      </c>
      <c r="N348" s="833">
        <v>1</v>
      </c>
      <c r="O348" s="833">
        <v>682</v>
      </c>
      <c r="P348" s="850">
        <v>4</v>
      </c>
      <c r="Q348" s="850">
        <v>2728</v>
      </c>
      <c r="R348" s="838">
        <v>0.5</v>
      </c>
      <c r="S348" s="851">
        <v>682</v>
      </c>
    </row>
    <row r="349" spans="1:19" ht="14.4" customHeight="1" x14ac:dyDescent="0.3">
      <c r="A349" s="832" t="s">
        <v>1553</v>
      </c>
      <c r="B349" s="833" t="s">
        <v>1554</v>
      </c>
      <c r="C349" s="833" t="s">
        <v>560</v>
      </c>
      <c r="D349" s="833" t="s">
        <v>898</v>
      </c>
      <c r="E349" s="833" t="s">
        <v>1614</v>
      </c>
      <c r="F349" s="833" t="s">
        <v>1657</v>
      </c>
      <c r="G349" s="833" t="s">
        <v>1658</v>
      </c>
      <c r="H349" s="850">
        <v>10</v>
      </c>
      <c r="I349" s="850">
        <v>7160</v>
      </c>
      <c r="J349" s="833">
        <v>3.3286843328684332</v>
      </c>
      <c r="K349" s="833">
        <v>716</v>
      </c>
      <c r="L349" s="850">
        <v>3</v>
      </c>
      <c r="M349" s="850">
        <v>2151</v>
      </c>
      <c r="N349" s="833">
        <v>1</v>
      </c>
      <c r="O349" s="833">
        <v>717</v>
      </c>
      <c r="P349" s="850">
        <v>11</v>
      </c>
      <c r="Q349" s="850">
        <v>7887</v>
      </c>
      <c r="R349" s="838">
        <v>3.6666666666666665</v>
      </c>
      <c r="S349" s="851">
        <v>717</v>
      </c>
    </row>
    <row r="350" spans="1:19" ht="14.4" customHeight="1" x14ac:dyDescent="0.3">
      <c r="A350" s="832" t="s">
        <v>1553</v>
      </c>
      <c r="B350" s="833" t="s">
        <v>1554</v>
      </c>
      <c r="C350" s="833" t="s">
        <v>560</v>
      </c>
      <c r="D350" s="833" t="s">
        <v>898</v>
      </c>
      <c r="E350" s="833" t="s">
        <v>1614</v>
      </c>
      <c r="F350" s="833" t="s">
        <v>1657</v>
      </c>
      <c r="G350" s="833" t="s">
        <v>1659</v>
      </c>
      <c r="H350" s="850"/>
      <c r="I350" s="850"/>
      <c r="J350" s="833"/>
      <c r="K350" s="833"/>
      <c r="L350" s="850">
        <v>1</v>
      </c>
      <c r="M350" s="850">
        <v>717</v>
      </c>
      <c r="N350" s="833">
        <v>1</v>
      </c>
      <c r="O350" s="833">
        <v>717</v>
      </c>
      <c r="P350" s="850"/>
      <c r="Q350" s="850"/>
      <c r="R350" s="838"/>
      <c r="S350" s="851"/>
    </row>
    <row r="351" spans="1:19" ht="14.4" customHeight="1" x14ac:dyDescent="0.3">
      <c r="A351" s="832" t="s">
        <v>1553</v>
      </c>
      <c r="B351" s="833" t="s">
        <v>1554</v>
      </c>
      <c r="C351" s="833" t="s">
        <v>560</v>
      </c>
      <c r="D351" s="833" t="s">
        <v>898</v>
      </c>
      <c r="E351" s="833" t="s">
        <v>1614</v>
      </c>
      <c r="F351" s="833" t="s">
        <v>1660</v>
      </c>
      <c r="G351" s="833" t="s">
        <v>1661</v>
      </c>
      <c r="H351" s="850"/>
      <c r="I351" s="850"/>
      <c r="J351" s="833"/>
      <c r="K351" s="833"/>
      <c r="L351" s="850">
        <v>5</v>
      </c>
      <c r="M351" s="850">
        <v>13190</v>
      </c>
      <c r="N351" s="833">
        <v>1</v>
      </c>
      <c r="O351" s="833">
        <v>2638</v>
      </c>
      <c r="P351" s="850"/>
      <c r="Q351" s="850"/>
      <c r="R351" s="838"/>
      <c r="S351" s="851"/>
    </row>
    <row r="352" spans="1:19" ht="14.4" customHeight="1" x14ac:dyDescent="0.3">
      <c r="A352" s="832" t="s">
        <v>1553</v>
      </c>
      <c r="B352" s="833" t="s">
        <v>1554</v>
      </c>
      <c r="C352" s="833" t="s">
        <v>560</v>
      </c>
      <c r="D352" s="833" t="s">
        <v>898</v>
      </c>
      <c r="E352" s="833" t="s">
        <v>1614</v>
      </c>
      <c r="F352" s="833" t="s">
        <v>1660</v>
      </c>
      <c r="G352" s="833" t="s">
        <v>1662</v>
      </c>
      <c r="H352" s="850">
        <v>1</v>
      </c>
      <c r="I352" s="850">
        <v>2637</v>
      </c>
      <c r="J352" s="833"/>
      <c r="K352" s="833">
        <v>2637</v>
      </c>
      <c r="L352" s="850"/>
      <c r="M352" s="850"/>
      <c r="N352" s="833"/>
      <c r="O352" s="833"/>
      <c r="P352" s="850"/>
      <c r="Q352" s="850"/>
      <c r="R352" s="838"/>
      <c r="S352" s="851"/>
    </row>
    <row r="353" spans="1:19" ht="14.4" customHeight="1" x14ac:dyDescent="0.3">
      <c r="A353" s="832" t="s">
        <v>1553</v>
      </c>
      <c r="B353" s="833" t="s">
        <v>1554</v>
      </c>
      <c r="C353" s="833" t="s">
        <v>560</v>
      </c>
      <c r="D353" s="833" t="s">
        <v>898</v>
      </c>
      <c r="E353" s="833" t="s">
        <v>1614</v>
      </c>
      <c r="F353" s="833" t="s">
        <v>1663</v>
      </c>
      <c r="G353" s="833" t="s">
        <v>1664</v>
      </c>
      <c r="H353" s="850">
        <v>500</v>
      </c>
      <c r="I353" s="850">
        <v>912500</v>
      </c>
      <c r="J353" s="833">
        <v>1.3262599469496021</v>
      </c>
      <c r="K353" s="833">
        <v>1825</v>
      </c>
      <c r="L353" s="850">
        <v>377</v>
      </c>
      <c r="M353" s="850">
        <v>688025</v>
      </c>
      <c r="N353" s="833">
        <v>1</v>
      </c>
      <c r="O353" s="833">
        <v>1825</v>
      </c>
      <c r="P353" s="850">
        <v>192</v>
      </c>
      <c r="Q353" s="850">
        <v>350592</v>
      </c>
      <c r="R353" s="838">
        <v>0.50956287925584098</v>
      </c>
      <c r="S353" s="851">
        <v>1826</v>
      </c>
    </row>
    <row r="354" spans="1:19" ht="14.4" customHeight="1" x14ac:dyDescent="0.3">
      <c r="A354" s="832" t="s">
        <v>1553</v>
      </c>
      <c r="B354" s="833" t="s">
        <v>1554</v>
      </c>
      <c r="C354" s="833" t="s">
        <v>560</v>
      </c>
      <c r="D354" s="833" t="s">
        <v>898</v>
      </c>
      <c r="E354" s="833" t="s">
        <v>1614</v>
      </c>
      <c r="F354" s="833" t="s">
        <v>1663</v>
      </c>
      <c r="G354" s="833" t="s">
        <v>1665</v>
      </c>
      <c r="H354" s="850">
        <v>40</v>
      </c>
      <c r="I354" s="850">
        <v>73000</v>
      </c>
      <c r="J354" s="833">
        <v>0.29411764705882354</v>
      </c>
      <c r="K354" s="833">
        <v>1825</v>
      </c>
      <c r="L354" s="850">
        <v>136</v>
      </c>
      <c r="M354" s="850">
        <v>248200</v>
      </c>
      <c r="N354" s="833">
        <v>1</v>
      </c>
      <c r="O354" s="833">
        <v>1825</v>
      </c>
      <c r="P354" s="850">
        <v>15</v>
      </c>
      <c r="Q354" s="850">
        <v>27390</v>
      </c>
      <c r="R354" s="838">
        <v>0.11035455278001612</v>
      </c>
      <c r="S354" s="851">
        <v>1826</v>
      </c>
    </row>
    <row r="355" spans="1:19" ht="14.4" customHeight="1" x14ac:dyDescent="0.3">
      <c r="A355" s="832" t="s">
        <v>1553</v>
      </c>
      <c r="B355" s="833" t="s">
        <v>1554</v>
      </c>
      <c r="C355" s="833" t="s">
        <v>560</v>
      </c>
      <c r="D355" s="833" t="s">
        <v>898</v>
      </c>
      <c r="E355" s="833" t="s">
        <v>1614</v>
      </c>
      <c r="F355" s="833" t="s">
        <v>1666</v>
      </c>
      <c r="G355" s="833" t="s">
        <v>1667</v>
      </c>
      <c r="H355" s="850">
        <v>138</v>
      </c>
      <c r="I355" s="850">
        <v>59202</v>
      </c>
      <c r="J355" s="833">
        <v>1.1694915254237288</v>
      </c>
      <c r="K355" s="833">
        <v>429</v>
      </c>
      <c r="L355" s="850">
        <v>118</v>
      </c>
      <c r="M355" s="850">
        <v>50622</v>
      </c>
      <c r="N355" s="833">
        <v>1</v>
      </c>
      <c r="O355" s="833">
        <v>429</v>
      </c>
      <c r="P355" s="850">
        <v>45</v>
      </c>
      <c r="Q355" s="850">
        <v>19350</v>
      </c>
      <c r="R355" s="838">
        <v>0.38224487377029748</v>
      </c>
      <c r="S355" s="851">
        <v>430</v>
      </c>
    </row>
    <row r="356" spans="1:19" ht="14.4" customHeight="1" x14ac:dyDescent="0.3">
      <c r="A356" s="832" t="s">
        <v>1553</v>
      </c>
      <c r="B356" s="833" t="s">
        <v>1554</v>
      </c>
      <c r="C356" s="833" t="s">
        <v>560</v>
      </c>
      <c r="D356" s="833" t="s">
        <v>898</v>
      </c>
      <c r="E356" s="833" t="s">
        <v>1614</v>
      </c>
      <c r="F356" s="833" t="s">
        <v>1668</v>
      </c>
      <c r="G356" s="833" t="s">
        <v>1669</v>
      </c>
      <c r="H356" s="850">
        <v>16</v>
      </c>
      <c r="I356" s="850">
        <v>56288</v>
      </c>
      <c r="J356" s="833">
        <v>2.2844155844155845</v>
      </c>
      <c r="K356" s="833">
        <v>3518</v>
      </c>
      <c r="L356" s="850">
        <v>7</v>
      </c>
      <c r="M356" s="850">
        <v>24640</v>
      </c>
      <c r="N356" s="833">
        <v>1</v>
      </c>
      <c r="O356" s="833">
        <v>3520</v>
      </c>
      <c r="P356" s="850">
        <v>18</v>
      </c>
      <c r="Q356" s="850">
        <v>63396</v>
      </c>
      <c r="R356" s="838">
        <v>2.5728896103896104</v>
      </c>
      <c r="S356" s="851">
        <v>3522</v>
      </c>
    </row>
    <row r="357" spans="1:19" ht="14.4" customHeight="1" x14ac:dyDescent="0.3">
      <c r="A357" s="832" t="s">
        <v>1553</v>
      </c>
      <c r="B357" s="833" t="s">
        <v>1554</v>
      </c>
      <c r="C357" s="833" t="s">
        <v>560</v>
      </c>
      <c r="D357" s="833" t="s">
        <v>898</v>
      </c>
      <c r="E357" s="833" t="s">
        <v>1614</v>
      </c>
      <c r="F357" s="833" t="s">
        <v>1668</v>
      </c>
      <c r="G357" s="833" t="s">
        <v>1670</v>
      </c>
      <c r="H357" s="850">
        <v>1</v>
      </c>
      <c r="I357" s="850">
        <v>3518</v>
      </c>
      <c r="J357" s="833">
        <v>0.33314393939393938</v>
      </c>
      <c r="K357" s="833">
        <v>3518</v>
      </c>
      <c r="L357" s="850">
        <v>3</v>
      </c>
      <c r="M357" s="850">
        <v>10560</v>
      </c>
      <c r="N357" s="833">
        <v>1</v>
      </c>
      <c r="O357" s="833">
        <v>3520</v>
      </c>
      <c r="P357" s="850">
        <v>1</v>
      </c>
      <c r="Q357" s="850">
        <v>3522</v>
      </c>
      <c r="R357" s="838">
        <v>0.33352272727272725</v>
      </c>
      <c r="S357" s="851">
        <v>3522</v>
      </c>
    </row>
    <row r="358" spans="1:19" ht="14.4" customHeight="1" x14ac:dyDescent="0.3">
      <c r="A358" s="832" t="s">
        <v>1553</v>
      </c>
      <c r="B358" s="833" t="s">
        <v>1554</v>
      </c>
      <c r="C358" s="833" t="s">
        <v>560</v>
      </c>
      <c r="D358" s="833" t="s">
        <v>898</v>
      </c>
      <c r="E358" s="833" t="s">
        <v>1614</v>
      </c>
      <c r="F358" s="833" t="s">
        <v>1673</v>
      </c>
      <c r="G358" s="833" t="s">
        <v>1674</v>
      </c>
      <c r="H358" s="850">
        <v>1</v>
      </c>
      <c r="I358" s="850">
        <v>33.33</v>
      </c>
      <c r="J358" s="833">
        <v>0.33329999999999999</v>
      </c>
      <c r="K358" s="833">
        <v>33.33</v>
      </c>
      <c r="L358" s="850">
        <v>3</v>
      </c>
      <c r="M358" s="850">
        <v>100</v>
      </c>
      <c r="N358" s="833">
        <v>1</v>
      </c>
      <c r="O358" s="833">
        <v>33.333333333333336</v>
      </c>
      <c r="P358" s="850"/>
      <c r="Q358" s="850"/>
      <c r="R358" s="838"/>
      <c r="S358" s="851"/>
    </row>
    <row r="359" spans="1:19" ht="14.4" customHeight="1" x14ac:dyDescent="0.3">
      <c r="A359" s="832" t="s">
        <v>1553</v>
      </c>
      <c r="B359" s="833" t="s">
        <v>1554</v>
      </c>
      <c r="C359" s="833" t="s">
        <v>560</v>
      </c>
      <c r="D359" s="833" t="s">
        <v>898</v>
      </c>
      <c r="E359" s="833" t="s">
        <v>1614</v>
      </c>
      <c r="F359" s="833" t="s">
        <v>1673</v>
      </c>
      <c r="G359" s="833" t="s">
        <v>1675</v>
      </c>
      <c r="H359" s="850">
        <v>289</v>
      </c>
      <c r="I359" s="850">
        <v>9633.33</v>
      </c>
      <c r="J359" s="833">
        <v>1.5537654092990474</v>
      </c>
      <c r="K359" s="833">
        <v>33.33332179930796</v>
      </c>
      <c r="L359" s="850">
        <v>186</v>
      </c>
      <c r="M359" s="850">
        <v>6199.99</v>
      </c>
      <c r="N359" s="833">
        <v>1</v>
      </c>
      <c r="O359" s="833">
        <v>33.333279569892468</v>
      </c>
      <c r="P359" s="850">
        <v>131</v>
      </c>
      <c r="Q359" s="850">
        <v>4366.67</v>
      </c>
      <c r="R359" s="838">
        <v>0.70430274887540145</v>
      </c>
      <c r="S359" s="851">
        <v>33.333358778625957</v>
      </c>
    </row>
    <row r="360" spans="1:19" ht="14.4" customHeight="1" x14ac:dyDescent="0.3">
      <c r="A360" s="832" t="s">
        <v>1553</v>
      </c>
      <c r="B360" s="833" t="s">
        <v>1554</v>
      </c>
      <c r="C360" s="833" t="s">
        <v>560</v>
      </c>
      <c r="D360" s="833" t="s">
        <v>898</v>
      </c>
      <c r="E360" s="833" t="s">
        <v>1614</v>
      </c>
      <c r="F360" s="833" t="s">
        <v>1676</v>
      </c>
      <c r="G360" s="833" t="s">
        <v>1677</v>
      </c>
      <c r="H360" s="850">
        <v>278</v>
      </c>
      <c r="I360" s="850">
        <v>10286</v>
      </c>
      <c r="J360" s="833">
        <v>1.4479166666666667</v>
      </c>
      <c r="K360" s="833">
        <v>37</v>
      </c>
      <c r="L360" s="850">
        <v>192</v>
      </c>
      <c r="M360" s="850">
        <v>7104</v>
      </c>
      <c r="N360" s="833">
        <v>1</v>
      </c>
      <c r="O360" s="833">
        <v>37</v>
      </c>
      <c r="P360" s="850">
        <v>128</v>
      </c>
      <c r="Q360" s="850">
        <v>4736</v>
      </c>
      <c r="R360" s="838">
        <v>0.66666666666666663</v>
      </c>
      <c r="S360" s="851">
        <v>37</v>
      </c>
    </row>
    <row r="361" spans="1:19" ht="14.4" customHeight="1" x14ac:dyDescent="0.3">
      <c r="A361" s="832" t="s">
        <v>1553</v>
      </c>
      <c r="B361" s="833" t="s">
        <v>1554</v>
      </c>
      <c r="C361" s="833" t="s">
        <v>560</v>
      </c>
      <c r="D361" s="833" t="s">
        <v>898</v>
      </c>
      <c r="E361" s="833" t="s">
        <v>1614</v>
      </c>
      <c r="F361" s="833" t="s">
        <v>1678</v>
      </c>
      <c r="G361" s="833" t="s">
        <v>1679</v>
      </c>
      <c r="H361" s="850">
        <v>58</v>
      </c>
      <c r="I361" s="850">
        <v>35322</v>
      </c>
      <c r="J361" s="833">
        <v>5.2640834575260804</v>
      </c>
      <c r="K361" s="833">
        <v>609</v>
      </c>
      <c r="L361" s="850">
        <v>11</v>
      </c>
      <c r="M361" s="850">
        <v>6710</v>
      </c>
      <c r="N361" s="833">
        <v>1</v>
      </c>
      <c r="O361" s="833">
        <v>610</v>
      </c>
      <c r="P361" s="850">
        <v>17</v>
      </c>
      <c r="Q361" s="850">
        <v>10387</v>
      </c>
      <c r="R361" s="838">
        <v>1.5479880774962742</v>
      </c>
      <c r="S361" s="851">
        <v>611</v>
      </c>
    </row>
    <row r="362" spans="1:19" ht="14.4" customHeight="1" x14ac:dyDescent="0.3">
      <c r="A362" s="832" t="s">
        <v>1553</v>
      </c>
      <c r="B362" s="833" t="s">
        <v>1554</v>
      </c>
      <c r="C362" s="833" t="s">
        <v>560</v>
      </c>
      <c r="D362" s="833" t="s">
        <v>898</v>
      </c>
      <c r="E362" s="833" t="s">
        <v>1614</v>
      </c>
      <c r="F362" s="833" t="s">
        <v>1678</v>
      </c>
      <c r="G362" s="833" t="s">
        <v>1680</v>
      </c>
      <c r="H362" s="850">
        <v>9</v>
      </c>
      <c r="I362" s="850">
        <v>5481</v>
      </c>
      <c r="J362" s="833">
        <v>0.33278688524590166</v>
      </c>
      <c r="K362" s="833">
        <v>609</v>
      </c>
      <c r="L362" s="850">
        <v>27</v>
      </c>
      <c r="M362" s="850">
        <v>16470</v>
      </c>
      <c r="N362" s="833">
        <v>1</v>
      </c>
      <c r="O362" s="833">
        <v>610</v>
      </c>
      <c r="P362" s="850"/>
      <c r="Q362" s="850"/>
      <c r="R362" s="838"/>
      <c r="S362" s="851"/>
    </row>
    <row r="363" spans="1:19" ht="14.4" customHeight="1" x14ac:dyDescent="0.3">
      <c r="A363" s="832" t="s">
        <v>1553</v>
      </c>
      <c r="B363" s="833" t="s">
        <v>1554</v>
      </c>
      <c r="C363" s="833" t="s">
        <v>560</v>
      </c>
      <c r="D363" s="833" t="s">
        <v>898</v>
      </c>
      <c r="E363" s="833" t="s">
        <v>1614</v>
      </c>
      <c r="F363" s="833" t="s">
        <v>1683</v>
      </c>
      <c r="G363" s="833" t="s">
        <v>1684</v>
      </c>
      <c r="H363" s="850">
        <v>6</v>
      </c>
      <c r="I363" s="850">
        <v>2622</v>
      </c>
      <c r="J363" s="833">
        <v>0.54545454545454541</v>
      </c>
      <c r="K363" s="833">
        <v>437</v>
      </c>
      <c r="L363" s="850">
        <v>11</v>
      </c>
      <c r="M363" s="850">
        <v>4807</v>
      </c>
      <c r="N363" s="833">
        <v>1</v>
      </c>
      <c r="O363" s="833">
        <v>437</v>
      </c>
      <c r="P363" s="850">
        <v>3</v>
      </c>
      <c r="Q363" s="850">
        <v>1314</v>
      </c>
      <c r="R363" s="838">
        <v>0.27335136259621384</v>
      </c>
      <c r="S363" s="851">
        <v>438</v>
      </c>
    </row>
    <row r="364" spans="1:19" ht="14.4" customHeight="1" x14ac:dyDescent="0.3">
      <c r="A364" s="832" t="s">
        <v>1553</v>
      </c>
      <c r="B364" s="833" t="s">
        <v>1554</v>
      </c>
      <c r="C364" s="833" t="s">
        <v>560</v>
      </c>
      <c r="D364" s="833" t="s">
        <v>898</v>
      </c>
      <c r="E364" s="833" t="s">
        <v>1614</v>
      </c>
      <c r="F364" s="833" t="s">
        <v>1683</v>
      </c>
      <c r="G364" s="833" t="s">
        <v>1685</v>
      </c>
      <c r="H364" s="850">
        <v>6</v>
      </c>
      <c r="I364" s="850">
        <v>2622</v>
      </c>
      <c r="J364" s="833">
        <v>1.2</v>
      </c>
      <c r="K364" s="833">
        <v>437</v>
      </c>
      <c r="L364" s="850">
        <v>5</v>
      </c>
      <c r="M364" s="850">
        <v>2185</v>
      </c>
      <c r="N364" s="833">
        <v>1</v>
      </c>
      <c r="O364" s="833">
        <v>437</v>
      </c>
      <c r="P364" s="850"/>
      <c r="Q364" s="850"/>
      <c r="R364" s="838"/>
      <c r="S364" s="851"/>
    </row>
    <row r="365" spans="1:19" ht="14.4" customHeight="1" x14ac:dyDescent="0.3">
      <c r="A365" s="832" t="s">
        <v>1553</v>
      </c>
      <c r="B365" s="833" t="s">
        <v>1554</v>
      </c>
      <c r="C365" s="833" t="s">
        <v>560</v>
      </c>
      <c r="D365" s="833" t="s">
        <v>898</v>
      </c>
      <c r="E365" s="833" t="s">
        <v>1614</v>
      </c>
      <c r="F365" s="833" t="s">
        <v>1686</v>
      </c>
      <c r="G365" s="833" t="s">
        <v>1687</v>
      </c>
      <c r="H365" s="850">
        <v>154</v>
      </c>
      <c r="I365" s="850">
        <v>206668</v>
      </c>
      <c r="J365" s="833">
        <v>0.98089171974522293</v>
      </c>
      <c r="K365" s="833">
        <v>1342</v>
      </c>
      <c r="L365" s="850">
        <v>157</v>
      </c>
      <c r="M365" s="850">
        <v>210694</v>
      </c>
      <c r="N365" s="833">
        <v>1</v>
      </c>
      <c r="O365" s="833">
        <v>1342</v>
      </c>
      <c r="P365" s="850">
        <v>58</v>
      </c>
      <c r="Q365" s="850">
        <v>77894</v>
      </c>
      <c r="R365" s="838">
        <v>0.36970203233124815</v>
      </c>
      <c r="S365" s="851">
        <v>1343</v>
      </c>
    </row>
    <row r="366" spans="1:19" ht="14.4" customHeight="1" x14ac:dyDescent="0.3">
      <c r="A366" s="832" t="s">
        <v>1553</v>
      </c>
      <c r="B366" s="833" t="s">
        <v>1554</v>
      </c>
      <c r="C366" s="833" t="s">
        <v>560</v>
      </c>
      <c r="D366" s="833" t="s">
        <v>898</v>
      </c>
      <c r="E366" s="833" t="s">
        <v>1614</v>
      </c>
      <c r="F366" s="833" t="s">
        <v>1686</v>
      </c>
      <c r="G366" s="833" t="s">
        <v>1688</v>
      </c>
      <c r="H366" s="850">
        <v>8</v>
      </c>
      <c r="I366" s="850">
        <v>10736</v>
      </c>
      <c r="J366" s="833">
        <v>0.42105263157894735</v>
      </c>
      <c r="K366" s="833">
        <v>1342</v>
      </c>
      <c r="L366" s="850">
        <v>19</v>
      </c>
      <c r="M366" s="850">
        <v>25498</v>
      </c>
      <c r="N366" s="833">
        <v>1</v>
      </c>
      <c r="O366" s="833">
        <v>1342</v>
      </c>
      <c r="P366" s="850">
        <v>2</v>
      </c>
      <c r="Q366" s="850">
        <v>2686</v>
      </c>
      <c r="R366" s="838">
        <v>0.10534159541924856</v>
      </c>
      <c r="S366" s="851">
        <v>1343</v>
      </c>
    </row>
    <row r="367" spans="1:19" ht="14.4" customHeight="1" x14ac:dyDescent="0.3">
      <c r="A367" s="832" t="s">
        <v>1553</v>
      </c>
      <c r="B367" s="833" t="s">
        <v>1554</v>
      </c>
      <c r="C367" s="833" t="s">
        <v>560</v>
      </c>
      <c r="D367" s="833" t="s">
        <v>898</v>
      </c>
      <c r="E367" s="833" t="s">
        <v>1614</v>
      </c>
      <c r="F367" s="833" t="s">
        <v>1689</v>
      </c>
      <c r="G367" s="833" t="s">
        <v>1690</v>
      </c>
      <c r="H367" s="850">
        <v>6</v>
      </c>
      <c r="I367" s="850">
        <v>3054</v>
      </c>
      <c r="J367" s="833">
        <v>0.6</v>
      </c>
      <c r="K367" s="833">
        <v>509</v>
      </c>
      <c r="L367" s="850">
        <v>10</v>
      </c>
      <c r="M367" s="850">
        <v>5090</v>
      </c>
      <c r="N367" s="833">
        <v>1</v>
      </c>
      <c r="O367" s="833">
        <v>509</v>
      </c>
      <c r="P367" s="850">
        <v>4</v>
      </c>
      <c r="Q367" s="850">
        <v>2040</v>
      </c>
      <c r="R367" s="838">
        <v>0.40078585461689586</v>
      </c>
      <c r="S367" s="851">
        <v>510</v>
      </c>
    </row>
    <row r="368" spans="1:19" ht="14.4" customHeight="1" x14ac:dyDescent="0.3">
      <c r="A368" s="832" t="s">
        <v>1553</v>
      </c>
      <c r="B368" s="833" t="s">
        <v>1554</v>
      </c>
      <c r="C368" s="833" t="s">
        <v>560</v>
      </c>
      <c r="D368" s="833" t="s">
        <v>898</v>
      </c>
      <c r="E368" s="833" t="s">
        <v>1614</v>
      </c>
      <c r="F368" s="833" t="s">
        <v>1689</v>
      </c>
      <c r="G368" s="833" t="s">
        <v>1691</v>
      </c>
      <c r="H368" s="850">
        <v>30</v>
      </c>
      <c r="I368" s="850">
        <v>15270</v>
      </c>
      <c r="J368" s="833">
        <v>1.7647058823529411</v>
      </c>
      <c r="K368" s="833">
        <v>509</v>
      </c>
      <c r="L368" s="850">
        <v>17</v>
      </c>
      <c r="M368" s="850">
        <v>8653</v>
      </c>
      <c r="N368" s="833">
        <v>1</v>
      </c>
      <c r="O368" s="833">
        <v>509</v>
      </c>
      <c r="P368" s="850">
        <v>20</v>
      </c>
      <c r="Q368" s="850">
        <v>10200</v>
      </c>
      <c r="R368" s="838">
        <v>1.1787819253438114</v>
      </c>
      <c r="S368" s="851">
        <v>510</v>
      </c>
    </row>
    <row r="369" spans="1:19" ht="14.4" customHeight="1" x14ac:dyDescent="0.3">
      <c r="A369" s="832" t="s">
        <v>1553</v>
      </c>
      <c r="B369" s="833" t="s">
        <v>1554</v>
      </c>
      <c r="C369" s="833" t="s">
        <v>560</v>
      </c>
      <c r="D369" s="833" t="s">
        <v>898</v>
      </c>
      <c r="E369" s="833" t="s">
        <v>1614</v>
      </c>
      <c r="F369" s="833" t="s">
        <v>1692</v>
      </c>
      <c r="G369" s="833" t="s">
        <v>1693</v>
      </c>
      <c r="H369" s="850">
        <v>13</v>
      </c>
      <c r="I369" s="850">
        <v>30277</v>
      </c>
      <c r="J369" s="833">
        <v>3.2486051502145923</v>
      </c>
      <c r="K369" s="833">
        <v>2329</v>
      </c>
      <c r="L369" s="850">
        <v>4</v>
      </c>
      <c r="M369" s="850">
        <v>9320</v>
      </c>
      <c r="N369" s="833">
        <v>1</v>
      </c>
      <c r="O369" s="833">
        <v>2330</v>
      </c>
      <c r="P369" s="850">
        <v>1</v>
      </c>
      <c r="Q369" s="850">
        <v>2333</v>
      </c>
      <c r="R369" s="838">
        <v>0.25032188841201719</v>
      </c>
      <c r="S369" s="851">
        <v>2333</v>
      </c>
    </row>
    <row r="370" spans="1:19" ht="14.4" customHeight="1" x14ac:dyDescent="0.3">
      <c r="A370" s="832" t="s">
        <v>1553</v>
      </c>
      <c r="B370" s="833" t="s">
        <v>1554</v>
      </c>
      <c r="C370" s="833" t="s">
        <v>560</v>
      </c>
      <c r="D370" s="833" t="s">
        <v>898</v>
      </c>
      <c r="E370" s="833" t="s">
        <v>1614</v>
      </c>
      <c r="F370" s="833" t="s">
        <v>1694</v>
      </c>
      <c r="G370" s="833" t="s">
        <v>1695</v>
      </c>
      <c r="H370" s="850"/>
      <c r="I370" s="850"/>
      <c r="J370" s="833"/>
      <c r="K370" s="833"/>
      <c r="L370" s="850"/>
      <c r="M370" s="850"/>
      <c r="N370" s="833"/>
      <c r="O370" s="833"/>
      <c r="P370" s="850">
        <v>2</v>
      </c>
      <c r="Q370" s="850">
        <v>5298</v>
      </c>
      <c r="R370" s="838"/>
      <c r="S370" s="851">
        <v>2649</v>
      </c>
    </row>
    <row r="371" spans="1:19" ht="14.4" customHeight="1" x14ac:dyDescent="0.3">
      <c r="A371" s="832" t="s">
        <v>1553</v>
      </c>
      <c r="B371" s="833" t="s">
        <v>1554</v>
      </c>
      <c r="C371" s="833" t="s">
        <v>560</v>
      </c>
      <c r="D371" s="833" t="s">
        <v>898</v>
      </c>
      <c r="E371" s="833" t="s">
        <v>1614</v>
      </c>
      <c r="F371" s="833" t="s">
        <v>1694</v>
      </c>
      <c r="G371" s="833" t="s">
        <v>1696</v>
      </c>
      <c r="H371" s="850">
        <v>6</v>
      </c>
      <c r="I371" s="850">
        <v>15870</v>
      </c>
      <c r="J371" s="833">
        <v>2.9988662131519273</v>
      </c>
      <c r="K371" s="833">
        <v>2645</v>
      </c>
      <c r="L371" s="850">
        <v>2</v>
      </c>
      <c r="M371" s="850">
        <v>5292</v>
      </c>
      <c r="N371" s="833">
        <v>1</v>
      </c>
      <c r="O371" s="833">
        <v>2646</v>
      </c>
      <c r="P371" s="850">
        <v>1</v>
      </c>
      <c r="Q371" s="850">
        <v>2649</v>
      </c>
      <c r="R371" s="838">
        <v>0.50056689342403626</v>
      </c>
      <c r="S371" s="851">
        <v>2649</v>
      </c>
    </row>
    <row r="372" spans="1:19" ht="14.4" customHeight="1" x14ac:dyDescent="0.3">
      <c r="A372" s="832" t="s">
        <v>1553</v>
      </c>
      <c r="B372" s="833" t="s">
        <v>1554</v>
      </c>
      <c r="C372" s="833" t="s">
        <v>560</v>
      </c>
      <c r="D372" s="833" t="s">
        <v>898</v>
      </c>
      <c r="E372" s="833" t="s">
        <v>1614</v>
      </c>
      <c r="F372" s="833" t="s">
        <v>1697</v>
      </c>
      <c r="G372" s="833" t="s">
        <v>1698</v>
      </c>
      <c r="H372" s="850">
        <v>11</v>
      </c>
      <c r="I372" s="850">
        <v>3894</v>
      </c>
      <c r="J372" s="833">
        <v>0.78350100603621731</v>
      </c>
      <c r="K372" s="833">
        <v>354</v>
      </c>
      <c r="L372" s="850">
        <v>14</v>
      </c>
      <c r="M372" s="850">
        <v>4970</v>
      </c>
      <c r="N372" s="833">
        <v>1</v>
      </c>
      <c r="O372" s="833">
        <v>355</v>
      </c>
      <c r="P372" s="850"/>
      <c r="Q372" s="850"/>
      <c r="R372" s="838"/>
      <c r="S372" s="851"/>
    </row>
    <row r="373" spans="1:19" ht="14.4" customHeight="1" x14ac:dyDescent="0.3">
      <c r="A373" s="832" t="s">
        <v>1553</v>
      </c>
      <c r="B373" s="833" t="s">
        <v>1554</v>
      </c>
      <c r="C373" s="833" t="s">
        <v>560</v>
      </c>
      <c r="D373" s="833" t="s">
        <v>898</v>
      </c>
      <c r="E373" s="833" t="s">
        <v>1614</v>
      </c>
      <c r="F373" s="833" t="s">
        <v>1699</v>
      </c>
      <c r="G373" s="833" t="s">
        <v>1700</v>
      </c>
      <c r="H373" s="850">
        <v>1</v>
      </c>
      <c r="I373" s="850">
        <v>195</v>
      </c>
      <c r="J373" s="833"/>
      <c r="K373" s="833">
        <v>195</v>
      </c>
      <c r="L373" s="850"/>
      <c r="M373" s="850"/>
      <c r="N373" s="833"/>
      <c r="O373" s="833"/>
      <c r="P373" s="850"/>
      <c r="Q373" s="850"/>
      <c r="R373" s="838"/>
      <c r="S373" s="851"/>
    </row>
    <row r="374" spans="1:19" ht="14.4" customHeight="1" x14ac:dyDescent="0.3">
      <c r="A374" s="832" t="s">
        <v>1553</v>
      </c>
      <c r="B374" s="833" t="s">
        <v>1554</v>
      </c>
      <c r="C374" s="833" t="s">
        <v>560</v>
      </c>
      <c r="D374" s="833" t="s">
        <v>898</v>
      </c>
      <c r="E374" s="833" t="s">
        <v>1614</v>
      </c>
      <c r="F374" s="833" t="s">
        <v>1701</v>
      </c>
      <c r="G374" s="833" t="s">
        <v>1702</v>
      </c>
      <c r="H374" s="850">
        <v>1</v>
      </c>
      <c r="I374" s="850">
        <v>1034</v>
      </c>
      <c r="J374" s="833">
        <v>0.33268983268983271</v>
      </c>
      <c r="K374" s="833">
        <v>1034</v>
      </c>
      <c r="L374" s="850">
        <v>3</v>
      </c>
      <c r="M374" s="850">
        <v>3108</v>
      </c>
      <c r="N374" s="833">
        <v>1</v>
      </c>
      <c r="O374" s="833">
        <v>1036</v>
      </c>
      <c r="P374" s="850"/>
      <c r="Q374" s="850"/>
      <c r="R374" s="838"/>
      <c r="S374" s="851"/>
    </row>
    <row r="375" spans="1:19" ht="14.4" customHeight="1" x14ac:dyDescent="0.3">
      <c r="A375" s="832" t="s">
        <v>1553</v>
      </c>
      <c r="B375" s="833" t="s">
        <v>1554</v>
      </c>
      <c r="C375" s="833" t="s">
        <v>560</v>
      </c>
      <c r="D375" s="833" t="s">
        <v>898</v>
      </c>
      <c r="E375" s="833" t="s">
        <v>1614</v>
      </c>
      <c r="F375" s="833" t="s">
        <v>1703</v>
      </c>
      <c r="G375" s="833" t="s">
        <v>1705</v>
      </c>
      <c r="H375" s="850">
        <v>1</v>
      </c>
      <c r="I375" s="850">
        <v>525</v>
      </c>
      <c r="J375" s="833"/>
      <c r="K375" s="833">
        <v>525</v>
      </c>
      <c r="L375" s="850"/>
      <c r="M375" s="850"/>
      <c r="N375" s="833"/>
      <c r="O375" s="833"/>
      <c r="P375" s="850">
        <v>1</v>
      </c>
      <c r="Q375" s="850">
        <v>526</v>
      </c>
      <c r="R375" s="838"/>
      <c r="S375" s="851">
        <v>526</v>
      </c>
    </row>
    <row r="376" spans="1:19" ht="14.4" customHeight="1" x14ac:dyDescent="0.3">
      <c r="A376" s="832" t="s">
        <v>1553</v>
      </c>
      <c r="B376" s="833" t="s">
        <v>1554</v>
      </c>
      <c r="C376" s="833" t="s">
        <v>560</v>
      </c>
      <c r="D376" s="833" t="s">
        <v>898</v>
      </c>
      <c r="E376" s="833" t="s">
        <v>1614</v>
      </c>
      <c r="F376" s="833" t="s">
        <v>1706</v>
      </c>
      <c r="G376" s="833" t="s">
        <v>1707</v>
      </c>
      <c r="H376" s="850">
        <v>1</v>
      </c>
      <c r="I376" s="850">
        <v>142</v>
      </c>
      <c r="J376" s="833"/>
      <c r="K376" s="833">
        <v>142</v>
      </c>
      <c r="L376" s="850"/>
      <c r="M376" s="850"/>
      <c r="N376" s="833"/>
      <c r="O376" s="833"/>
      <c r="P376" s="850"/>
      <c r="Q376" s="850"/>
      <c r="R376" s="838"/>
      <c r="S376" s="851"/>
    </row>
    <row r="377" spans="1:19" ht="14.4" customHeight="1" x14ac:dyDescent="0.3">
      <c r="A377" s="832" t="s">
        <v>1553</v>
      </c>
      <c r="B377" s="833" t="s">
        <v>1554</v>
      </c>
      <c r="C377" s="833" t="s">
        <v>560</v>
      </c>
      <c r="D377" s="833" t="s">
        <v>898</v>
      </c>
      <c r="E377" s="833" t="s">
        <v>1614</v>
      </c>
      <c r="F377" s="833" t="s">
        <v>1710</v>
      </c>
      <c r="G377" s="833" t="s">
        <v>1711</v>
      </c>
      <c r="H377" s="850"/>
      <c r="I377" s="850"/>
      <c r="J377" s="833"/>
      <c r="K377" s="833"/>
      <c r="L377" s="850"/>
      <c r="M377" s="850"/>
      <c r="N377" s="833"/>
      <c r="O377" s="833"/>
      <c r="P377" s="850">
        <v>1</v>
      </c>
      <c r="Q377" s="850">
        <v>1693</v>
      </c>
      <c r="R377" s="838"/>
      <c r="S377" s="851">
        <v>1693</v>
      </c>
    </row>
    <row r="378" spans="1:19" ht="14.4" customHeight="1" x14ac:dyDescent="0.3">
      <c r="A378" s="832" t="s">
        <v>1553</v>
      </c>
      <c r="B378" s="833" t="s">
        <v>1554</v>
      </c>
      <c r="C378" s="833" t="s">
        <v>560</v>
      </c>
      <c r="D378" s="833" t="s">
        <v>898</v>
      </c>
      <c r="E378" s="833" t="s">
        <v>1614</v>
      </c>
      <c r="F378" s="833" t="s">
        <v>1713</v>
      </c>
      <c r="G378" s="833" t="s">
        <v>1714</v>
      </c>
      <c r="H378" s="850">
        <v>10</v>
      </c>
      <c r="I378" s="850">
        <v>7180</v>
      </c>
      <c r="J378" s="833">
        <v>1.6643486323597589</v>
      </c>
      <c r="K378" s="833">
        <v>718</v>
      </c>
      <c r="L378" s="850">
        <v>6</v>
      </c>
      <c r="M378" s="850">
        <v>4314</v>
      </c>
      <c r="N378" s="833">
        <v>1</v>
      </c>
      <c r="O378" s="833">
        <v>719</v>
      </c>
      <c r="P378" s="850">
        <v>1</v>
      </c>
      <c r="Q378" s="850">
        <v>719</v>
      </c>
      <c r="R378" s="838">
        <v>0.16666666666666666</v>
      </c>
      <c r="S378" s="851">
        <v>719</v>
      </c>
    </row>
    <row r="379" spans="1:19" ht="14.4" customHeight="1" x14ac:dyDescent="0.3">
      <c r="A379" s="832" t="s">
        <v>1553</v>
      </c>
      <c r="B379" s="833" t="s">
        <v>1554</v>
      </c>
      <c r="C379" s="833" t="s">
        <v>560</v>
      </c>
      <c r="D379" s="833" t="s">
        <v>898</v>
      </c>
      <c r="E379" s="833" t="s">
        <v>1614</v>
      </c>
      <c r="F379" s="833" t="s">
        <v>1713</v>
      </c>
      <c r="G379" s="833" t="s">
        <v>1715</v>
      </c>
      <c r="H379" s="850">
        <v>3</v>
      </c>
      <c r="I379" s="850">
        <v>2154</v>
      </c>
      <c r="J379" s="833">
        <v>0.99860917941585536</v>
      </c>
      <c r="K379" s="833">
        <v>718</v>
      </c>
      <c r="L379" s="850">
        <v>3</v>
      </c>
      <c r="M379" s="850">
        <v>2157</v>
      </c>
      <c r="N379" s="833">
        <v>1</v>
      </c>
      <c r="O379" s="833">
        <v>719</v>
      </c>
      <c r="P379" s="850"/>
      <c r="Q379" s="850"/>
      <c r="R379" s="838"/>
      <c r="S379" s="851"/>
    </row>
    <row r="380" spans="1:19" ht="14.4" customHeight="1" x14ac:dyDescent="0.3">
      <c r="A380" s="832" t="s">
        <v>1553</v>
      </c>
      <c r="B380" s="833" t="s">
        <v>1554</v>
      </c>
      <c r="C380" s="833" t="s">
        <v>560</v>
      </c>
      <c r="D380" s="833" t="s">
        <v>1551</v>
      </c>
      <c r="E380" s="833" t="s">
        <v>1614</v>
      </c>
      <c r="F380" s="833" t="s">
        <v>1615</v>
      </c>
      <c r="G380" s="833" t="s">
        <v>1616</v>
      </c>
      <c r="H380" s="850">
        <v>3</v>
      </c>
      <c r="I380" s="850">
        <v>111</v>
      </c>
      <c r="J380" s="833"/>
      <c r="K380" s="833">
        <v>37</v>
      </c>
      <c r="L380" s="850"/>
      <c r="M380" s="850"/>
      <c r="N380" s="833"/>
      <c r="O380" s="833"/>
      <c r="P380" s="850"/>
      <c r="Q380" s="850"/>
      <c r="R380" s="838"/>
      <c r="S380" s="851"/>
    </row>
    <row r="381" spans="1:19" ht="14.4" customHeight="1" x14ac:dyDescent="0.3">
      <c r="A381" s="832" t="s">
        <v>1553</v>
      </c>
      <c r="B381" s="833" t="s">
        <v>1554</v>
      </c>
      <c r="C381" s="833" t="s">
        <v>560</v>
      </c>
      <c r="D381" s="833" t="s">
        <v>900</v>
      </c>
      <c r="E381" s="833" t="s">
        <v>1555</v>
      </c>
      <c r="F381" s="833" t="s">
        <v>1556</v>
      </c>
      <c r="G381" s="833" t="s">
        <v>1557</v>
      </c>
      <c r="H381" s="850"/>
      <c r="I381" s="850"/>
      <c r="J381" s="833"/>
      <c r="K381" s="833"/>
      <c r="L381" s="850"/>
      <c r="M381" s="850"/>
      <c r="N381" s="833"/>
      <c r="O381" s="833"/>
      <c r="P381" s="850">
        <v>1133</v>
      </c>
      <c r="Q381" s="850">
        <v>26285.599999999999</v>
      </c>
      <c r="R381" s="838"/>
      <c r="S381" s="851">
        <v>23.2</v>
      </c>
    </row>
    <row r="382" spans="1:19" ht="14.4" customHeight="1" x14ac:dyDescent="0.3">
      <c r="A382" s="832" t="s">
        <v>1553</v>
      </c>
      <c r="B382" s="833" t="s">
        <v>1554</v>
      </c>
      <c r="C382" s="833" t="s">
        <v>560</v>
      </c>
      <c r="D382" s="833" t="s">
        <v>900</v>
      </c>
      <c r="E382" s="833" t="s">
        <v>1555</v>
      </c>
      <c r="F382" s="833" t="s">
        <v>1558</v>
      </c>
      <c r="G382" s="833" t="s">
        <v>1559</v>
      </c>
      <c r="H382" s="850"/>
      <c r="I382" s="850"/>
      <c r="J382" s="833"/>
      <c r="K382" s="833"/>
      <c r="L382" s="850">
        <v>430</v>
      </c>
      <c r="M382" s="850">
        <v>1113.7</v>
      </c>
      <c r="N382" s="833">
        <v>1</v>
      </c>
      <c r="O382" s="833">
        <v>2.5900000000000003</v>
      </c>
      <c r="P382" s="850">
        <v>343</v>
      </c>
      <c r="Q382" s="850">
        <v>884.94</v>
      </c>
      <c r="R382" s="838">
        <v>0.79459459459459458</v>
      </c>
      <c r="S382" s="851">
        <v>2.58</v>
      </c>
    </row>
    <row r="383" spans="1:19" ht="14.4" customHeight="1" x14ac:dyDescent="0.3">
      <c r="A383" s="832" t="s">
        <v>1553</v>
      </c>
      <c r="B383" s="833" t="s">
        <v>1554</v>
      </c>
      <c r="C383" s="833" t="s">
        <v>560</v>
      </c>
      <c r="D383" s="833" t="s">
        <v>900</v>
      </c>
      <c r="E383" s="833" t="s">
        <v>1555</v>
      </c>
      <c r="F383" s="833" t="s">
        <v>1560</v>
      </c>
      <c r="G383" s="833" t="s">
        <v>1561</v>
      </c>
      <c r="H383" s="850"/>
      <c r="I383" s="850"/>
      <c r="J383" s="833"/>
      <c r="K383" s="833"/>
      <c r="L383" s="850"/>
      <c r="M383" s="850"/>
      <c r="N383" s="833"/>
      <c r="O383" s="833"/>
      <c r="P383" s="850">
        <v>540</v>
      </c>
      <c r="Q383" s="850">
        <v>3882.6000000000004</v>
      </c>
      <c r="R383" s="838"/>
      <c r="S383" s="851">
        <v>7.19</v>
      </c>
    </row>
    <row r="384" spans="1:19" ht="14.4" customHeight="1" x14ac:dyDescent="0.3">
      <c r="A384" s="832" t="s">
        <v>1553</v>
      </c>
      <c r="B384" s="833" t="s">
        <v>1554</v>
      </c>
      <c r="C384" s="833" t="s">
        <v>560</v>
      </c>
      <c r="D384" s="833" t="s">
        <v>900</v>
      </c>
      <c r="E384" s="833" t="s">
        <v>1555</v>
      </c>
      <c r="F384" s="833" t="s">
        <v>1568</v>
      </c>
      <c r="G384" s="833" t="s">
        <v>1569</v>
      </c>
      <c r="H384" s="850"/>
      <c r="I384" s="850"/>
      <c r="J384" s="833"/>
      <c r="K384" s="833"/>
      <c r="L384" s="850">
        <v>140</v>
      </c>
      <c r="M384" s="850">
        <v>1279.5999999999999</v>
      </c>
      <c r="N384" s="833">
        <v>1</v>
      </c>
      <c r="O384" s="833">
        <v>9.1399999999999988</v>
      </c>
      <c r="P384" s="850"/>
      <c r="Q384" s="850"/>
      <c r="R384" s="838"/>
      <c r="S384" s="851"/>
    </row>
    <row r="385" spans="1:19" ht="14.4" customHeight="1" x14ac:dyDescent="0.3">
      <c r="A385" s="832" t="s">
        <v>1553</v>
      </c>
      <c r="B385" s="833" t="s">
        <v>1554</v>
      </c>
      <c r="C385" s="833" t="s">
        <v>560</v>
      </c>
      <c r="D385" s="833" t="s">
        <v>900</v>
      </c>
      <c r="E385" s="833" t="s">
        <v>1555</v>
      </c>
      <c r="F385" s="833" t="s">
        <v>1570</v>
      </c>
      <c r="G385" s="833" t="s">
        <v>1571</v>
      </c>
      <c r="H385" s="850"/>
      <c r="I385" s="850"/>
      <c r="J385" s="833"/>
      <c r="K385" s="833"/>
      <c r="L385" s="850"/>
      <c r="M385" s="850"/>
      <c r="N385" s="833"/>
      <c r="O385" s="833"/>
      <c r="P385" s="850">
        <v>150</v>
      </c>
      <c r="Q385" s="850">
        <v>1377</v>
      </c>
      <c r="R385" s="838"/>
      <c r="S385" s="851">
        <v>9.18</v>
      </c>
    </row>
    <row r="386" spans="1:19" ht="14.4" customHeight="1" x14ac:dyDescent="0.3">
      <c r="A386" s="832" t="s">
        <v>1553</v>
      </c>
      <c r="B386" s="833" t="s">
        <v>1554</v>
      </c>
      <c r="C386" s="833" t="s">
        <v>560</v>
      </c>
      <c r="D386" s="833" t="s">
        <v>900</v>
      </c>
      <c r="E386" s="833" t="s">
        <v>1555</v>
      </c>
      <c r="F386" s="833" t="s">
        <v>1576</v>
      </c>
      <c r="G386" s="833" t="s">
        <v>1577</v>
      </c>
      <c r="H386" s="850"/>
      <c r="I386" s="850"/>
      <c r="J386" s="833"/>
      <c r="K386" s="833"/>
      <c r="L386" s="850"/>
      <c r="M386" s="850"/>
      <c r="N386" s="833"/>
      <c r="O386" s="833"/>
      <c r="P386" s="850">
        <v>4</v>
      </c>
      <c r="Q386" s="850">
        <v>181.16</v>
      </c>
      <c r="R386" s="838"/>
      <c r="S386" s="851">
        <v>45.29</v>
      </c>
    </row>
    <row r="387" spans="1:19" ht="14.4" customHeight="1" x14ac:dyDescent="0.3">
      <c r="A387" s="832" t="s">
        <v>1553</v>
      </c>
      <c r="B387" s="833" t="s">
        <v>1554</v>
      </c>
      <c r="C387" s="833" t="s">
        <v>560</v>
      </c>
      <c r="D387" s="833" t="s">
        <v>900</v>
      </c>
      <c r="E387" s="833" t="s">
        <v>1555</v>
      </c>
      <c r="F387" s="833" t="s">
        <v>1586</v>
      </c>
      <c r="G387" s="833" t="s">
        <v>1587</v>
      </c>
      <c r="H387" s="850"/>
      <c r="I387" s="850"/>
      <c r="J387" s="833"/>
      <c r="K387" s="833"/>
      <c r="L387" s="850"/>
      <c r="M387" s="850"/>
      <c r="N387" s="833"/>
      <c r="O387" s="833"/>
      <c r="P387" s="850">
        <v>3</v>
      </c>
      <c r="Q387" s="850">
        <v>6083.67</v>
      </c>
      <c r="R387" s="838"/>
      <c r="S387" s="851">
        <v>2027.89</v>
      </c>
    </row>
    <row r="388" spans="1:19" ht="14.4" customHeight="1" x14ac:dyDescent="0.3">
      <c r="A388" s="832" t="s">
        <v>1553</v>
      </c>
      <c r="B388" s="833" t="s">
        <v>1554</v>
      </c>
      <c r="C388" s="833" t="s">
        <v>560</v>
      </c>
      <c r="D388" s="833" t="s">
        <v>900</v>
      </c>
      <c r="E388" s="833" t="s">
        <v>1555</v>
      </c>
      <c r="F388" s="833" t="s">
        <v>1590</v>
      </c>
      <c r="G388" s="833" t="s">
        <v>1591</v>
      </c>
      <c r="H388" s="850"/>
      <c r="I388" s="850"/>
      <c r="J388" s="833"/>
      <c r="K388" s="833"/>
      <c r="L388" s="850">
        <v>1989</v>
      </c>
      <c r="M388" s="850">
        <v>7498.5300000000007</v>
      </c>
      <c r="N388" s="833">
        <v>1</v>
      </c>
      <c r="O388" s="833">
        <v>3.7700000000000005</v>
      </c>
      <c r="P388" s="850">
        <v>3898</v>
      </c>
      <c r="Q388" s="850">
        <v>14617.5</v>
      </c>
      <c r="R388" s="838">
        <v>1.9493820788874618</v>
      </c>
      <c r="S388" s="851">
        <v>3.75</v>
      </c>
    </row>
    <row r="389" spans="1:19" ht="14.4" customHeight="1" x14ac:dyDescent="0.3">
      <c r="A389" s="832" t="s">
        <v>1553</v>
      </c>
      <c r="B389" s="833" t="s">
        <v>1554</v>
      </c>
      <c r="C389" s="833" t="s">
        <v>560</v>
      </c>
      <c r="D389" s="833" t="s">
        <v>900</v>
      </c>
      <c r="E389" s="833" t="s">
        <v>1555</v>
      </c>
      <c r="F389" s="833" t="s">
        <v>1598</v>
      </c>
      <c r="G389" s="833" t="s">
        <v>1599</v>
      </c>
      <c r="H389" s="850"/>
      <c r="I389" s="850"/>
      <c r="J389" s="833"/>
      <c r="K389" s="833"/>
      <c r="L389" s="850">
        <v>1100</v>
      </c>
      <c r="M389" s="850">
        <v>22242</v>
      </c>
      <c r="N389" s="833">
        <v>1</v>
      </c>
      <c r="O389" s="833">
        <v>20.22</v>
      </c>
      <c r="P389" s="850"/>
      <c r="Q389" s="850"/>
      <c r="R389" s="838"/>
      <c r="S389" s="851"/>
    </row>
    <row r="390" spans="1:19" ht="14.4" customHeight="1" x14ac:dyDescent="0.3">
      <c r="A390" s="832" t="s">
        <v>1553</v>
      </c>
      <c r="B390" s="833" t="s">
        <v>1554</v>
      </c>
      <c r="C390" s="833" t="s">
        <v>560</v>
      </c>
      <c r="D390" s="833" t="s">
        <v>900</v>
      </c>
      <c r="E390" s="833" t="s">
        <v>1555</v>
      </c>
      <c r="F390" s="833" t="s">
        <v>1604</v>
      </c>
      <c r="G390" s="833" t="s">
        <v>1605</v>
      </c>
      <c r="H390" s="850"/>
      <c r="I390" s="850"/>
      <c r="J390" s="833"/>
      <c r="K390" s="833"/>
      <c r="L390" s="850"/>
      <c r="M390" s="850"/>
      <c r="N390" s="833"/>
      <c r="O390" s="833"/>
      <c r="P390" s="850">
        <v>2</v>
      </c>
      <c r="Q390" s="850">
        <v>217124.4</v>
      </c>
      <c r="R390" s="838"/>
      <c r="S390" s="851">
        <v>108562.2</v>
      </c>
    </row>
    <row r="391" spans="1:19" ht="14.4" customHeight="1" x14ac:dyDescent="0.3">
      <c r="A391" s="832" t="s">
        <v>1553</v>
      </c>
      <c r="B391" s="833" t="s">
        <v>1554</v>
      </c>
      <c r="C391" s="833" t="s">
        <v>560</v>
      </c>
      <c r="D391" s="833" t="s">
        <v>900</v>
      </c>
      <c r="E391" s="833" t="s">
        <v>1614</v>
      </c>
      <c r="F391" s="833" t="s">
        <v>1615</v>
      </c>
      <c r="G391" s="833" t="s">
        <v>1616</v>
      </c>
      <c r="H391" s="850">
        <v>5</v>
      </c>
      <c r="I391" s="850">
        <v>185</v>
      </c>
      <c r="J391" s="833">
        <v>1.25</v>
      </c>
      <c r="K391" s="833">
        <v>37</v>
      </c>
      <c r="L391" s="850">
        <v>4</v>
      </c>
      <c r="M391" s="850">
        <v>148</v>
      </c>
      <c r="N391" s="833">
        <v>1</v>
      </c>
      <c r="O391" s="833">
        <v>37</v>
      </c>
      <c r="P391" s="850">
        <v>35</v>
      </c>
      <c r="Q391" s="850">
        <v>1295</v>
      </c>
      <c r="R391" s="838">
        <v>8.75</v>
      </c>
      <c r="S391" s="851">
        <v>37</v>
      </c>
    </row>
    <row r="392" spans="1:19" ht="14.4" customHeight="1" x14ac:dyDescent="0.3">
      <c r="A392" s="832" t="s">
        <v>1553</v>
      </c>
      <c r="B392" s="833" t="s">
        <v>1554</v>
      </c>
      <c r="C392" s="833" t="s">
        <v>560</v>
      </c>
      <c r="D392" s="833" t="s">
        <v>900</v>
      </c>
      <c r="E392" s="833" t="s">
        <v>1614</v>
      </c>
      <c r="F392" s="833" t="s">
        <v>1615</v>
      </c>
      <c r="G392" s="833" t="s">
        <v>1617</v>
      </c>
      <c r="H392" s="850">
        <v>6</v>
      </c>
      <c r="I392" s="850">
        <v>222</v>
      </c>
      <c r="J392" s="833">
        <v>6</v>
      </c>
      <c r="K392" s="833">
        <v>37</v>
      </c>
      <c r="L392" s="850">
        <v>1</v>
      </c>
      <c r="M392" s="850">
        <v>37</v>
      </c>
      <c r="N392" s="833">
        <v>1</v>
      </c>
      <c r="O392" s="833">
        <v>37</v>
      </c>
      <c r="P392" s="850"/>
      <c r="Q392" s="850"/>
      <c r="R392" s="838"/>
      <c r="S392" s="851"/>
    </row>
    <row r="393" spans="1:19" ht="14.4" customHeight="1" x14ac:dyDescent="0.3">
      <c r="A393" s="832" t="s">
        <v>1553</v>
      </c>
      <c r="B393" s="833" t="s">
        <v>1554</v>
      </c>
      <c r="C393" s="833" t="s">
        <v>560</v>
      </c>
      <c r="D393" s="833" t="s">
        <v>900</v>
      </c>
      <c r="E393" s="833" t="s">
        <v>1614</v>
      </c>
      <c r="F393" s="833" t="s">
        <v>1620</v>
      </c>
      <c r="G393" s="833" t="s">
        <v>1621</v>
      </c>
      <c r="H393" s="850">
        <v>134</v>
      </c>
      <c r="I393" s="850">
        <v>23718</v>
      </c>
      <c r="J393" s="833">
        <v>0.57510729613733902</v>
      </c>
      <c r="K393" s="833">
        <v>177</v>
      </c>
      <c r="L393" s="850">
        <v>233</v>
      </c>
      <c r="M393" s="850">
        <v>41241</v>
      </c>
      <c r="N393" s="833">
        <v>1</v>
      </c>
      <c r="O393" s="833">
        <v>177</v>
      </c>
      <c r="P393" s="850">
        <v>229</v>
      </c>
      <c r="Q393" s="850">
        <v>40762</v>
      </c>
      <c r="R393" s="838">
        <v>0.98838534468126382</v>
      </c>
      <c r="S393" s="851">
        <v>178</v>
      </c>
    </row>
    <row r="394" spans="1:19" ht="14.4" customHeight="1" x14ac:dyDescent="0.3">
      <c r="A394" s="832" t="s">
        <v>1553</v>
      </c>
      <c r="B394" s="833" t="s">
        <v>1554</v>
      </c>
      <c r="C394" s="833" t="s">
        <v>560</v>
      </c>
      <c r="D394" s="833" t="s">
        <v>900</v>
      </c>
      <c r="E394" s="833" t="s">
        <v>1614</v>
      </c>
      <c r="F394" s="833" t="s">
        <v>1622</v>
      </c>
      <c r="G394" s="833" t="s">
        <v>1624</v>
      </c>
      <c r="H394" s="850"/>
      <c r="I394" s="850"/>
      <c r="J394" s="833"/>
      <c r="K394" s="833"/>
      <c r="L394" s="850"/>
      <c r="M394" s="850"/>
      <c r="N394" s="833"/>
      <c r="O394" s="833"/>
      <c r="P394" s="850">
        <v>2</v>
      </c>
      <c r="Q394" s="850">
        <v>704</v>
      </c>
      <c r="R394" s="838"/>
      <c r="S394" s="851">
        <v>352</v>
      </c>
    </row>
    <row r="395" spans="1:19" ht="14.4" customHeight="1" x14ac:dyDescent="0.3">
      <c r="A395" s="832" t="s">
        <v>1553</v>
      </c>
      <c r="B395" s="833" t="s">
        <v>1554</v>
      </c>
      <c r="C395" s="833" t="s">
        <v>560</v>
      </c>
      <c r="D395" s="833" t="s">
        <v>900</v>
      </c>
      <c r="E395" s="833" t="s">
        <v>1614</v>
      </c>
      <c r="F395" s="833" t="s">
        <v>1625</v>
      </c>
      <c r="G395" s="833" t="s">
        <v>1626</v>
      </c>
      <c r="H395" s="850"/>
      <c r="I395" s="850"/>
      <c r="J395" s="833"/>
      <c r="K395" s="833"/>
      <c r="L395" s="850"/>
      <c r="M395" s="850"/>
      <c r="N395" s="833"/>
      <c r="O395" s="833"/>
      <c r="P395" s="850">
        <v>1</v>
      </c>
      <c r="Q395" s="850">
        <v>318</v>
      </c>
      <c r="R395" s="838"/>
      <c r="S395" s="851">
        <v>318</v>
      </c>
    </row>
    <row r="396" spans="1:19" ht="14.4" customHeight="1" x14ac:dyDescent="0.3">
      <c r="A396" s="832" t="s">
        <v>1553</v>
      </c>
      <c r="B396" s="833" t="s">
        <v>1554</v>
      </c>
      <c r="C396" s="833" t="s">
        <v>560</v>
      </c>
      <c r="D396" s="833" t="s">
        <v>900</v>
      </c>
      <c r="E396" s="833" t="s">
        <v>1614</v>
      </c>
      <c r="F396" s="833" t="s">
        <v>1625</v>
      </c>
      <c r="G396" s="833" t="s">
        <v>1627</v>
      </c>
      <c r="H396" s="850"/>
      <c r="I396" s="850"/>
      <c r="J396" s="833"/>
      <c r="K396" s="833"/>
      <c r="L396" s="850"/>
      <c r="M396" s="850"/>
      <c r="N396" s="833"/>
      <c r="O396" s="833"/>
      <c r="P396" s="850">
        <v>5</v>
      </c>
      <c r="Q396" s="850">
        <v>1590</v>
      </c>
      <c r="R396" s="838"/>
      <c r="S396" s="851">
        <v>318</v>
      </c>
    </row>
    <row r="397" spans="1:19" ht="14.4" customHeight="1" x14ac:dyDescent="0.3">
      <c r="A397" s="832" t="s">
        <v>1553</v>
      </c>
      <c r="B397" s="833" t="s">
        <v>1554</v>
      </c>
      <c r="C397" s="833" t="s">
        <v>560</v>
      </c>
      <c r="D397" s="833" t="s">
        <v>900</v>
      </c>
      <c r="E397" s="833" t="s">
        <v>1614</v>
      </c>
      <c r="F397" s="833" t="s">
        <v>1642</v>
      </c>
      <c r="G397" s="833" t="s">
        <v>1643</v>
      </c>
      <c r="H397" s="850"/>
      <c r="I397" s="850"/>
      <c r="J397" s="833"/>
      <c r="K397" s="833"/>
      <c r="L397" s="850">
        <v>1</v>
      </c>
      <c r="M397" s="850">
        <v>1431</v>
      </c>
      <c r="N397" s="833">
        <v>1</v>
      </c>
      <c r="O397" s="833">
        <v>1431</v>
      </c>
      <c r="P397" s="850"/>
      <c r="Q397" s="850"/>
      <c r="R397" s="838"/>
      <c r="S397" s="851"/>
    </row>
    <row r="398" spans="1:19" ht="14.4" customHeight="1" x14ac:dyDescent="0.3">
      <c r="A398" s="832" t="s">
        <v>1553</v>
      </c>
      <c r="B398" s="833" t="s">
        <v>1554</v>
      </c>
      <c r="C398" s="833" t="s">
        <v>560</v>
      </c>
      <c r="D398" s="833" t="s">
        <v>900</v>
      </c>
      <c r="E398" s="833" t="s">
        <v>1614</v>
      </c>
      <c r="F398" s="833" t="s">
        <v>1645</v>
      </c>
      <c r="G398" s="833" t="s">
        <v>1646</v>
      </c>
      <c r="H398" s="850"/>
      <c r="I398" s="850"/>
      <c r="J398" s="833"/>
      <c r="K398" s="833"/>
      <c r="L398" s="850"/>
      <c r="M398" s="850"/>
      <c r="N398" s="833"/>
      <c r="O398" s="833"/>
      <c r="P398" s="850">
        <v>1</v>
      </c>
      <c r="Q398" s="850">
        <v>1914</v>
      </c>
      <c r="R398" s="838"/>
      <c r="S398" s="851">
        <v>1914</v>
      </c>
    </row>
    <row r="399" spans="1:19" ht="14.4" customHeight="1" x14ac:dyDescent="0.3">
      <c r="A399" s="832" t="s">
        <v>1553</v>
      </c>
      <c r="B399" s="833" t="s">
        <v>1554</v>
      </c>
      <c r="C399" s="833" t="s">
        <v>560</v>
      </c>
      <c r="D399" s="833" t="s">
        <v>900</v>
      </c>
      <c r="E399" s="833" t="s">
        <v>1614</v>
      </c>
      <c r="F399" s="833" t="s">
        <v>1649</v>
      </c>
      <c r="G399" s="833" t="s">
        <v>1650</v>
      </c>
      <c r="H399" s="850"/>
      <c r="I399" s="850"/>
      <c r="J399" s="833"/>
      <c r="K399" s="833"/>
      <c r="L399" s="850"/>
      <c r="M399" s="850"/>
      <c r="N399" s="833"/>
      <c r="O399" s="833"/>
      <c r="P399" s="850">
        <v>1</v>
      </c>
      <c r="Q399" s="850">
        <v>1214</v>
      </c>
      <c r="R399" s="838"/>
      <c r="S399" s="851">
        <v>1214</v>
      </c>
    </row>
    <row r="400" spans="1:19" ht="14.4" customHeight="1" x14ac:dyDescent="0.3">
      <c r="A400" s="832" t="s">
        <v>1553</v>
      </c>
      <c r="B400" s="833" t="s">
        <v>1554</v>
      </c>
      <c r="C400" s="833" t="s">
        <v>560</v>
      </c>
      <c r="D400" s="833" t="s">
        <v>900</v>
      </c>
      <c r="E400" s="833" t="s">
        <v>1614</v>
      </c>
      <c r="F400" s="833" t="s">
        <v>1654</v>
      </c>
      <c r="G400" s="833" t="s">
        <v>1656</v>
      </c>
      <c r="H400" s="850"/>
      <c r="I400" s="850"/>
      <c r="J400" s="833"/>
      <c r="K400" s="833"/>
      <c r="L400" s="850"/>
      <c r="M400" s="850"/>
      <c r="N400" s="833"/>
      <c r="O400" s="833"/>
      <c r="P400" s="850">
        <v>3</v>
      </c>
      <c r="Q400" s="850">
        <v>2046</v>
      </c>
      <c r="R400" s="838"/>
      <c r="S400" s="851">
        <v>682</v>
      </c>
    </row>
    <row r="401" spans="1:19" ht="14.4" customHeight="1" x14ac:dyDescent="0.3">
      <c r="A401" s="832" t="s">
        <v>1553</v>
      </c>
      <c r="B401" s="833" t="s">
        <v>1554</v>
      </c>
      <c r="C401" s="833" t="s">
        <v>560</v>
      </c>
      <c r="D401" s="833" t="s">
        <v>900</v>
      </c>
      <c r="E401" s="833" t="s">
        <v>1614</v>
      </c>
      <c r="F401" s="833" t="s">
        <v>1657</v>
      </c>
      <c r="G401" s="833" t="s">
        <v>1659</v>
      </c>
      <c r="H401" s="850"/>
      <c r="I401" s="850"/>
      <c r="J401" s="833"/>
      <c r="K401" s="833"/>
      <c r="L401" s="850">
        <v>2</v>
      </c>
      <c r="M401" s="850">
        <v>1434</v>
      </c>
      <c r="N401" s="833">
        <v>1</v>
      </c>
      <c r="O401" s="833">
        <v>717</v>
      </c>
      <c r="P401" s="850"/>
      <c r="Q401" s="850"/>
      <c r="R401" s="838"/>
      <c r="S401" s="851"/>
    </row>
    <row r="402" spans="1:19" ht="14.4" customHeight="1" x14ac:dyDescent="0.3">
      <c r="A402" s="832" t="s">
        <v>1553</v>
      </c>
      <c r="B402" s="833" t="s">
        <v>1554</v>
      </c>
      <c r="C402" s="833" t="s">
        <v>560</v>
      </c>
      <c r="D402" s="833" t="s">
        <v>900</v>
      </c>
      <c r="E402" s="833" t="s">
        <v>1614</v>
      </c>
      <c r="F402" s="833" t="s">
        <v>1660</v>
      </c>
      <c r="G402" s="833" t="s">
        <v>1661</v>
      </c>
      <c r="H402" s="850"/>
      <c r="I402" s="850"/>
      <c r="J402" s="833"/>
      <c r="K402" s="833"/>
      <c r="L402" s="850">
        <v>1</v>
      </c>
      <c r="M402" s="850">
        <v>2638</v>
      </c>
      <c r="N402" s="833">
        <v>1</v>
      </c>
      <c r="O402" s="833">
        <v>2638</v>
      </c>
      <c r="P402" s="850"/>
      <c r="Q402" s="850"/>
      <c r="R402" s="838"/>
      <c r="S402" s="851"/>
    </row>
    <row r="403" spans="1:19" ht="14.4" customHeight="1" x14ac:dyDescent="0.3">
      <c r="A403" s="832" t="s">
        <v>1553</v>
      </c>
      <c r="B403" s="833" t="s">
        <v>1554</v>
      </c>
      <c r="C403" s="833" t="s">
        <v>560</v>
      </c>
      <c r="D403" s="833" t="s">
        <v>900</v>
      </c>
      <c r="E403" s="833" t="s">
        <v>1614</v>
      </c>
      <c r="F403" s="833" t="s">
        <v>1663</v>
      </c>
      <c r="G403" s="833" t="s">
        <v>1664</v>
      </c>
      <c r="H403" s="850"/>
      <c r="I403" s="850"/>
      <c r="J403" s="833"/>
      <c r="K403" s="833"/>
      <c r="L403" s="850">
        <v>1</v>
      </c>
      <c r="M403" s="850">
        <v>1825</v>
      </c>
      <c r="N403" s="833">
        <v>1</v>
      </c>
      <c r="O403" s="833">
        <v>1825</v>
      </c>
      <c r="P403" s="850">
        <v>2</v>
      </c>
      <c r="Q403" s="850">
        <v>3652</v>
      </c>
      <c r="R403" s="838">
        <v>2.001095890410959</v>
      </c>
      <c r="S403" s="851">
        <v>1826</v>
      </c>
    </row>
    <row r="404" spans="1:19" ht="14.4" customHeight="1" x14ac:dyDescent="0.3">
      <c r="A404" s="832" t="s">
        <v>1553</v>
      </c>
      <c r="B404" s="833" t="s">
        <v>1554</v>
      </c>
      <c r="C404" s="833" t="s">
        <v>560</v>
      </c>
      <c r="D404" s="833" t="s">
        <v>900</v>
      </c>
      <c r="E404" s="833" t="s">
        <v>1614</v>
      </c>
      <c r="F404" s="833" t="s">
        <v>1663</v>
      </c>
      <c r="G404" s="833" t="s">
        <v>1665</v>
      </c>
      <c r="H404" s="850"/>
      <c r="I404" s="850"/>
      <c r="J404" s="833"/>
      <c r="K404" s="833"/>
      <c r="L404" s="850">
        <v>7</v>
      </c>
      <c r="M404" s="850">
        <v>12775</v>
      </c>
      <c r="N404" s="833">
        <v>1</v>
      </c>
      <c r="O404" s="833">
        <v>1825</v>
      </c>
      <c r="P404" s="850">
        <v>8</v>
      </c>
      <c r="Q404" s="850">
        <v>14608</v>
      </c>
      <c r="R404" s="838">
        <v>1.1434833659491195</v>
      </c>
      <c r="S404" s="851">
        <v>1826</v>
      </c>
    </row>
    <row r="405" spans="1:19" ht="14.4" customHeight="1" x14ac:dyDescent="0.3">
      <c r="A405" s="832" t="s">
        <v>1553</v>
      </c>
      <c r="B405" s="833" t="s">
        <v>1554</v>
      </c>
      <c r="C405" s="833" t="s">
        <v>560</v>
      </c>
      <c r="D405" s="833" t="s">
        <v>900</v>
      </c>
      <c r="E405" s="833" t="s">
        <v>1614</v>
      </c>
      <c r="F405" s="833" t="s">
        <v>1666</v>
      </c>
      <c r="G405" s="833" t="s">
        <v>1667</v>
      </c>
      <c r="H405" s="850"/>
      <c r="I405" s="850"/>
      <c r="J405" s="833"/>
      <c r="K405" s="833"/>
      <c r="L405" s="850">
        <v>1</v>
      </c>
      <c r="M405" s="850">
        <v>429</v>
      </c>
      <c r="N405" s="833">
        <v>1</v>
      </c>
      <c r="O405" s="833">
        <v>429</v>
      </c>
      <c r="P405" s="850"/>
      <c r="Q405" s="850"/>
      <c r="R405" s="838"/>
      <c r="S405" s="851"/>
    </row>
    <row r="406" spans="1:19" ht="14.4" customHeight="1" x14ac:dyDescent="0.3">
      <c r="A406" s="832" t="s">
        <v>1553</v>
      </c>
      <c r="B406" s="833" t="s">
        <v>1554</v>
      </c>
      <c r="C406" s="833" t="s">
        <v>560</v>
      </c>
      <c r="D406" s="833" t="s">
        <v>900</v>
      </c>
      <c r="E406" s="833" t="s">
        <v>1614</v>
      </c>
      <c r="F406" s="833" t="s">
        <v>1668</v>
      </c>
      <c r="G406" s="833" t="s">
        <v>1669</v>
      </c>
      <c r="H406" s="850"/>
      <c r="I406" s="850"/>
      <c r="J406" s="833"/>
      <c r="K406" s="833"/>
      <c r="L406" s="850">
        <v>6</v>
      </c>
      <c r="M406" s="850">
        <v>21120</v>
      </c>
      <c r="N406" s="833">
        <v>1</v>
      </c>
      <c r="O406" s="833">
        <v>3520</v>
      </c>
      <c r="P406" s="850"/>
      <c r="Q406" s="850"/>
      <c r="R406" s="838"/>
      <c r="S406" s="851"/>
    </row>
    <row r="407" spans="1:19" ht="14.4" customHeight="1" x14ac:dyDescent="0.3">
      <c r="A407" s="832" t="s">
        <v>1553</v>
      </c>
      <c r="B407" s="833" t="s">
        <v>1554</v>
      </c>
      <c r="C407" s="833" t="s">
        <v>560</v>
      </c>
      <c r="D407" s="833" t="s">
        <v>900</v>
      </c>
      <c r="E407" s="833" t="s">
        <v>1614</v>
      </c>
      <c r="F407" s="833" t="s">
        <v>1668</v>
      </c>
      <c r="G407" s="833" t="s">
        <v>1670</v>
      </c>
      <c r="H407" s="850"/>
      <c r="I407" s="850"/>
      <c r="J407" s="833"/>
      <c r="K407" s="833"/>
      <c r="L407" s="850">
        <v>1</v>
      </c>
      <c r="M407" s="850">
        <v>3520</v>
      </c>
      <c r="N407" s="833">
        <v>1</v>
      </c>
      <c r="O407" s="833">
        <v>3520</v>
      </c>
      <c r="P407" s="850"/>
      <c r="Q407" s="850"/>
      <c r="R407" s="838"/>
      <c r="S407" s="851"/>
    </row>
    <row r="408" spans="1:19" ht="14.4" customHeight="1" x14ac:dyDescent="0.3">
      <c r="A408" s="832" t="s">
        <v>1553</v>
      </c>
      <c r="B408" s="833" t="s">
        <v>1554</v>
      </c>
      <c r="C408" s="833" t="s">
        <v>560</v>
      </c>
      <c r="D408" s="833" t="s">
        <v>900</v>
      </c>
      <c r="E408" s="833" t="s">
        <v>1614</v>
      </c>
      <c r="F408" s="833" t="s">
        <v>1673</v>
      </c>
      <c r="G408" s="833" t="s">
        <v>1674</v>
      </c>
      <c r="H408" s="850">
        <v>135</v>
      </c>
      <c r="I408" s="850">
        <v>4500</v>
      </c>
      <c r="J408" s="833"/>
      <c r="K408" s="833">
        <v>33.333333333333336</v>
      </c>
      <c r="L408" s="850"/>
      <c r="M408" s="850"/>
      <c r="N408" s="833"/>
      <c r="O408" s="833"/>
      <c r="P408" s="850"/>
      <c r="Q408" s="850"/>
      <c r="R408" s="838"/>
      <c r="S408" s="851"/>
    </row>
    <row r="409" spans="1:19" ht="14.4" customHeight="1" x14ac:dyDescent="0.3">
      <c r="A409" s="832" t="s">
        <v>1553</v>
      </c>
      <c r="B409" s="833" t="s">
        <v>1554</v>
      </c>
      <c r="C409" s="833" t="s">
        <v>560</v>
      </c>
      <c r="D409" s="833" t="s">
        <v>900</v>
      </c>
      <c r="E409" s="833" t="s">
        <v>1614</v>
      </c>
      <c r="F409" s="833" t="s">
        <v>1673</v>
      </c>
      <c r="G409" s="833" t="s">
        <v>1675</v>
      </c>
      <c r="H409" s="850"/>
      <c r="I409" s="850"/>
      <c r="J409" s="833"/>
      <c r="K409" s="833"/>
      <c r="L409" s="850">
        <v>219</v>
      </c>
      <c r="M409" s="850">
        <v>7300</v>
      </c>
      <c r="N409" s="833">
        <v>1</v>
      </c>
      <c r="O409" s="833">
        <v>33.333333333333336</v>
      </c>
      <c r="P409" s="850">
        <v>223</v>
      </c>
      <c r="Q409" s="850">
        <v>7433.34</v>
      </c>
      <c r="R409" s="838">
        <v>1.0182657534246575</v>
      </c>
      <c r="S409" s="851">
        <v>33.333363228699554</v>
      </c>
    </row>
    <row r="410" spans="1:19" ht="14.4" customHeight="1" x14ac:dyDescent="0.3">
      <c r="A410" s="832" t="s">
        <v>1553</v>
      </c>
      <c r="B410" s="833" t="s">
        <v>1554</v>
      </c>
      <c r="C410" s="833" t="s">
        <v>560</v>
      </c>
      <c r="D410" s="833" t="s">
        <v>900</v>
      </c>
      <c r="E410" s="833" t="s">
        <v>1614</v>
      </c>
      <c r="F410" s="833" t="s">
        <v>1676</v>
      </c>
      <c r="G410" s="833" t="s">
        <v>1677</v>
      </c>
      <c r="H410" s="850">
        <v>134</v>
      </c>
      <c r="I410" s="850">
        <v>4958</v>
      </c>
      <c r="J410" s="833">
        <v>0.57510729613733902</v>
      </c>
      <c r="K410" s="833">
        <v>37</v>
      </c>
      <c r="L410" s="850">
        <v>233</v>
      </c>
      <c r="M410" s="850">
        <v>8621</v>
      </c>
      <c r="N410" s="833">
        <v>1</v>
      </c>
      <c r="O410" s="833">
        <v>37</v>
      </c>
      <c r="P410" s="850">
        <v>228</v>
      </c>
      <c r="Q410" s="850">
        <v>8436</v>
      </c>
      <c r="R410" s="838">
        <v>0.97854077253218885</v>
      </c>
      <c r="S410" s="851">
        <v>37</v>
      </c>
    </row>
    <row r="411" spans="1:19" ht="14.4" customHeight="1" x14ac:dyDescent="0.3">
      <c r="A411" s="832" t="s">
        <v>1553</v>
      </c>
      <c r="B411" s="833" t="s">
        <v>1554</v>
      </c>
      <c r="C411" s="833" t="s">
        <v>560</v>
      </c>
      <c r="D411" s="833" t="s">
        <v>900</v>
      </c>
      <c r="E411" s="833" t="s">
        <v>1614</v>
      </c>
      <c r="F411" s="833" t="s">
        <v>1683</v>
      </c>
      <c r="G411" s="833" t="s">
        <v>1684</v>
      </c>
      <c r="H411" s="850"/>
      <c r="I411" s="850"/>
      <c r="J411" s="833"/>
      <c r="K411" s="833"/>
      <c r="L411" s="850">
        <v>1</v>
      </c>
      <c r="M411" s="850">
        <v>437</v>
      </c>
      <c r="N411" s="833">
        <v>1</v>
      </c>
      <c r="O411" s="833">
        <v>437</v>
      </c>
      <c r="P411" s="850">
        <v>2</v>
      </c>
      <c r="Q411" s="850">
        <v>876</v>
      </c>
      <c r="R411" s="838">
        <v>2.0045766590389018</v>
      </c>
      <c r="S411" s="851">
        <v>438</v>
      </c>
    </row>
    <row r="412" spans="1:19" ht="14.4" customHeight="1" x14ac:dyDescent="0.3">
      <c r="A412" s="832" t="s">
        <v>1553</v>
      </c>
      <c r="B412" s="833" t="s">
        <v>1554</v>
      </c>
      <c r="C412" s="833" t="s">
        <v>560</v>
      </c>
      <c r="D412" s="833" t="s">
        <v>900</v>
      </c>
      <c r="E412" s="833" t="s">
        <v>1614</v>
      </c>
      <c r="F412" s="833" t="s">
        <v>1683</v>
      </c>
      <c r="G412" s="833" t="s">
        <v>1685</v>
      </c>
      <c r="H412" s="850"/>
      <c r="I412" s="850"/>
      <c r="J412" s="833"/>
      <c r="K412" s="833"/>
      <c r="L412" s="850">
        <v>1</v>
      </c>
      <c r="M412" s="850">
        <v>437</v>
      </c>
      <c r="N412" s="833">
        <v>1</v>
      </c>
      <c r="O412" s="833">
        <v>437</v>
      </c>
      <c r="P412" s="850"/>
      <c r="Q412" s="850"/>
      <c r="R412" s="838"/>
      <c r="S412" s="851"/>
    </row>
    <row r="413" spans="1:19" ht="14.4" customHeight="1" x14ac:dyDescent="0.3">
      <c r="A413" s="832" t="s">
        <v>1553</v>
      </c>
      <c r="B413" s="833" t="s">
        <v>1554</v>
      </c>
      <c r="C413" s="833" t="s">
        <v>560</v>
      </c>
      <c r="D413" s="833" t="s">
        <v>900</v>
      </c>
      <c r="E413" s="833" t="s">
        <v>1614</v>
      </c>
      <c r="F413" s="833" t="s">
        <v>1686</v>
      </c>
      <c r="G413" s="833" t="s">
        <v>1687</v>
      </c>
      <c r="H413" s="850"/>
      <c r="I413" s="850"/>
      <c r="J413" s="833"/>
      <c r="K413" s="833"/>
      <c r="L413" s="850"/>
      <c r="M413" s="850"/>
      <c r="N413" s="833"/>
      <c r="O413" s="833"/>
      <c r="P413" s="850">
        <v>1</v>
      </c>
      <c r="Q413" s="850">
        <v>1343</v>
      </c>
      <c r="R413" s="838"/>
      <c r="S413" s="851">
        <v>1343</v>
      </c>
    </row>
    <row r="414" spans="1:19" ht="14.4" customHeight="1" x14ac:dyDescent="0.3">
      <c r="A414" s="832" t="s">
        <v>1553</v>
      </c>
      <c r="B414" s="833" t="s">
        <v>1554</v>
      </c>
      <c r="C414" s="833" t="s">
        <v>560</v>
      </c>
      <c r="D414" s="833" t="s">
        <v>900</v>
      </c>
      <c r="E414" s="833" t="s">
        <v>1614</v>
      </c>
      <c r="F414" s="833" t="s">
        <v>1686</v>
      </c>
      <c r="G414" s="833" t="s">
        <v>1688</v>
      </c>
      <c r="H414" s="850"/>
      <c r="I414" s="850"/>
      <c r="J414" s="833"/>
      <c r="K414" s="833"/>
      <c r="L414" s="850">
        <v>3</v>
      </c>
      <c r="M414" s="850">
        <v>4026</v>
      </c>
      <c r="N414" s="833">
        <v>1</v>
      </c>
      <c r="O414" s="833">
        <v>1342</v>
      </c>
      <c r="P414" s="850">
        <v>4</v>
      </c>
      <c r="Q414" s="850">
        <v>5372</v>
      </c>
      <c r="R414" s="838">
        <v>1.3343268753104818</v>
      </c>
      <c r="S414" s="851">
        <v>1343</v>
      </c>
    </row>
    <row r="415" spans="1:19" ht="14.4" customHeight="1" x14ac:dyDescent="0.3">
      <c r="A415" s="832" t="s">
        <v>1553</v>
      </c>
      <c r="B415" s="833" t="s">
        <v>1554</v>
      </c>
      <c r="C415" s="833" t="s">
        <v>560</v>
      </c>
      <c r="D415" s="833" t="s">
        <v>900</v>
      </c>
      <c r="E415" s="833" t="s">
        <v>1614</v>
      </c>
      <c r="F415" s="833" t="s">
        <v>1689</v>
      </c>
      <c r="G415" s="833" t="s">
        <v>1690</v>
      </c>
      <c r="H415" s="850"/>
      <c r="I415" s="850"/>
      <c r="J415" s="833"/>
      <c r="K415" s="833"/>
      <c r="L415" s="850"/>
      <c r="M415" s="850"/>
      <c r="N415" s="833"/>
      <c r="O415" s="833"/>
      <c r="P415" s="850">
        <v>3</v>
      </c>
      <c r="Q415" s="850">
        <v>1530</v>
      </c>
      <c r="R415" s="838"/>
      <c r="S415" s="851">
        <v>510</v>
      </c>
    </row>
    <row r="416" spans="1:19" ht="14.4" customHeight="1" x14ac:dyDescent="0.3">
      <c r="A416" s="832" t="s">
        <v>1553</v>
      </c>
      <c r="B416" s="833" t="s">
        <v>1554</v>
      </c>
      <c r="C416" s="833" t="s">
        <v>560</v>
      </c>
      <c r="D416" s="833" t="s">
        <v>900</v>
      </c>
      <c r="E416" s="833" t="s">
        <v>1614</v>
      </c>
      <c r="F416" s="833" t="s">
        <v>1697</v>
      </c>
      <c r="G416" s="833" t="s">
        <v>1698</v>
      </c>
      <c r="H416" s="850">
        <v>1</v>
      </c>
      <c r="I416" s="850">
        <v>354</v>
      </c>
      <c r="J416" s="833"/>
      <c r="K416" s="833">
        <v>354</v>
      </c>
      <c r="L416" s="850"/>
      <c r="M416" s="850"/>
      <c r="N416" s="833"/>
      <c r="O416" s="833"/>
      <c r="P416" s="850"/>
      <c r="Q416" s="850"/>
      <c r="R416" s="838"/>
      <c r="S416" s="851"/>
    </row>
    <row r="417" spans="1:19" ht="14.4" customHeight="1" x14ac:dyDescent="0.3">
      <c r="A417" s="832" t="s">
        <v>1553</v>
      </c>
      <c r="B417" s="833" t="s">
        <v>1554</v>
      </c>
      <c r="C417" s="833" t="s">
        <v>560</v>
      </c>
      <c r="D417" s="833" t="s">
        <v>900</v>
      </c>
      <c r="E417" s="833" t="s">
        <v>1614</v>
      </c>
      <c r="F417" s="833" t="s">
        <v>1701</v>
      </c>
      <c r="G417" s="833" t="s">
        <v>1702</v>
      </c>
      <c r="H417" s="850"/>
      <c r="I417" s="850"/>
      <c r="J417" s="833"/>
      <c r="K417" s="833"/>
      <c r="L417" s="850"/>
      <c r="M417" s="850"/>
      <c r="N417" s="833"/>
      <c r="O417" s="833"/>
      <c r="P417" s="850">
        <v>4</v>
      </c>
      <c r="Q417" s="850">
        <v>4160</v>
      </c>
      <c r="R417" s="838"/>
      <c r="S417" s="851">
        <v>1040</v>
      </c>
    </row>
    <row r="418" spans="1:19" ht="14.4" customHeight="1" x14ac:dyDescent="0.3">
      <c r="A418" s="832" t="s">
        <v>1553</v>
      </c>
      <c r="B418" s="833" t="s">
        <v>1554</v>
      </c>
      <c r="C418" s="833" t="s">
        <v>560</v>
      </c>
      <c r="D418" s="833" t="s">
        <v>900</v>
      </c>
      <c r="E418" s="833" t="s">
        <v>1614</v>
      </c>
      <c r="F418" s="833" t="s">
        <v>1713</v>
      </c>
      <c r="G418" s="833" t="s">
        <v>1715</v>
      </c>
      <c r="H418" s="850"/>
      <c r="I418" s="850"/>
      <c r="J418" s="833"/>
      <c r="K418" s="833"/>
      <c r="L418" s="850">
        <v>1</v>
      </c>
      <c r="M418" s="850">
        <v>719</v>
      </c>
      <c r="N418" s="833">
        <v>1</v>
      </c>
      <c r="O418" s="833">
        <v>719</v>
      </c>
      <c r="P418" s="850"/>
      <c r="Q418" s="850"/>
      <c r="R418" s="838"/>
      <c r="S418" s="851"/>
    </row>
    <row r="419" spans="1:19" ht="14.4" customHeight="1" x14ac:dyDescent="0.3">
      <c r="A419" s="832" t="s">
        <v>1553</v>
      </c>
      <c r="B419" s="833" t="s">
        <v>1554</v>
      </c>
      <c r="C419" s="833" t="s">
        <v>560</v>
      </c>
      <c r="D419" s="833" t="s">
        <v>901</v>
      </c>
      <c r="E419" s="833" t="s">
        <v>1555</v>
      </c>
      <c r="F419" s="833" t="s">
        <v>1556</v>
      </c>
      <c r="G419" s="833" t="s">
        <v>1557</v>
      </c>
      <c r="H419" s="850"/>
      <c r="I419" s="850"/>
      <c r="J419" s="833"/>
      <c r="K419" s="833"/>
      <c r="L419" s="850">
        <v>600</v>
      </c>
      <c r="M419" s="850">
        <v>13638</v>
      </c>
      <c r="N419" s="833">
        <v>1</v>
      </c>
      <c r="O419" s="833">
        <v>22.73</v>
      </c>
      <c r="P419" s="850">
        <v>536</v>
      </c>
      <c r="Q419" s="850">
        <v>12435.2</v>
      </c>
      <c r="R419" s="838">
        <v>0.91180525003666235</v>
      </c>
      <c r="S419" s="851">
        <v>23.200000000000003</v>
      </c>
    </row>
    <row r="420" spans="1:19" ht="14.4" customHeight="1" x14ac:dyDescent="0.3">
      <c r="A420" s="832" t="s">
        <v>1553</v>
      </c>
      <c r="B420" s="833" t="s">
        <v>1554</v>
      </c>
      <c r="C420" s="833" t="s">
        <v>560</v>
      </c>
      <c r="D420" s="833" t="s">
        <v>901</v>
      </c>
      <c r="E420" s="833" t="s">
        <v>1555</v>
      </c>
      <c r="F420" s="833" t="s">
        <v>1558</v>
      </c>
      <c r="G420" s="833" t="s">
        <v>1559</v>
      </c>
      <c r="H420" s="850">
        <v>2680</v>
      </c>
      <c r="I420" s="850">
        <v>7155.6</v>
      </c>
      <c r="J420" s="833">
        <v>0.77237347575619875</v>
      </c>
      <c r="K420" s="833">
        <v>2.67</v>
      </c>
      <c r="L420" s="850">
        <v>3577</v>
      </c>
      <c r="M420" s="850">
        <v>9264.43</v>
      </c>
      <c r="N420" s="833">
        <v>1</v>
      </c>
      <c r="O420" s="833">
        <v>2.5900000000000003</v>
      </c>
      <c r="P420" s="850">
        <v>1362</v>
      </c>
      <c r="Q420" s="850">
        <v>3513.96</v>
      </c>
      <c r="R420" s="838">
        <v>0.37929586601658172</v>
      </c>
      <c r="S420" s="851">
        <v>2.58</v>
      </c>
    </row>
    <row r="421" spans="1:19" ht="14.4" customHeight="1" x14ac:dyDescent="0.3">
      <c r="A421" s="832" t="s">
        <v>1553</v>
      </c>
      <c r="B421" s="833" t="s">
        <v>1554</v>
      </c>
      <c r="C421" s="833" t="s">
        <v>560</v>
      </c>
      <c r="D421" s="833" t="s">
        <v>901</v>
      </c>
      <c r="E421" s="833" t="s">
        <v>1555</v>
      </c>
      <c r="F421" s="833" t="s">
        <v>1560</v>
      </c>
      <c r="G421" s="833" t="s">
        <v>1561</v>
      </c>
      <c r="H421" s="850">
        <v>10457</v>
      </c>
      <c r="I421" s="850">
        <v>54899.25</v>
      </c>
      <c r="J421" s="833">
        <v>1.3694274268381506</v>
      </c>
      <c r="K421" s="833">
        <v>5.25</v>
      </c>
      <c r="L421" s="850">
        <v>5680</v>
      </c>
      <c r="M421" s="850">
        <v>40089.200000000012</v>
      </c>
      <c r="N421" s="833">
        <v>1</v>
      </c>
      <c r="O421" s="833">
        <v>7.0579577464788752</v>
      </c>
      <c r="P421" s="850">
        <v>6085</v>
      </c>
      <c r="Q421" s="850">
        <v>43751.15</v>
      </c>
      <c r="R421" s="838">
        <v>1.0913450505373015</v>
      </c>
      <c r="S421" s="851">
        <v>7.19</v>
      </c>
    </row>
    <row r="422" spans="1:19" ht="14.4" customHeight="1" x14ac:dyDescent="0.3">
      <c r="A422" s="832" t="s">
        <v>1553</v>
      </c>
      <c r="B422" s="833" t="s">
        <v>1554</v>
      </c>
      <c r="C422" s="833" t="s">
        <v>560</v>
      </c>
      <c r="D422" s="833" t="s">
        <v>901</v>
      </c>
      <c r="E422" s="833" t="s">
        <v>1555</v>
      </c>
      <c r="F422" s="833" t="s">
        <v>1566</v>
      </c>
      <c r="G422" s="833" t="s">
        <v>1567</v>
      </c>
      <c r="H422" s="850">
        <v>15175</v>
      </c>
      <c r="I422" s="850">
        <v>92719.25</v>
      </c>
      <c r="J422" s="833">
        <v>1.2292936197925297</v>
      </c>
      <c r="K422" s="833">
        <v>6.11</v>
      </c>
      <c r="L422" s="850">
        <v>14258</v>
      </c>
      <c r="M422" s="850">
        <v>75424.820000000007</v>
      </c>
      <c r="N422" s="833">
        <v>1</v>
      </c>
      <c r="O422" s="833">
        <v>5.2900000000000009</v>
      </c>
      <c r="P422" s="850">
        <v>4887</v>
      </c>
      <c r="Q422" s="850">
        <v>26047.71</v>
      </c>
      <c r="R422" s="838">
        <v>0.3453466644003923</v>
      </c>
      <c r="S422" s="851">
        <v>5.33</v>
      </c>
    </row>
    <row r="423" spans="1:19" ht="14.4" customHeight="1" x14ac:dyDescent="0.3">
      <c r="A423" s="832" t="s">
        <v>1553</v>
      </c>
      <c r="B423" s="833" t="s">
        <v>1554</v>
      </c>
      <c r="C423" s="833" t="s">
        <v>560</v>
      </c>
      <c r="D423" s="833" t="s">
        <v>901</v>
      </c>
      <c r="E423" s="833" t="s">
        <v>1555</v>
      </c>
      <c r="F423" s="833" t="s">
        <v>1568</v>
      </c>
      <c r="G423" s="833" t="s">
        <v>1569</v>
      </c>
      <c r="H423" s="850">
        <v>3005</v>
      </c>
      <c r="I423" s="850">
        <v>27345.5</v>
      </c>
      <c r="J423" s="833">
        <v>2.6905117044220201</v>
      </c>
      <c r="K423" s="833">
        <v>9.1</v>
      </c>
      <c r="L423" s="850">
        <v>1112</v>
      </c>
      <c r="M423" s="850">
        <v>10163.68</v>
      </c>
      <c r="N423" s="833">
        <v>1</v>
      </c>
      <c r="O423" s="833">
        <v>9.14</v>
      </c>
      <c r="P423" s="850">
        <v>76</v>
      </c>
      <c r="Q423" s="850">
        <v>694.64</v>
      </c>
      <c r="R423" s="838">
        <v>6.8345323741007186E-2</v>
      </c>
      <c r="S423" s="851">
        <v>9.14</v>
      </c>
    </row>
    <row r="424" spans="1:19" ht="14.4" customHeight="1" x14ac:dyDescent="0.3">
      <c r="A424" s="832" t="s">
        <v>1553</v>
      </c>
      <c r="B424" s="833" t="s">
        <v>1554</v>
      </c>
      <c r="C424" s="833" t="s">
        <v>560</v>
      </c>
      <c r="D424" s="833" t="s">
        <v>901</v>
      </c>
      <c r="E424" s="833" t="s">
        <v>1555</v>
      </c>
      <c r="F424" s="833" t="s">
        <v>1570</v>
      </c>
      <c r="G424" s="833" t="s">
        <v>1571</v>
      </c>
      <c r="H424" s="850">
        <v>1050</v>
      </c>
      <c r="I424" s="850">
        <v>9597</v>
      </c>
      <c r="J424" s="833">
        <v>0.87998723619638652</v>
      </c>
      <c r="K424" s="833">
        <v>9.14</v>
      </c>
      <c r="L424" s="850">
        <v>1188</v>
      </c>
      <c r="M424" s="850">
        <v>10905.84</v>
      </c>
      <c r="N424" s="833">
        <v>1</v>
      </c>
      <c r="O424" s="833">
        <v>9.18</v>
      </c>
      <c r="P424" s="850">
        <v>151</v>
      </c>
      <c r="Q424" s="850">
        <v>1386.18</v>
      </c>
      <c r="R424" s="838">
        <v>0.12710437710437711</v>
      </c>
      <c r="S424" s="851">
        <v>9.18</v>
      </c>
    </row>
    <row r="425" spans="1:19" ht="14.4" customHeight="1" x14ac:dyDescent="0.3">
      <c r="A425" s="832" t="s">
        <v>1553</v>
      </c>
      <c r="B425" s="833" t="s">
        <v>1554</v>
      </c>
      <c r="C425" s="833" t="s">
        <v>560</v>
      </c>
      <c r="D425" s="833" t="s">
        <v>901</v>
      </c>
      <c r="E425" s="833" t="s">
        <v>1555</v>
      </c>
      <c r="F425" s="833" t="s">
        <v>1572</v>
      </c>
      <c r="G425" s="833" t="s">
        <v>1573</v>
      </c>
      <c r="H425" s="850">
        <v>1822</v>
      </c>
      <c r="I425" s="850">
        <v>18657.28</v>
      </c>
      <c r="J425" s="833">
        <v>4.5255112560003301</v>
      </c>
      <c r="K425" s="833">
        <v>10.24</v>
      </c>
      <c r="L425" s="850">
        <v>403</v>
      </c>
      <c r="M425" s="850">
        <v>4122.6899999999996</v>
      </c>
      <c r="N425" s="833">
        <v>1</v>
      </c>
      <c r="O425" s="833">
        <v>10.229999999999999</v>
      </c>
      <c r="P425" s="850"/>
      <c r="Q425" s="850"/>
      <c r="R425" s="838"/>
      <c r="S425" s="851"/>
    </row>
    <row r="426" spans="1:19" ht="14.4" customHeight="1" x14ac:dyDescent="0.3">
      <c r="A426" s="832" t="s">
        <v>1553</v>
      </c>
      <c r="B426" s="833" t="s">
        <v>1554</v>
      </c>
      <c r="C426" s="833" t="s">
        <v>560</v>
      </c>
      <c r="D426" s="833" t="s">
        <v>901</v>
      </c>
      <c r="E426" s="833" t="s">
        <v>1555</v>
      </c>
      <c r="F426" s="833" t="s">
        <v>1574</v>
      </c>
      <c r="G426" s="833" t="s">
        <v>1575</v>
      </c>
      <c r="H426" s="850">
        <v>2400</v>
      </c>
      <c r="I426" s="850">
        <v>47088</v>
      </c>
      <c r="J426" s="833"/>
      <c r="K426" s="833">
        <v>19.62</v>
      </c>
      <c r="L426" s="850"/>
      <c r="M426" s="850"/>
      <c r="N426" s="833"/>
      <c r="O426" s="833"/>
      <c r="P426" s="850"/>
      <c r="Q426" s="850"/>
      <c r="R426" s="838"/>
      <c r="S426" s="851"/>
    </row>
    <row r="427" spans="1:19" ht="14.4" customHeight="1" x14ac:dyDescent="0.3">
      <c r="A427" s="832" t="s">
        <v>1553</v>
      </c>
      <c r="B427" s="833" t="s">
        <v>1554</v>
      </c>
      <c r="C427" s="833" t="s">
        <v>560</v>
      </c>
      <c r="D427" s="833" t="s">
        <v>901</v>
      </c>
      <c r="E427" s="833" t="s">
        <v>1555</v>
      </c>
      <c r="F427" s="833" t="s">
        <v>1576</v>
      </c>
      <c r="G427" s="833" t="s">
        <v>1577</v>
      </c>
      <c r="H427" s="850"/>
      <c r="I427" s="850"/>
      <c r="J427" s="833"/>
      <c r="K427" s="833"/>
      <c r="L427" s="850"/>
      <c r="M427" s="850"/>
      <c r="N427" s="833"/>
      <c r="O427" s="833"/>
      <c r="P427" s="850">
        <v>4</v>
      </c>
      <c r="Q427" s="850">
        <v>181.16</v>
      </c>
      <c r="R427" s="838"/>
      <c r="S427" s="851">
        <v>45.29</v>
      </c>
    </row>
    <row r="428" spans="1:19" ht="14.4" customHeight="1" x14ac:dyDescent="0.3">
      <c r="A428" s="832" t="s">
        <v>1553</v>
      </c>
      <c r="B428" s="833" t="s">
        <v>1554</v>
      </c>
      <c r="C428" s="833" t="s">
        <v>560</v>
      </c>
      <c r="D428" s="833" t="s">
        <v>901</v>
      </c>
      <c r="E428" s="833" t="s">
        <v>1555</v>
      </c>
      <c r="F428" s="833" t="s">
        <v>1580</v>
      </c>
      <c r="G428" s="833" t="s">
        <v>1581</v>
      </c>
      <c r="H428" s="850">
        <v>6628</v>
      </c>
      <c r="I428" s="850">
        <v>135078.64000000001</v>
      </c>
      <c r="J428" s="833">
        <v>3.0752459333629298</v>
      </c>
      <c r="K428" s="833">
        <v>20.380000000000003</v>
      </c>
      <c r="L428" s="850">
        <v>2150</v>
      </c>
      <c r="M428" s="850">
        <v>43924.5</v>
      </c>
      <c r="N428" s="833">
        <v>1</v>
      </c>
      <c r="O428" s="833">
        <v>20.43</v>
      </c>
      <c r="P428" s="850">
        <v>5425</v>
      </c>
      <c r="Q428" s="850">
        <v>113382.5</v>
      </c>
      <c r="R428" s="838">
        <v>2.5813042834864368</v>
      </c>
      <c r="S428" s="851">
        <v>20.9</v>
      </c>
    </row>
    <row r="429" spans="1:19" ht="14.4" customHeight="1" x14ac:dyDescent="0.3">
      <c r="A429" s="832" t="s">
        <v>1553</v>
      </c>
      <c r="B429" s="833" t="s">
        <v>1554</v>
      </c>
      <c r="C429" s="833" t="s">
        <v>560</v>
      </c>
      <c r="D429" s="833" t="s">
        <v>901</v>
      </c>
      <c r="E429" s="833" t="s">
        <v>1555</v>
      </c>
      <c r="F429" s="833" t="s">
        <v>1586</v>
      </c>
      <c r="G429" s="833" t="s">
        <v>1587</v>
      </c>
      <c r="H429" s="850">
        <v>37</v>
      </c>
      <c r="I429" s="850">
        <v>80058.38</v>
      </c>
      <c r="J429" s="833">
        <v>3.3581816961551687</v>
      </c>
      <c r="K429" s="833">
        <v>2163.7400000000002</v>
      </c>
      <c r="L429" s="850">
        <v>12</v>
      </c>
      <c r="M429" s="850">
        <v>23839.800000000003</v>
      </c>
      <c r="N429" s="833">
        <v>1</v>
      </c>
      <c r="O429" s="833">
        <v>1986.6500000000003</v>
      </c>
      <c r="P429" s="850">
        <v>23</v>
      </c>
      <c r="Q429" s="850">
        <v>46641.469999999994</v>
      </c>
      <c r="R429" s="838">
        <v>1.9564539132039693</v>
      </c>
      <c r="S429" s="851">
        <v>2027.8899999999996</v>
      </c>
    </row>
    <row r="430" spans="1:19" ht="14.4" customHeight="1" x14ac:dyDescent="0.3">
      <c r="A430" s="832" t="s">
        <v>1553</v>
      </c>
      <c r="B430" s="833" t="s">
        <v>1554</v>
      </c>
      <c r="C430" s="833" t="s">
        <v>560</v>
      </c>
      <c r="D430" s="833" t="s">
        <v>901</v>
      </c>
      <c r="E430" s="833" t="s">
        <v>1555</v>
      </c>
      <c r="F430" s="833" t="s">
        <v>1590</v>
      </c>
      <c r="G430" s="833" t="s">
        <v>1591</v>
      </c>
      <c r="H430" s="850">
        <v>134945</v>
      </c>
      <c r="I430" s="850">
        <v>560021.75</v>
      </c>
      <c r="J430" s="833">
        <v>0.96347027344271707</v>
      </c>
      <c r="K430" s="833">
        <v>4.1500000000000004</v>
      </c>
      <c r="L430" s="850">
        <v>154179</v>
      </c>
      <c r="M430" s="850">
        <v>581254.82999999996</v>
      </c>
      <c r="N430" s="833">
        <v>1</v>
      </c>
      <c r="O430" s="833">
        <v>3.7699999999999996</v>
      </c>
      <c r="P430" s="850">
        <v>95300</v>
      </c>
      <c r="Q430" s="850">
        <v>357375</v>
      </c>
      <c r="R430" s="838">
        <v>0.61483360060853176</v>
      </c>
      <c r="S430" s="851">
        <v>3.75</v>
      </c>
    </row>
    <row r="431" spans="1:19" ht="14.4" customHeight="1" x14ac:dyDescent="0.3">
      <c r="A431" s="832" t="s">
        <v>1553</v>
      </c>
      <c r="B431" s="833" t="s">
        <v>1554</v>
      </c>
      <c r="C431" s="833" t="s">
        <v>560</v>
      </c>
      <c r="D431" s="833" t="s">
        <v>901</v>
      </c>
      <c r="E431" s="833" t="s">
        <v>1555</v>
      </c>
      <c r="F431" s="833" t="s">
        <v>1596</v>
      </c>
      <c r="G431" s="833" t="s">
        <v>1597</v>
      </c>
      <c r="H431" s="850">
        <v>450</v>
      </c>
      <c r="I431" s="850">
        <v>72963</v>
      </c>
      <c r="J431" s="833">
        <v>0.63033900062201953</v>
      </c>
      <c r="K431" s="833">
        <v>162.13999999999999</v>
      </c>
      <c r="L431" s="850">
        <v>728</v>
      </c>
      <c r="M431" s="850">
        <v>115752</v>
      </c>
      <c r="N431" s="833">
        <v>1</v>
      </c>
      <c r="O431" s="833">
        <v>159</v>
      </c>
      <c r="P431" s="850"/>
      <c r="Q431" s="850"/>
      <c r="R431" s="838"/>
      <c r="S431" s="851"/>
    </row>
    <row r="432" spans="1:19" ht="14.4" customHeight="1" x14ac:dyDescent="0.3">
      <c r="A432" s="832" t="s">
        <v>1553</v>
      </c>
      <c r="B432" s="833" t="s">
        <v>1554</v>
      </c>
      <c r="C432" s="833" t="s">
        <v>560</v>
      </c>
      <c r="D432" s="833" t="s">
        <v>901</v>
      </c>
      <c r="E432" s="833" t="s">
        <v>1555</v>
      </c>
      <c r="F432" s="833" t="s">
        <v>1598</v>
      </c>
      <c r="G432" s="833" t="s">
        <v>1599</v>
      </c>
      <c r="H432" s="850">
        <v>7330</v>
      </c>
      <c r="I432" s="850">
        <v>147406.29999999999</v>
      </c>
      <c r="J432" s="833">
        <v>0.83712579407131271</v>
      </c>
      <c r="K432" s="833">
        <v>20.11</v>
      </c>
      <c r="L432" s="850">
        <v>8710</v>
      </c>
      <c r="M432" s="850">
        <v>176086.2</v>
      </c>
      <c r="N432" s="833">
        <v>1</v>
      </c>
      <c r="O432" s="833">
        <v>20.216555683122849</v>
      </c>
      <c r="P432" s="850">
        <v>4788</v>
      </c>
      <c r="Q432" s="850">
        <v>99303.12</v>
      </c>
      <c r="R432" s="838">
        <v>0.56394606732384478</v>
      </c>
      <c r="S432" s="851">
        <v>20.74</v>
      </c>
    </row>
    <row r="433" spans="1:19" ht="14.4" customHeight="1" x14ac:dyDescent="0.3">
      <c r="A433" s="832" t="s">
        <v>1553</v>
      </c>
      <c r="B433" s="833" t="s">
        <v>1554</v>
      </c>
      <c r="C433" s="833" t="s">
        <v>560</v>
      </c>
      <c r="D433" s="833" t="s">
        <v>901</v>
      </c>
      <c r="E433" s="833" t="s">
        <v>1555</v>
      </c>
      <c r="F433" s="833" t="s">
        <v>1600</v>
      </c>
      <c r="G433" s="833"/>
      <c r="H433" s="850">
        <v>2102</v>
      </c>
      <c r="I433" s="850">
        <v>53359.020000000004</v>
      </c>
      <c r="J433" s="833"/>
      <c r="K433" s="833">
        <v>25.384881065651761</v>
      </c>
      <c r="L433" s="850"/>
      <c r="M433" s="850"/>
      <c r="N433" s="833"/>
      <c r="O433" s="833"/>
      <c r="P433" s="850"/>
      <c r="Q433" s="850"/>
      <c r="R433" s="838"/>
      <c r="S433" s="851"/>
    </row>
    <row r="434" spans="1:19" ht="14.4" customHeight="1" x14ac:dyDescent="0.3">
      <c r="A434" s="832" t="s">
        <v>1553</v>
      </c>
      <c r="B434" s="833" t="s">
        <v>1554</v>
      </c>
      <c r="C434" s="833" t="s">
        <v>560</v>
      </c>
      <c r="D434" s="833" t="s">
        <v>901</v>
      </c>
      <c r="E434" s="833" t="s">
        <v>1555</v>
      </c>
      <c r="F434" s="833" t="s">
        <v>1601</v>
      </c>
      <c r="G434" s="833" t="s">
        <v>1602</v>
      </c>
      <c r="H434" s="850"/>
      <c r="I434" s="850"/>
      <c r="J434" s="833"/>
      <c r="K434" s="833"/>
      <c r="L434" s="850">
        <v>2</v>
      </c>
      <c r="M434" s="850">
        <v>136.12</v>
      </c>
      <c r="N434" s="833">
        <v>1</v>
      </c>
      <c r="O434" s="833">
        <v>68.06</v>
      </c>
      <c r="P434" s="850"/>
      <c r="Q434" s="850"/>
      <c r="R434" s="838"/>
      <c r="S434" s="851"/>
    </row>
    <row r="435" spans="1:19" ht="14.4" customHeight="1" x14ac:dyDescent="0.3">
      <c r="A435" s="832" t="s">
        <v>1553</v>
      </c>
      <c r="B435" s="833" t="s">
        <v>1554</v>
      </c>
      <c r="C435" s="833" t="s">
        <v>560</v>
      </c>
      <c r="D435" s="833" t="s">
        <v>901</v>
      </c>
      <c r="E435" s="833" t="s">
        <v>1555</v>
      </c>
      <c r="F435" s="833" t="s">
        <v>1603</v>
      </c>
      <c r="G435" s="833"/>
      <c r="H435" s="850">
        <v>0.5</v>
      </c>
      <c r="I435" s="850">
        <v>6203</v>
      </c>
      <c r="J435" s="833"/>
      <c r="K435" s="833">
        <v>12406</v>
      </c>
      <c r="L435" s="850"/>
      <c r="M435" s="850"/>
      <c r="N435" s="833"/>
      <c r="O435" s="833"/>
      <c r="P435" s="850"/>
      <c r="Q435" s="850"/>
      <c r="R435" s="838"/>
      <c r="S435" s="851"/>
    </row>
    <row r="436" spans="1:19" ht="14.4" customHeight="1" x14ac:dyDescent="0.3">
      <c r="A436" s="832" t="s">
        <v>1553</v>
      </c>
      <c r="B436" s="833" t="s">
        <v>1554</v>
      </c>
      <c r="C436" s="833" t="s">
        <v>560</v>
      </c>
      <c r="D436" s="833" t="s">
        <v>901</v>
      </c>
      <c r="E436" s="833" t="s">
        <v>1555</v>
      </c>
      <c r="F436" s="833" t="s">
        <v>1606</v>
      </c>
      <c r="G436" s="833" t="s">
        <v>1607</v>
      </c>
      <c r="H436" s="850"/>
      <c r="I436" s="850"/>
      <c r="J436" s="833"/>
      <c r="K436" s="833"/>
      <c r="L436" s="850">
        <v>11436</v>
      </c>
      <c r="M436" s="850">
        <v>227118.96000000002</v>
      </c>
      <c r="N436" s="833">
        <v>1</v>
      </c>
      <c r="O436" s="833">
        <v>19.860000000000003</v>
      </c>
      <c r="P436" s="850"/>
      <c r="Q436" s="850"/>
      <c r="R436" s="838"/>
      <c r="S436" s="851"/>
    </row>
    <row r="437" spans="1:19" ht="14.4" customHeight="1" x14ac:dyDescent="0.3">
      <c r="A437" s="832" t="s">
        <v>1553</v>
      </c>
      <c r="B437" s="833" t="s">
        <v>1554</v>
      </c>
      <c r="C437" s="833" t="s">
        <v>560</v>
      </c>
      <c r="D437" s="833" t="s">
        <v>901</v>
      </c>
      <c r="E437" s="833" t="s">
        <v>1555</v>
      </c>
      <c r="F437" s="833" t="s">
        <v>1608</v>
      </c>
      <c r="G437" s="833" t="s">
        <v>1609</v>
      </c>
      <c r="H437" s="850"/>
      <c r="I437" s="850"/>
      <c r="J437" s="833"/>
      <c r="K437" s="833"/>
      <c r="L437" s="850">
        <v>700</v>
      </c>
      <c r="M437" s="850">
        <v>14231</v>
      </c>
      <c r="N437" s="833">
        <v>1</v>
      </c>
      <c r="O437" s="833">
        <v>20.329999999999998</v>
      </c>
      <c r="P437" s="850"/>
      <c r="Q437" s="850"/>
      <c r="R437" s="838"/>
      <c r="S437" s="851"/>
    </row>
    <row r="438" spans="1:19" ht="14.4" customHeight="1" x14ac:dyDescent="0.3">
      <c r="A438" s="832" t="s">
        <v>1553</v>
      </c>
      <c r="B438" s="833" t="s">
        <v>1554</v>
      </c>
      <c r="C438" s="833" t="s">
        <v>560</v>
      </c>
      <c r="D438" s="833" t="s">
        <v>901</v>
      </c>
      <c r="E438" s="833" t="s">
        <v>1614</v>
      </c>
      <c r="F438" s="833" t="s">
        <v>1615</v>
      </c>
      <c r="G438" s="833" t="s">
        <v>1616</v>
      </c>
      <c r="H438" s="850"/>
      <c r="I438" s="850"/>
      <c r="J438" s="833"/>
      <c r="K438" s="833"/>
      <c r="L438" s="850">
        <v>8</v>
      </c>
      <c r="M438" s="850">
        <v>296</v>
      </c>
      <c r="N438" s="833">
        <v>1</v>
      </c>
      <c r="O438" s="833">
        <v>37</v>
      </c>
      <c r="P438" s="850">
        <v>33</v>
      </c>
      <c r="Q438" s="850">
        <v>1221</v>
      </c>
      <c r="R438" s="838">
        <v>4.125</v>
      </c>
      <c r="S438" s="851">
        <v>37</v>
      </c>
    </row>
    <row r="439" spans="1:19" ht="14.4" customHeight="1" x14ac:dyDescent="0.3">
      <c r="A439" s="832" t="s">
        <v>1553</v>
      </c>
      <c r="B439" s="833" t="s">
        <v>1554</v>
      </c>
      <c r="C439" s="833" t="s">
        <v>560</v>
      </c>
      <c r="D439" s="833" t="s">
        <v>901</v>
      </c>
      <c r="E439" s="833" t="s">
        <v>1614</v>
      </c>
      <c r="F439" s="833" t="s">
        <v>1615</v>
      </c>
      <c r="G439" s="833" t="s">
        <v>1617</v>
      </c>
      <c r="H439" s="850"/>
      <c r="I439" s="850"/>
      <c r="J439" s="833"/>
      <c r="K439" s="833"/>
      <c r="L439" s="850">
        <v>4</v>
      </c>
      <c r="M439" s="850">
        <v>148</v>
      </c>
      <c r="N439" s="833">
        <v>1</v>
      </c>
      <c r="O439" s="833">
        <v>37</v>
      </c>
      <c r="P439" s="850"/>
      <c r="Q439" s="850"/>
      <c r="R439" s="838"/>
      <c r="S439" s="851"/>
    </row>
    <row r="440" spans="1:19" ht="14.4" customHeight="1" x14ac:dyDescent="0.3">
      <c r="A440" s="832" t="s">
        <v>1553</v>
      </c>
      <c r="B440" s="833" t="s">
        <v>1554</v>
      </c>
      <c r="C440" s="833" t="s">
        <v>560</v>
      </c>
      <c r="D440" s="833" t="s">
        <v>901</v>
      </c>
      <c r="E440" s="833" t="s">
        <v>1614</v>
      </c>
      <c r="F440" s="833" t="s">
        <v>1620</v>
      </c>
      <c r="G440" s="833" t="s">
        <v>1621</v>
      </c>
      <c r="H440" s="850">
        <v>2</v>
      </c>
      <c r="I440" s="850">
        <v>354</v>
      </c>
      <c r="J440" s="833">
        <v>7.575757575757576E-3</v>
      </c>
      <c r="K440" s="833">
        <v>177</v>
      </c>
      <c r="L440" s="850">
        <v>264</v>
      </c>
      <c r="M440" s="850">
        <v>46728</v>
      </c>
      <c r="N440" s="833">
        <v>1</v>
      </c>
      <c r="O440" s="833">
        <v>177</v>
      </c>
      <c r="P440" s="850">
        <v>261</v>
      </c>
      <c r="Q440" s="850">
        <v>46458</v>
      </c>
      <c r="R440" s="838">
        <v>0.99422187981510013</v>
      </c>
      <c r="S440" s="851">
        <v>178</v>
      </c>
    </row>
    <row r="441" spans="1:19" ht="14.4" customHeight="1" x14ac:dyDescent="0.3">
      <c r="A441" s="832" t="s">
        <v>1553</v>
      </c>
      <c r="B441" s="833" t="s">
        <v>1554</v>
      </c>
      <c r="C441" s="833" t="s">
        <v>560</v>
      </c>
      <c r="D441" s="833" t="s">
        <v>901</v>
      </c>
      <c r="E441" s="833" t="s">
        <v>1614</v>
      </c>
      <c r="F441" s="833" t="s">
        <v>1625</v>
      </c>
      <c r="G441" s="833" t="s">
        <v>1626</v>
      </c>
      <c r="H441" s="850"/>
      <c r="I441" s="850"/>
      <c r="J441" s="833"/>
      <c r="K441" s="833"/>
      <c r="L441" s="850">
        <v>5</v>
      </c>
      <c r="M441" s="850">
        <v>1590</v>
      </c>
      <c r="N441" s="833">
        <v>1</v>
      </c>
      <c r="O441" s="833">
        <v>318</v>
      </c>
      <c r="P441" s="850">
        <v>2</v>
      </c>
      <c r="Q441" s="850">
        <v>636</v>
      </c>
      <c r="R441" s="838">
        <v>0.4</v>
      </c>
      <c r="S441" s="851">
        <v>318</v>
      </c>
    </row>
    <row r="442" spans="1:19" ht="14.4" customHeight="1" x14ac:dyDescent="0.3">
      <c r="A442" s="832" t="s">
        <v>1553</v>
      </c>
      <c r="B442" s="833" t="s">
        <v>1554</v>
      </c>
      <c r="C442" s="833" t="s">
        <v>560</v>
      </c>
      <c r="D442" s="833" t="s">
        <v>901</v>
      </c>
      <c r="E442" s="833" t="s">
        <v>1614</v>
      </c>
      <c r="F442" s="833" t="s">
        <v>1625</v>
      </c>
      <c r="G442" s="833" t="s">
        <v>1627</v>
      </c>
      <c r="H442" s="850"/>
      <c r="I442" s="850"/>
      <c r="J442" s="833"/>
      <c r="K442" s="833"/>
      <c r="L442" s="850"/>
      <c r="M442" s="850"/>
      <c r="N442" s="833"/>
      <c r="O442" s="833"/>
      <c r="P442" s="850">
        <v>1</v>
      </c>
      <c r="Q442" s="850">
        <v>318</v>
      </c>
      <c r="R442" s="838"/>
      <c r="S442" s="851">
        <v>318</v>
      </c>
    </row>
    <row r="443" spans="1:19" ht="14.4" customHeight="1" x14ac:dyDescent="0.3">
      <c r="A443" s="832" t="s">
        <v>1553</v>
      </c>
      <c r="B443" s="833" t="s">
        <v>1554</v>
      </c>
      <c r="C443" s="833" t="s">
        <v>560</v>
      </c>
      <c r="D443" s="833" t="s">
        <v>901</v>
      </c>
      <c r="E443" s="833" t="s">
        <v>1614</v>
      </c>
      <c r="F443" s="833" t="s">
        <v>1631</v>
      </c>
      <c r="G443" s="833" t="s">
        <v>1632</v>
      </c>
      <c r="H443" s="850">
        <v>3</v>
      </c>
      <c r="I443" s="850">
        <v>6114</v>
      </c>
      <c r="J443" s="833">
        <v>1.4992643452672878</v>
      </c>
      <c r="K443" s="833">
        <v>2038</v>
      </c>
      <c r="L443" s="850">
        <v>2</v>
      </c>
      <c r="M443" s="850">
        <v>4078</v>
      </c>
      <c r="N443" s="833">
        <v>1</v>
      </c>
      <c r="O443" s="833">
        <v>2039</v>
      </c>
      <c r="P443" s="850">
        <v>4</v>
      </c>
      <c r="Q443" s="850">
        <v>8160</v>
      </c>
      <c r="R443" s="838">
        <v>2.0009808729769496</v>
      </c>
      <c r="S443" s="851">
        <v>2040</v>
      </c>
    </row>
    <row r="444" spans="1:19" ht="14.4" customHeight="1" x14ac:dyDescent="0.3">
      <c r="A444" s="832" t="s">
        <v>1553</v>
      </c>
      <c r="B444" s="833" t="s">
        <v>1554</v>
      </c>
      <c r="C444" s="833" t="s">
        <v>560</v>
      </c>
      <c r="D444" s="833" t="s">
        <v>901</v>
      </c>
      <c r="E444" s="833" t="s">
        <v>1614</v>
      </c>
      <c r="F444" s="833" t="s">
        <v>1631</v>
      </c>
      <c r="G444" s="833" t="s">
        <v>1633</v>
      </c>
      <c r="H444" s="850">
        <v>12</v>
      </c>
      <c r="I444" s="850">
        <v>24456</v>
      </c>
      <c r="J444" s="833">
        <v>0.92262421247217719</v>
      </c>
      <c r="K444" s="833">
        <v>2038</v>
      </c>
      <c r="L444" s="850">
        <v>13</v>
      </c>
      <c r="M444" s="850">
        <v>26507</v>
      </c>
      <c r="N444" s="833">
        <v>1</v>
      </c>
      <c r="O444" s="833">
        <v>2039</v>
      </c>
      <c r="P444" s="850">
        <v>1</v>
      </c>
      <c r="Q444" s="850">
        <v>2040</v>
      </c>
      <c r="R444" s="838">
        <v>7.6960802806805756E-2</v>
      </c>
      <c r="S444" s="851">
        <v>2040</v>
      </c>
    </row>
    <row r="445" spans="1:19" ht="14.4" customHeight="1" x14ac:dyDescent="0.3">
      <c r="A445" s="832" t="s">
        <v>1553</v>
      </c>
      <c r="B445" s="833" t="s">
        <v>1554</v>
      </c>
      <c r="C445" s="833" t="s">
        <v>560</v>
      </c>
      <c r="D445" s="833" t="s">
        <v>901</v>
      </c>
      <c r="E445" s="833" t="s">
        <v>1614</v>
      </c>
      <c r="F445" s="833" t="s">
        <v>1637</v>
      </c>
      <c r="G445" s="833" t="s">
        <v>1638</v>
      </c>
      <c r="H445" s="850"/>
      <c r="I445" s="850"/>
      <c r="J445" s="833"/>
      <c r="K445" s="833"/>
      <c r="L445" s="850">
        <v>1</v>
      </c>
      <c r="M445" s="850">
        <v>667</v>
      </c>
      <c r="N445" s="833">
        <v>1</v>
      </c>
      <c r="O445" s="833">
        <v>667</v>
      </c>
      <c r="P445" s="850"/>
      <c r="Q445" s="850"/>
      <c r="R445" s="838"/>
      <c r="S445" s="851"/>
    </row>
    <row r="446" spans="1:19" ht="14.4" customHeight="1" x14ac:dyDescent="0.3">
      <c r="A446" s="832" t="s">
        <v>1553</v>
      </c>
      <c r="B446" s="833" t="s">
        <v>1554</v>
      </c>
      <c r="C446" s="833" t="s">
        <v>560</v>
      </c>
      <c r="D446" s="833" t="s">
        <v>901</v>
      </c>
      <c r="E446" s="833" t="s">
        <v>1614</v>
      </c>
      <c r="F446" s="833" t="s">
        <v>1642</v>
      </c>
      <c r="G446" s="833" t="s">
        <v>1643</v>
      </c>
      <c r="H446" s="850">
        <v>11</v>
      </c>
      <c r="I446" s="850">
        <v>15741</v>
      </c>
      <c r="J446" s="833">
        <v>2.2000000000000002</v>
      </c>
      <c r="K446" s="833">
        <v>1431</v>
      </c>
      <c r="L446" s="850">
        <v>5</v>
      </c>
      <c r="M446" s="850">
        <v>7155</v>
      </c>
      <c r="N446" s="833">
        <v>1</v>
      </c>
      <c r="O446" s="833">
        <v>1431</v>
      </c>
      <c r="P446" s="850"/>
      <c r="Q446" s="850"/>
      <c r="R446" s="838"/>
      <c r="S446" s="851"/>
    </row>
    <row r="447" spans="1:19" ht="14.4" customHeight="1" x14ac:dyDescent="0.3">
      <c r="A447" s="832" t="s">
        <v>1553</v>
      </c>
      <c r="B447" s="833" t="s">
        <v>1554</v>
      </c>
      <c r="C447" s="833" t="s">
        <v>560</v>
      </c>
      <c r="D447" s="833" t="s">
        <v>901</v>
      </c>
      <c r="E447" s="833" t="s">
        <v>1614</v>
      </c>
      <c r="F447" s="833" t="s">
        <v>1642</v>
      </c>
      <c r="G447" s="833" t="s">
        <v>1644</v>
      </c>
      <c r="H447" s="850">
        <v>4</v>
      </c>
      <c r="I447" s="850">
        <v>5724</v>
      </c>
      <c r="J447" s="833">
        <v>0.66666666666666663</v>
      </c>
      <c r="K447" s="833">
        <v>1431</v>
      </c>
      <c r="L447" s="850">
        <v>6</v>
      </c>
      <c r="M447" s="850">
        <v>8586</v>
      </c>
      <c r="N447" s="833">
        <v>1</v>
      </c>
      <c r="O447" s="833">
        <v>1431</v>
      </c>
      <c r="P447" s="850">
        <v>3</v>
      </c>
      <c r="Q447" s="850">
        <v>4296</v>
      </c>
      <c r="R447" s="838">
        <v>0.50034940600978339</v>
      </c>
      <c r="S447" s="851">
        <v>1432</v>
      </c>
    </row>
    <row r="448" spans="1:19" ht="14.4" customHeight="1" x14ac:dyDescent="0.3">
      <c r="A448" s="832" t="s">
        <v>1553</v>
      </c>
      <c r="B448" s="833" t="s">
        <v>1554</v>
      </c>
      <c r="C448" s="833" t="s">
        <v>560</v>
      </c>
      <c r="D448" s="833" t="s">
        <v>901</v>
      </c>
      <c r="E448" s="833" t="s">
        <v>1614</v>
      </c>
      <c r="F448" s="833" t="s">
        <v>1645</v>
      </c>
      <c r="G448" s="833" t="s">
        <v>1646</v>
      </c>
      <c r="H448" s="850">
        <v>22</v>
      </c>
      <c r="I448" s="850">
        <v>42064</v>
      </c>
      <c r="J448" s="833">
        <v>2.2000000000000002</v>
      </c>
      <c r="K448" s="833">
        <v>1912</v>
      </c>
      <c r="L448" s="850">
        <v>10</v>
      </c>
      <c r="M448" s="850">
        <v>19120</v>
      </c>
      <c r="N448" s="833">
        <v>1</v>
      </c>
      <c r="O448" s="833">
        <v>1912</v>
      </c>
      <c r="P448" s="850">
        <v>1</v>
      </c>
      <c r="Q448" s="850">
        <v>1914</v>
      </c>
      <c r="R448" s="838">
        <v>0.10010460251046024</v>
      </c>
      <c r="S448" s="851">
        <v>1914</v>
      </c>
    </row>
    <row r="449" spans="1:19" ht="14.4" customHeight="1" x14ac:dyDescent="0.3">
      <c r="A449" s="832" t="s">
        <v>1553</v>
      </c>
      <c r="B449" s="833" t="s">
        <v>1554</v>
      </c>
      <c r="C449" s="833" t="s">
        <v>560</v>
      </c>
      <c r="D449" s="833" t="s">
        <v>901</v>
      </c>
      <c r="E449" s="833" t="s">
        <v>1614</v>
      </c>
      <c r="F449" s="833" t="s">
        <v>1649</v>
      </c>
      <c r="G449" s="833" t="s">
        <v>1650</v>
      </c>
      <c r="H449" s="850">
        <v>4</v>
      </c>
      <c r="I449" s="850">
        <v>4852</v>
      </c>
      <c r="J449" s="833"/>
      <c r="K449" s="833">
        <v>1213</v>
      </c>
      <c r="L449" s="850"/>
      <c r="M449" s="850"/>
      <c r="N449" s="833"/>
      <c r="O449" s="833"/>
      <c r="P449" s="850">
        <v>1</v>
      </c>
      <c r="Q449" s="850">
        <v>1214</v>
      </c>
      <c r="R449" s="838"/>
      <c r="S449" s="851">
        <v>1214</v>
      </c>
    </row>
    <row r="450" spans="1:19" ht="14.4" customHeight="1" x14ac:dyDescent="0.3">
      <c r="A450" s="832" t="s">
        <v>1553</v>
      </c>
      <c r="B450" s="833" t="s">
        <v>1554</v>
      </c>
      <c r="C450" s="833" t="s">
        <v>560</v>
      </c>
      <c r="D450" s="833" t="s">
        <v>901</v>
      </c>
      <c r="E450" s="833" t="s">
        <v>1614</v>
      </c>
      <c r="F450" s="833" t="s">
        <v>1649</v>
      </c>
      <c r="G450" s="833" t="s">
        <v>1651</v>
      </c>
      <c r="H450" s="850">
        <v>12</v>
      </c>
      <c r="I450" s="850">
        <v>14556</v>
      </c>
      <c r="J450" s="833">
        <v>0.5714285714285714</v>
      </c>
      <c r="K450" s="833">
        <v>1213</v>
      </c>
      <c r="L450" s="850">
        <v>21</v>
      </c>
      <c r="M450" s="850">
        <v>25473</v>
      </c>
      <c r="N450" s="833">
        <v>1</v>
      </c>
      <c r="O450" s="833">
        <v>1213</v>
      </c>
      <c r="P450" s="850">
        <v>5</v>
      </c>
      <c r="Q450" s="850">
        <v>6070</v>
      </c>
      <c r="R450" s="838">
        <v>0.23829152435912535</v>
      </c>
      <c r="S450" s="851">
        <v>1214</v>
      </c>
    </row>
    <row r="451" spans="1:19" ht="14.4" customHeight="1" x14ac:dyDescent="0.3">
      <c r="A451" s="832" t="s">
        <v>1553</v>
      </c>
      <c r="B451" s="833" t="s">
        <v>1554</v>
      </c>
      <c r="C451" s="833" t="s">
        <v>560</v>
      </c>
      <c r="D451" s="833" t="s">
        <v>901</v>
      </c>
      <c r="E451" s="833" t="s">
        <v>1614</v>
      </c>
      <c r="F451" s="833" t="s">
        <v>1654</v>
      </c>
      <c r="G451" s="833" t="s">
        <v>1655</v>
      </c>
      <c r="H451" s="850">
        <v>15</v>
      </c>
      <c r="I451" s="850">
        <v>10215</v>
      </c>
      <c r="J451" s="833">
        <v>1.3616368968275128</v>
      </c>
      <c r="K451" s="833">
        <v>681</v>
      </c>
      <c r="L451" s="850">
        <v>11</v>
      </c>
      <c r="M451" s="850">
        <v>7502</v>
      </c>
      <c r="N451" s="833">
        <v>1</v>
      </c>
      <c r="O451" s="833">
        <v>682</v>
      </c>
      <c r="P451" s="850">
        <v>10</v>
      </c>
      <c r="Q451" s="850">
        <v>6820</v>
      </c>
      <c r="R451" s="838">
        <v>0.90909090909090906</v>
      </c>
      <c r="S451" s="851">
        <v>682</v>
      </c>
    </row>
    <row r="452" spans="1:19" ht="14.4" customHeight="1" x14ac:dyDescent="0.3">
      <c r="A452" s="832" t="s">
        <v>1553</v>
      </c>
      <c r="B452" s="833" t="s">
        <v>1554</v>
      </c>
      <c r="C452" s="833" t="s">
        <v>560</v>
      </c>
      <c r="D452" s="833" t="s">
        <v>901</v>
      </c>
      <c r="E452" s="833" t="s">
        <v>1614</v>
      </c>
      <c r="F452" s="833" t="s">
        <v>1654</v>
      </c>
      <c r="G452" s="833" t="s">
        <v>1656</v>
      </c>
      <c r="H452" s="850">
        <v>20</v>
      </c>
      <c r="I452" s="850">
        <v>13620</v>
      </c>
      <c r="J452" s="833">
        <v>19.970674486803517</v>
      </c>
      <c r="K452" s="833">
        <v>681</v>
      </c>
      <c r="L452" s="850">
        <v>1</v>
      </c>
      <c r="M452" s="850">
        <v>682</v>
      </c>
      <c r="N452" s="833">
        <v>1</v>
      </c>
      <c r="O452" s="833">
        <v>682</v>
      </c>
      <c r="P452" s="850">
        <v>13</v>
      </c>
      <c r="Q452" s="850">
        <v>8866</v>
      </c>
      <c r="R452" s="838">
        <v>13</v>
      </c>
      <c r="S452" s="851">
        <v>682</v>
      </c>
    </row>
    <row r="453" spans="1:19" ht="14.4" customHeight="1" x14ac:dyDescent="0.3">
      <c r="A453" s="832" t="s">
        <v>1553</v>
      </c>
      <c r="B453" s="833" t="s">
        <v>1554</v>
      </c>
      <c r="C453" s="833" t="s">
        <v>560</v>
      </c>
      <c r="D453" s="833" t="s">
        <v>901</v>
      </c>
      <c r="E453" s="833" t="s">
        <v>1614</v>
      </c>
      <c r="F453" s="833" t="s">
        <v>1657</v>
      </c>
      <c r="G453" s="833" t="s">
        <v>1658</v>
      </c>
      <c r="H453" s="850">
        <v>10</v>
      </c>
      <c r="I453" s="850">
        <v>7160</v>
      </c>
      <c r="J453" s="833">
        <v>0.55478072214473884</v>
      </c>
      <c r="K453" s="833">
        <v>716</v>
      </c>
      <c r="L453" s="850">
        <v>18</v>
      </c>
      <c r="M453" s="850">
        <v>12906</v>
      </c>
      <c r="N453" s="833">
        <v>1</v>
      </c>
      <c r="O453" s="833">
        <v>717</v>
      </c>
      <c r="P453" s="850">
        <v>5</v>
      </c>
      <c r="Q453" s="850">
        <v>3585</v>
      </c>
      <c r="R453" s="838">
        <v>0.27777777777777779</v>
      </c>
      <c r="S453" s="851">
        <v>717</v>
      </c>
    </row>
    <row r="454" spans="1:19" ht="14.4" customHeight="1" x14ac:dyDescent="0.3">
      <c r="A454" s="832" t="s">
        <v>1553</v>
      </c>
      <c r="B454" s="833" t="s">
        <v>1554</v>
      </c>
      <c r="C454" s="833" t="s">
        <v>560</v>
      </c>
      <c r="D454" s="833" t="s">
        <v>901</v>
      </c>
      <c r="E454" s="833" t="s">
        <v>1614</v>
      </c>
      <c r="F454" s="833" t="s">
        <v>1657</v>
      </c>
      <c r="G454" s="833" t="s">
        <v>1659</v>
      </c>
      <c r="H454" s="850">
        <v>4</v>
      </c>
      <c r="I454" s="850">
        <v>2864</v>
      </c>
      <c r="J454" s="833">
        <v>0.99860529986053004</v>
      </c>
      <c r="K454" s="833">
        <v>716</v>
      </c>
      <c r="L454" s="850">
        <v>4</v>
      </c>
      <c r="M454" s="850">
        <v>2868</v>
      </c>
      <c r="N454" s="833">
        <v>1</v>
      </c>
      <c r="O454" s="833">
        <v>717</v>
      </c>
      <c r="P454" s="850">
        <v>6</v>
      </c>
      <c r="Q454" s="850">
        <v>4302</v>
      </c>
      <c r="R454" s="838">
        <v>1.5</v>
      </c>
      <c r="S454" s="851">
        <v>717</v>
      </c>
    </row>
    <row r="455" spans="1:19" ht="14.4" customHeight="1" x14ac:dyDescent="0.3">
      <c r="A455" s="832" t="s">
        <v>1553</v>
      </c>
      <c r="B455" s="833" t="s">
        <v>1554</v>
      </c>
      <c r="C455" s="833" t="s">
        <v>560</v>
      </c>
      <c r="D455" s="833" t="s">
        <v>901</v>
      </c>
      <c r="E455" s="833" t="s">
        <v>1614</v>
      </c>
      <c r="F455" s="833" t="s">
        <v>1660</v>
      </c>
      <c r="G455" s="833" t="s">
        <v>1661</v>
      </c>
      <c r="H455" s="850"/>
      <c r="I455" s="850"/>
      <c r="J455" s="833"/>
      <c r="K455" s="833"/>
      <c r="L455" s="850">
        <v>11</v>
      </c>
      <c r="M455" s="850">
        <v>29018</v>
      </c>
      <c r="N455" s="833">
        <v>1</v>
      </c>
      <c r="O455" s="833">
        <v>2638</v>
      </c>
      <c r="P455" s="850"/>
      <c r="Q455" s="850"/>
      <c r="R455" s="838"/>
      <c r="S455" s="851"/>
    </row>
    <row r="456" spans="1:19" ht="14.4" customHeight="1" x14ac:dyDescent="0.3">
      <c r="A456" s="832" t="s">
        <v>1553</v>
      </c>
      <c r="B456" s="833" t="s">
        <v>1554</v>
      </c>
      <c r="C456" s="833" t="s">
        <v>560</v>
      </c>
      <c r="D456" s="833" t="s">
        <v>901</v>
      </c>
      <c r="E456" s="833" t="s">
        <v>1614</v>
      </c>
      <c r="F456" s="833" t="s">
        <v>1660</v>
      </c>
      <c r="G456" s="833" t="s">
        <v>1662</v>
      </c>
      <c r="H456" s="850">
        <v>3</v>
      </c>
      <c r="I456" s="850">
        <v>7911</v>
      </c>
      <c r="J456" s="833">
        <v>1.4994313874147081</v>
      </c>
      <c r="K456" s="833">
        <v>2637</v>
      </c>
      <c r="L456" s="850">
        <v>2</v>
      </c>
      <c r="M456" s="850">
        <v>5276</v>
      </c>
      <c r="N456" s="833">
        <v>1</v>
      </c>
      <c r="O456" s="833">
        <v>2638</v>
      </c>
      <c r="P456" s="850"/>
      <c r="Q456" s="850"/>
      <c r="R456" s="838"/>
      <c r="S456" s="851"/>
    </row>
    <row r="457" spans="1:19" ht="14.4" customHeight="1" x14ac:dyDescent="0.3">
      <c r="A457" s="832" t="s">
        <v>1553</v>
      </c>
      <c r="B457" s="833" t="s">
        <v>1554</v>
      </c>
      <c r="C457" s="833" t="s">
        <v>560</v>
      </c>
      <c r="D457" s="833" t="s">
        <v>901</v>
      </c>
      <c r="E457" s="833" t="s">
        <v>1614</v>
      </c>
      <c r="F457" s="833" t="s">
        <v>1663</v>
      </c>
      <c r="G457" s="833" t="s">
        <v>1664</v>
      </c>
      <c r="H457" s="850">
        <v>394</v>
      </c>
      <c r="I457" s="850">
        <v>719050</v>
      </c>
      <c r="J457" s="833">
        <v>0.84913793103448276</v>
      </c>
      <c r="K457" s="833">
        <v>1825</v>
      </c>
      <c r="L457" s="850">
        <v>464</v>
      </c>
      <c r="M457" s="850">
        <v>846800</v>
      </c>
      <c r="N457" s="833">
        <v>1</v>
      </c>
      <c r="O457" s="833">
        <v>1825</v>
      </c>
      <c r="P457" s="850">
        <v>241</v>
      </c>
      <c r="Q457" s="850">
        <v>440066</v>
      </c>
      <c r="R457" s="838">
        <v>0.51968115257439773</v>
      </c>
      <c r="S457" s="851">
        <v>1826</v>
      </c>
    </row>
    <row r="458" spans="1:19" ht="14.4" customHeight="1" x14ac:dyDescent="0.3">
      <c r="A458" s="832" t="s">
        <v>1553</v>
      </c>
      <c r="B458" s="833" t="s">
        <v>1554</v>
      </c>
      <c r="C458" s="833" t="s">
        <v>560</v>
      </c>
      <c r="D458" s="833" t="s">
        <v>901</v>
      </c>
      <c r="E458" s="833" t="s">
        <v>1614</v>
      </c>
      <c r="F458" s="833" t="s">
        <v>1663</v>
      </c>
      <c r="G458" s="833" t="s">
        <v>1665</v>
      </c>
      <c r="H458" s="850">
        <v>38</v>
      </c>
      <c r="I458" s="850">
        <v>69350</v>
      </c>
      <c r="J458" s="833">
        <v>1.3571428571428572</v>
      </c>
      <c r="K458" s="833">
        <v>1825</v>
      </c>
      <c r="L458" s="850">
        <v>28</v>
      </c>
      <c r="M458" s="850">
        <v>51100</v>
      </c>
      <c r="N458" s="833">
        <v>1</v>
      </c>
      <c r="O458" s="833">
        <v>1825</v>
      </c>
      <c r="P458" s="850">
        <v>43</v>
      </c>
      <c r="Q458" s="850">
        <v>78518</v>
      </c>
      <c r="R458" s="838">
        <v>1.5365557729941293</v>
      </c>
      <c r="S458" s="851">
        <v>1826</v>
      </c>
    </row>
    <row r="459" spans="1:19" ht="14.4" customHeight="1" x14ac:dyDescent="0.3">
      <c r="A459" s="832" t="s">
        <v>1553</v>
      </c>
      <c r="B459" s="833" t="s">
        <v>1554</v>
      </c>
      <c r="C459" s="833" t="s">
        <v>560</v>
      </c>
      <c r="D459" s="833" t="s">
        <v>901</v>
      </c>
      <c r="E459" s="833" t="s">
        <v>1614</v>
      </c>
      <c r="F459" s="833" t="s">
        <v>1666</v>
      </c>
      <c r="G459" s="833" t="s">
        <v>1667</v>
      </c>
      <c r="H459" s="850">
        <v>3</v>
      </c>
      <c r="I459" s="850">
        <v>1287</v>
      </c>
      <c r="J459" s="833">
        <v>0.15789473684210525</v>
      </c>
      <c r="K459" s="833">
        <v>429</v>
      </c>
      <c r="L459" s="850">
        <v>19</v>
      </c>
      <c r="M459" s="850">
        <v>8151</v>
      </c>
      <c r="N459" s="833">
        <v>1</v>
      </c>
      <c r="O459" s="833">
        <v>429</v>
      </c>
      <c r="P459" s="850">
        <v>10</v>
      </c>
      <c r="Q459" s="850">
        <v>4300</v>
      </c>
      <c r="R459" s="838">
        <v>0.52754263280579072</v>
      </c>
      <c r="S459" s="851">
        <v>430</v>
      </c>
    </row>
    <row r="460" spans="1:19" ht="14.4" customHeight="1" x14ac:dyDescent="0.3">
      <c r="A460" s="832" t="s">
        <v>1553</v>
      </c>
      <c r="B460" s="833" t="s">
        <v>1554</v>
      </c>
      <c r="C460" s="833" t="s">
        <v>560</v>
      </c>
      <c r="D460" s="833" t="s">
        <v>901</v>
      </c>
      <c r="E460" s="833" t="s">
        <v>1614</v>
      </c>
      <c r="F460" s="833" t="s">
        <v>1668</v>
      </c>
      <c r="G460" s="833" t="s">
        <v>1669</v>
      </c>
      <c r="H460" s="850">
        <v>38</v>
      </c>
      <c r="I460" s="850">
        <v>133684</v>
      </c>
      <c r="J460" s="833">
        <v>0.97380536130536133</v>
      </c>
      <c r="K460" s="833">
        <v>3518</v>
      </c>
      <c r="L460" s="850">
        <v>39</v>
      </c>
      <c r="M460" s="850">
        <v>137280</v>
      </c>
      <c r="N460" s="833">
        <v>1</v>
      </c>
      <c r="O460" s="833">
        <v>3520</v>
      </c>
      <c r="P460" s="850">
        <v>24</v>
      </c>
      <c r="Q460" s="850">
        <v>84528</v>
      </c>
      <c r="R460" s="838">
        <v>0.61573426573426571</v>
      </c>
      <c r="S460" s="851">
        <v>3522</v>
      </c>
    </row>
    <row r="461" spans="1:19" ht="14.4" customHeight="1" x14ac:dyDescent="0.3">
      <c r="A461" s="832" t="s">
        <v>1553</v>
      </c>
      <c r="B461" s="833" t="s">
        <v>1554</v>
      </c>
      <c r="C461" s="833" t="s">
        <v>560</v>
      </c>
      <c r="D461" s="833" t="s">
        <v>901</v>
      </c>
      <c r="E461" s="833" t="s">
        <v>1614</v>
      </c>
      <c r="F461" s="833" t="s">
        <v>1668</v>
      </c>
      <c r="G461" s="833" t="s">
        <v>1670</v>
      </c>
      <c r="H461" s="850">
        <v>2</v>
      </c>
      <c r="I461" s="850">
        <v>7036</v>
      </c>
      <c r="J461" s="833">
        <v>1.9988636363636363</v>
      </c>
      <c r="K461" s="833">
        <v>3518</v>
      </c>
      <c r="L461" s="850">
        <v>1</v>
      </c>
      <c r="M461" s="850">
        <v>3520</v>
      </c>
      <c r="N461" s="833">
        <v>1</v>
      </c>
      <c r="O461" s="833">
        <v>3520</v>
      </c>
      <c r="P461" s="850"/>
      <c r="Q461" s="850"/>
      <c r="R461" s="838"/>
      <c r="S461" s="851"/>
    </row>
    <row r="462" spans="1:19" ht="14.4" customHeight="1" x14ac:dyDescent="0.3">
      <c r="A462" s="832" t="s">
        <v>1553</v>
      </c>
      <c r="B462" s="833" t="s">
        <v>1554</v>
      </c>
      <c r="C462" s="833" t="s">
        <v>560</v>
      </c>
      <c r="D462" s="833" t="s">
        <v>901</v>
      </c>
      <c r="E462" s="833" t="s">
        <v>1614</v>
      </c>
      <c r="F462" s="833" t="s">
        <v>1673</v>
      </c>
      <c r="G462" s="833" t="s">
        <v>1674</v>
      </c>
      <c r="H462" s="850">
        <v>3</v>
      </c>
      <c r="I462" s="850">
        <v>100</v>
      </c>
      <c r="J462" s="833">
        <v>1.4999250037498124</v>
      </c>
      <c r="K462" s="833">
        <v>33.333333333333336</v>
      </c>
      <c r="L462" s="850">
        <v>2</v>
      </c>
      <c r="M462" s="850">
        <v>66.67</v>
      </c>
      <c r="N462" s="833">
        <v>1</v>
      </c>
      <c r="O462" s="833">
        <v>33.335000000000001</v>
      </c>
      <c r="P462" s="850"/>
      <c r="Q462" s="850"/>
      <c r="R462" s="838"/>
      <c r="S462" s="851"/>
    </row>
    <row r="463" spans="1:19" ht="14.4" customHeight="1" x14ac:dyDescent="0.3">
      <c r="A463" s="832" t="s">
        <v>1553</v>
      </c>
      <c r="B463" s="833" t="s">
        <v>1554</v>
      </c>
      <c r="C463" s="833" t="s">
        <v>560</v>
      </c>
      <c r="D463" s="833" t="s">
        <v>901</v>
      </c>
      <c r="E463" s="833" t="s">
        <v>1614</v>
      </c>
      <c r="F463" s="833" t="s">
        <v>1673</v>
      </c>
      <c r="G463" s="833" t="s">
        <v>1675</v>
      </c>
      <c r="H463" s="850"/>
      <c r="I463" s="850"/>
      <c r="J463" s="833"/>
      <c r="K463" s="833"/>
      <c r="L463" s="850">
        <v>264</v>
      </c>
      <c r="M463" s="850">
        <v>8799.99</v>
      </c>
      <c r="N463" s="833">
        <v>1</v>
      </c>
      <c r="O463" s="833">
        <v>33.333295454545457</v>
      </c>
      <c r="P463" s="850">
        <v>265</v>
      </c>
      <c r="Q463" s="850">
        <v>8833.33</v>
      </c>
      <c r="R463" s="838">
        <v>1.0037886406689098</v>
      </c>
      <c r="S463" s="851">
        <v>33.333320754716979</v>
      </c>
    </row>
    <row r="464" spans="1:19" ht="14.4" customHeight="1" x14ac:dyDescent="0.3">
      <c r="A464" s="832" t="s">
        <v>1553</v>
      </c>
      <c r="B464" s="833" t="s">
        <v>1554</v>
      </c>
      <c r="C464" s="833" t="s">
        <v>560</v>
      </c>
      <c r="D464" s="833" t="s">
        <v>901</v>
      </c>
      <c r="E464" s="833" t="s">
        <v>1614</v>
      </c>
      <c r="F464" s="833" t="s">
        <v>1676</v>
      </c>
      <c r="G464" s="833" t="s">
        <v>1677</v>
      </c>
      <c r="H464" s="850">
        <v>2</v>
      </c>
      <c r="I464" s="850">
        <v>74</v>
      </c>
      <c r="J464" s="833">
        <v>7.6335877862595417E-3</v>
      </c>
      <c r="K464" s="833">
        <v>37</v>
      </c>
      <c r="L464" s="850">
        <v>262</v>
      </c>
      <c r="M464" s="850">
        <v>9694</v>
      </c>
      <c r="N464" s="833">
        <v>1</v>
      </c>
      <c r="O464" s="833">
        <v>37</v>
      </c>
      <c r="P464" s="850">
        <v>259</v>
      </c>
      <c r="Q464" s="850">
        <v>9583</v>
      </c>
      <c r="R464" s="838">
        <v>0.98854961832061072</v>
      </c>
      <c r="S464" s="851">
        <v>37</v>
      </c>
    </row>
    <row r="465" spans="1:19" ht="14.4" customHeight="1" x14ac:dyDescent="0.3">
      <c r="A465" s="832" t="s">
        <v>1553</v>
      </c>
      <c r="B465" s="833" t="s">
        <v>1554</v>
      </c>
      <c r="C465" s="833" t="s">
        <v>560</v>
      </c>
      <c r="D465" s="833" t="s">
        <v>901</v>
      </c>
      <c r="E465" s="833" t="s">
        <v>1614</v>
      </c>
      <c r="F465" s="833" t="s">
        <v>1683</v>
      </c>
      <c r="G465" s="833" t="s">
        <v>1684</v>
      </c>
      <c r="H465" s="850">
        <v>3</v>
      </c>
      <c r="I465" s="850">
        <v>1311</v>
      </c>
      <c r="J465" s="833">
        <v>0.375</v>
      </c>
      <c r="K465" s="833">
        <v>437</v>
      </c>
      <c r="L465" s="850">
        <v>8</v>
      </c>
      <c r="M465" s="850">
        <v>3496</v>
      </c>
      <c r="N465" s="833">
        <v>1</v>
      </c>
      <c r="O465" s="833">
        <v>437</v>
      </c>
      <c r="P465" s="850">
        <v>3</v>
      </c>
      <c r="Q465" s="850">
        <v>1314</v>
      </c>
      <c r="R465" s="838">
        <v>0.37585812356979403</v>
      </c>
      <c r="S465" s="851">
        <v>438</v>
      </c>
    </row>
    <row r="466" spans="1:19" ht="14.4" customHeight="1" x14ac:dyDescent="0.3">
      <c r="A466" s="832" t="s">
        <v>1553</v>
      </c>
      <c r="B466" s="833" t="s">
        <v>1554</v>
      </c>
      <c r="C466" s="833" t="s">
        <v>560</v>
      </c>
      <c r="D466" s="833" t="s">
        <v>901</v>
      </c>
      <c r="E466" s="833" t="s">
        <v>1614</v>
      </c>
      <c r="F466" s="833" t="s">
        <v>1683</v>
      </c>
      <c r="G466" s="833" t="s">
        <v>1685</v>
      </c>
      <c r="H466" s="850">
        <v>3</v>
      </c>
      <c r="I466" s="850">
        <v>1311</v>
      </c>
      <c r="J466" s="833">
        <v>1</v>
      </c>
      <c r="K466" s="833">
        <v>437</v>
      </c>
      <c r="L466" s="850">
        <v>3</v>
      </c>
      <c r="M466" s="850">
        <v>1311</v>
      </c>
      <c r="N466" s="833">
        <v>1</v>
      </c>
      <c r="O466" s="833">
        <v>437</v>
      </c>
      <c r="P466" s="850">
        <v>1</v>
      </c>
      <c r="Q466" s="850">
        <v>438</v>
      </c>
      <c r="R466" s="838">
        <v>0.33409610983981691</v>
      </c>
      <c r="S466" s="851">
        <v>438</v>
      </c>
    </row>
    <row r="467" spans="1:19" ht="14.4" customHeight="1" x14ac:dyDescent="0.3">
      <c r="A467" s="832" t="s">
        <v>1553</v>
      </c>
      <c r="B467" s="833" t="s">
        <v>1554</v>
      </c>
      <c r="C467" s="833" t="s">
        <v>560</v>
      </c>
      <c r="D467" s="833" t="s">
        <v>901</v>
      </c>
      <c r="E467" s="833" t="s">
        <v>1614</v>
      </c>
      <c r="F467" s="833" t="s">
        <v>1686</v>
      </c>
      <c r="G467" s="833" t="s">
        <v>1687</v>
      </c>
      <c r="H467" s="850">
        <v>180</v>
      </c>
      <c r="I467" s="850">
        <v>241560</v>
      </c>
      <c r="J467" s="833">
        <v>0.83720930232558144</v>
      </c>
      <c r="K467" s="833">
        <v>1342</v>
      </c>
      <c r="L467" s="850">
        <v>215</v>
      </c>
      <c r="M467" s="850">
        <v>288530</v>
      </c>
      <c r="N467" s="833">
        <v>1</v>
      </c>
      <c r="O467" s="833">
        <v>1342</v>
      </c>
      <c r="P467" s="850">
        <v>121</v>
      </c>
      <c r="Q467" s="850">
        <v>162503</v>
      </c>
      <c r="R467" s="838">
        <v>0.56321006481128477</v>
      </c>
      <c r="S467" s="851">
        <v>1343</v>
      </c>
    </row>
    <row r="468" spans="1:19" ht="14.4" customHeight="1" x14ac:dyDescent="0.3">
      <c r="A468" s="832" t="s">
        <v>1553</v>
      </c>
      <c r="B468" s="833" t="s">
        <v>1554</v>
      </c>
      <c r="C468" s="833" t="s">
        <v>560</v>
      </c>
      <c r="D468" s="833" t="s">
        <v>901</v>
      </c>
      <c r="E468" s="833" t="s">
        <v>1614</v>
      </c>
      <c r="F468" s="833" t="s">
        <v>1686</v>
      </c>
      <c r="G468" s="833" t="s">
        <v>1688</v>
      </c>
      <c r="H468" s="850">
        <v>14</v>
      </c>
      <c r="I468" s="850">
        <v>18788</v>
      </c>
      <c r="J468" s="833">
        <v>2.3333333333333335</v>
      </c>
      <c r="K468" s="833">
        <v>1342</v>
      </c>
      <c r="L468" s="850">
        <v>6</v>
      </c>
      <c r="M468" s="850">
        <v>8052</v>
      </c>
      <c r="N468" s="833">
        <v>1</v>
      </c>
      <c r="O468" s="833">
        <v>1342</v>
      </c>
      <c r="P468" s="850">
        <v>12</v>
      </c>
      <c r="Q468" s="850">
        <v>16116</v>
      </c>
      <c r="R468" s="838">
        <v>2.0014903129657227</v>
      </c>
      <c r="S468" s="851">
        <v>1343</v>
      </c>
    </row>
    <row r="469" spans="1:19" ht="14.4" customHeight="1" x14ac:dyDescent="0.3">
      <c r="A469" s="832" t="s">
        <v>1553</v>
      </c>
      <c r="B469" s="833" t="s">
        <v>1554</v>
      </c>
      <c r="C469" s="833" t="s">
        <v>560</v>
      </c>
      <c r="D469" s="833" t="s">
        <v>901</v>
      </c>
      <c r="E469" s="833" t="s">
        <v>1614</v>
      </c>
      <c r="F469" s="833" t="s">
        <v>1689</v>
      </c>
      <c r="G469" s="833" t="s">
        <v>1690</v>
      </c>
      <c r="H469" s="850">
        <v>23</v>
      </c>
      <c r="I469" s="850">
        <v>11707</v>
      </c>
      <c r="J469" s="833">
        <v>7.666666666666667</v>
      </c>
      <c r="K469" s="833">
        <v>509</v>
      </c>
      <c r="L469" s="850">
        <v>3</v>
      </c>
      <c r="M469" s="850">
        <v>1527</v>
      </c>
      <c r="N469" s="833">
        <v>1</v>
      </c>
      <c r="O469" s="833">
        <v>509</v>
      </c>
      <c r="P469" s="850">
        <v>15</v>
      </c>
      <c r="Q469" s="850">
        <v>7650</v>
      </c>
      <c r="R469" s="838">
        <v>5.0098231827111981</v>
      </c>
      <c r="S469" s="851">
        <v>510</v>
      </c>
    </row>
    <row r="470" spans="1:19" ht="14.4" customHeight="1" x14ac:dyDescent="0.3">
      <c r="A470" s="832" t="s">
        <v>1553</v>
      </c>
      <c r="B470" s="833" t="s">
        <v>1554</v>
      </c>
      <c r="C470" s="833" t="s">
        <v>560</v>
      </c>
      <c r="D470" s="833" t="s">
        <v>901</v>
      </c>
      <c r="E470" s="833" t="s">
        <v>1614</v>
      </c>
      <c r="F470" s="833" t="s">
        <v>1689</v>
      </c>
      <c r="G470" s="833" t="s">
        <v>1691</v>
      </c>
      <c r="H470" s="850">
        <v>37</v>
      </c>
      <c r="I470" s="850">
        <v>18833</v>
      </c>
      <c r="J470" s="833">
        <v>1.3214285714285714</v>
      </c>
      <c r="K470" s="833">
        <v>509</v>
      </c>
      <c r="L470" s="850">
        <v>28</v>
      </c>
      <c r="M470" s="850">
        <v>14252</v>
      </c>
      <c r="N470" s="833">
        <v>1</v>
      </c>
      <c r="O470" s="833">
        <v>509</v>
      </c>
      <c r="P470" s="850">
        <v>18</v>
      </c>
      <c r="Q470" s="850">
        <v>9180</v>
      </c>
      <c r="R470" s="838">
        <v>0.64412012349143977</v>
      </c>
      <c r="S470" s="851">
        <v>510</v>
      </c>
    </row>
    <row r="471" spans="1:19" ht="14.4" customHeight="1" x14ac:dyDescent="0.3">
      <c r="A471" s="832" t="s">
        <v>1553</v>
      </c>
      <c r="B471" s="833" t="s">
        <v>1554</v>
      </c>
      <c r="C471" s="833" t="s">
        <v>560</v>
      </c>
      <c r="D471" s="833" t="s">
        <v>901</v>
      </c>
      <c r="E471" s="833" t="s">
        <v>1614</v>
      </c>
      <c r="F471" s="833" t="s">
        <v>1692</v>
      </c>
      <c r="G471" s="833" t="s">
        <v>1693</v>
      </c>
      <c r="H471" s="850">
        <v>12</v>
      </c>
      <c r="I471" s="850">
        <v>27948</v>
      </c>
      <c r="J471" s="833">
        <v>2.9987124463519312</v>
      </c>
      <c r="K471" s="833">
        <v>2329</v>
      </c>
      <c r="L471" s="850">
        <v>4</v>
      </c>
      <c r="M471" s="850">
        <v>9320</v>
      </c>
      <c r="N471" s="833">
        <v>1</v>
      </c>
      <c r="O471" s="833">
        <v>2330</v>
      </c>
      <c r="P471" s="850">
        <v>10</v>
      </c>
      <c r="Q471" s="850">
        <v>23330</v>
      </c>
      <c r="R471" s="838">
        <v>2.5032188841201717</v>
      </c>
      <c r="S471" s="851">
        <v>2333</v>
      </c>
    </row>
    <row r="472" spans="1:19" ht="14.4" customHeight="1" x14ac:dyDescent="0.3">
      <c r="A472" s="832" t="s">
        <v>1553</v>
      </c>
      <c r="B472" s="833" t="s">
        <v>1554</v>
      </c>
      <c r="C472" s="833" t="s">
        <v>560</v>
      </c>
      <c r="D472" s="833" t="s">
        <v>901</v>
      </c>
      <c r="E472" s="833" t="s">
        <v>1614</v>
      </c>
      <c r="F472" s="833" t="s">
        <v>1694</v>
      </c>
      <c r="G472" s="833" t="s">
        <v>1695</v>
      </c>
      <c r="H472" s="850">
        <v>5</v>
      </c>
      <c r="I472" s="850">
        <v>13225</v>
      </c>
      <c r="J472" s="833">
        <v>2.4990551776266061</v>
      </c>
      <c r="K472" s="833">
        <v>2645</v>
      </c>
      <c r="L472" s="850">
        <v>2</v>
      </c>
      <c r="M472" s="850">
        <v>5292</v>
      </c>
      <c r="N472" s="833">
        <v>1</v>
      </c>
      <c r="O472" s="833">
        <v>2646</v>
      </c>
      <c r="P472" s="850">
        <v>1</v>
      </c>
      <c r="Q472" s="850">
        <v>2649</v>
      </c>
      <c r="R472" s="838">
        <v>0.50056689342403626</v>
      </c>
      <c r="S472" s="851">
        <v>2649</v>
      </c>
    </row>
    <row r="473" spans="1:19" ht="14.4" customHeight="1" x14ac:dyDescent="0.3">
      <c r="A473" s="832" t="s">
        <v>1553</v>
      </c>
      <c r="B473" s="833" t="s">
        <v>1554</v>
      </c>
      <c r="C473" s="833" t="s">
        <v>560</v>
      </c>
      <c r="D473" s="833" t="s">
        <v>901</v>
      </c>
      <c r="E473" s="833" t="s">
        <v>1614</v>
      </c>
      <c r="F473" s="833" t="s">
        <v>1694</v>
      </c>
      <c r="G473" s="833" t="s">
        <v>1696</v>
      </c>
      <c r="H473" s="850">
        <v>9</v>
      </c>
      <c r="I473" s="850">
        <v>23805</v>
      </c>
      <c r="J473" s="833">
        <v>0.52921168467386959</v>
      </c>
      <c r="K473" s="833">
        <v>2645</v>
      </c>
      <c r="L473" s="850">
        <v>17</v>
      </c>
      <c r="M473" s="850">
        <v>44982</v>
      </c>
      <c r="N473" s="833">
        <v>1</v>
      </c>
      <c r="O473" s="833">
        <v>2646</v>
      </c>
      <c r="P473" s="850"/>
      <c r="Q473" s="850"/>
      <c r="R473" s="838"/>
      <c r="S473" s="851"/>
    </row>
    <row r="474" spans="1:19" ht="14.4" customHeight="1" x14ac:dyDescent="0.3">
      <c r="A474" s="832" t="s">
        <v>1553</v>
      </c>
      <c r="B474" s="833" t="s">
        <v>1554</v>
      </c>
      <c r="C474" s="833" t="s">
        <v>560</v>
      </c>
      <c r="D474" s="833" t="s">
        <v>901</v>
      </c>
      <c r="E474" s="833" t="s">
        <v>1614</v>
      </c>
      <c r="F474" s="833" t="s">
        <v>1697</v>
      </c>
      <c r="G474" s="833" t="s">
        <v>1698</v>
      </c>
      <c r="H474" s="850">
        <v>1</v>
      </c>
      <c r="I474" s="850">
        <v>354</v>
      </c>
      <c r="J474" s="833">
        <v>0.3323943661971831</v>
      </c>
      <c r="K474" s="833">
        <v>354</v>
      </c>
      <c r="L474" s="850">
        <v>3</v>
      </c>
      <c r="M474" s="850">
        <v>1065</v>
      </c>
      <c r="N474" s="833">
        <v>1</v>
      </c>
      <c r="O474" s="833">
        <v>355</v>
      </c>
      <c r="P474" s="850"/>
      <c r="Q474" s="850"/>
      <c r="R474" s="838"/>
      <c r="S474" s="851"/>
    </row>
    <row r="475" spans="1:19" ht="14.4" customHeight="1" x14ac:dyDescent="0.3">
      <c r="A475" s="832" t="s">
        <v>1553</v>
      </c>
      <c r="B475" s="833" t="s">
        <v>1554</v>
      </c>
      <c r="C475" s="833" t="s">
        <v>560</v>
      </c>
      <c r="D475" s="833" t="s">
        <v>901</v>
      </c>
      <c r="E475" s="833" t="s">
        <v>1614</v>
      </c>
      <c r="F475" s="833" t="s">
        <v>1699</v>
      </c>
      <c r="G475" s="833" t="s">
        <v>1700</v>
      </c>
      <c r="H475" s="850"/>
      <c r="I475" s="850"/>
      <c r="J475" s="833"/>
      <c r="K475" s="833"/>
      <c r="L475" s="850">
        <v>1</v>
      </c>
      <c r="M475" s="850">
        <v>195</v>
      </c>
      <c r="N475" s="833">
        <v>1</v>
      </c>
      <c r="O475" s="833">
        <v>195</v>
      </c>
      <c r="P475" s="850"/>
      <c r="Q475" s="850"/>
      <c r="R475" s="838"/>
      <c r="S475" s="851"/>
    </row>
    <row r="476" spans="1:19" ht="14.4" customHeight="1" x14ac:dyDescent="0.3">
      <c r="A476" s="832" t="s">
        <v>1553</v>
      </c>
      <c r="B476" s="833" t="s">
        <v>1554</v>
      </c>
      <c r="C476" s="833" t="s">
        <v>560</v>
      </c>
      <c r="D476" s="833" t="s">
        <v>901</v>
      </c>
      <c r="E476" s="833" t="s">
        <v>1614</v>
      </c>
      <c r="F476" s="833" t="s">
        <v>1701</v>
      </c>
      <c r="G476" s="833" t="s">
        <v>1702</v>
      </c>
      <c r="H476" s="850"/>
      <c r="I476" s="850"/>
      <c r="J476" s="833"/>
      <c r="K476" s="833"/>
      <c r="L476" s="850"/>
      <c r="M476" s="850"/>
      <c r="N476" s="833"/>
      <c r="O476" s="833"/>
      <c r="P476" s="850">
        <v>4</v>
      </c>
      <c r="Q476" s="850">
        <v>4160</v>
      </c>
      <c r="R476" s="838"/>
      <c r="S476" s="851">
        <v>1040</v>
      </c>
    </row>
    <row r="477" spans="1:19" ht="14.4" customHeight="1" x14ac:dyDescent="0.3">
      <c r="A477" s="832" t="s">
        <v>1553</v>
      </c>
      <c r="B477" s="833" t="s">
        <v>1554</v>
      </c>
      <c r="C477" s="833" t="s">
        <v>560</v>
      </c>
      <c r="D477" s="833" t="s">
        <v>901</v>
      </c>
      <c r="E477" s="833" t="s">
        <v>1614</v>
      </c>
      <c r="F477" s="833" t="s">
        <v>1703</v>
      </c>
      <c r="G477" s="833" t="s">
        <v>1704</v>
      </c>
      <c r="H477" s="850">
        <v>1</v>
      </c>
      <c r="I477" s="850">
        <v>525</v>
      </c>
      <c r="J477" s="833"/>
      <c r="K477" s="833">
        <v>525</v>
      </c>
      <c r="L477" s="850"/>
      <c r="M477" s="850"/>
      <c r="N477" s="833"/>
      <c r="O477" s="833"/>
      <c r="P477" s="850"/>
      <c r="Q477" s="850"/>
      <c r="R477" s="838"/>
      <c r="S477" s="851"/>
    </row>
    <row r="478" spans="1:19" ht="14.4" customHeight="1" x14ac:dyDescent="0.3">
      <c r="A478" s="832" t="s">
        <v>1553</v>
      </c>
      <c r="B478" s="833" t="s">
        <v>1554</v>
      </c>
      <c r="C478" s="833" t="s">
        <v>560</v>
      </c>
      <c r="D478" s="833" t="s">
        <v>901</v>
      </c>
      <c r="E478" s="833" t="s">
        <v>1614</v>
      </c>
      <c r="F478" s="833" t="s">
        <v>1703</v>
      </c>
      <c r="G478" s="833" t="s">
        <v>1705</v>
      </c>
      <c r="H478" s="850"/>
      <c r="I478" s="850"/>
      <c r="J478" s="833"/>
      <c r="K478" s="833"/>
      <c r="L478" s="850">
        <v>1</v>
      </c>
      <c r="M478" s="850">
        <v>525</v>
      </c>
      <c r="N478" s="833">
        <v>1</v>
      </c>
      <c r="O478" s="833">
        <v>525</v>
      </c>
      <c r="P478" s="850"/>
      <c r="Q478" s="850"/>
      <c r="R478" s="838"/>
      <c r="S478" s="851"/>
    </row>
    <row r="479" spans="1:19" ht="14.4" customHeight="1" x14ac:dyDescent="0.3">
      <c r="A479" s="832" t="s">
        <v>1553</v>
      </c>
      <c r="B479" s="833" t="s">
        <v>1554</v>
      </c>
      <c r="C479" s="833" t="s">
        <v>560</v>
      </c>
      <c r="D479" s="833" t="s">
        <v>901</v>
      </c>
      <c r="E479" s="833" t="s">
        <v>1614</v>
      </c>
      <c r="F479" s="833" t="s">
        <v>1713</v>
      </c>
      <c r="G479" s="833" t="s">
        <v>1714</v>
      </c>
      <c r="H479" s="850">
        <v>13</v>
      </c>
      <c r="I479" s="850">
        <v>9334</v>
      </c>
      <c r="J479" s="833">
        <v>2.596383866481224</v>
      </c>
      <c r="K479" s="833">
        <v>718</v>
      </c>
      <c r="L479" s="850">
        <v>5</v>
      </c>
      <c r="M479" s="850">
        <v>3595</v>
      </c>
      <c r="N479" s="833">
        <v>1</v>
      </c>
      <c r="O479" s="833">
        <v>719</v>
      </c>
      <c r="P479" s="850">
        <v>6</v>
      </c>
      <c r="Q479" s="850">
        <v>4314</v>
      </c>
      <c r="R479" s="838">
        <v>1.2</v>
      </c>
      <c r="S479" s="851">
        <v>719</v>
      </c>
    </row>
    <row r="480" spans="1:19" ht="14.4" customHeight="1" x14ac:dyDescent="0.3">
      <c r="A480" s="832" t="s">
        <v>1553</v>
      </c>
      <c r="B480" s="833" t="s">
        <v>1554</v>
      </c>
      <c r="C480" s="833" t="s">
        <v>560</v>
      </c>
      <c r="D480" s="833" t="s">
        <v>901</v>
      </c>
      <c r="E480" s="833" t="s">
        <v>1614</v>
      </c>
      <c r="F480" s="833" t="s">
        <v>1713</v>
      </c>
      <c r="G480" s="833" t="s">
        <v>1715</v>
      </c>
      <c r="H480" s="850">
        <v>2</v>
      </c>
      <c r="I480" s="850">
        <v>1436</v>
      </c>
      <c r="J480" s="833">
        <v>0.19972183588317108</v>
      </c>
      <c r="K480" s="833">
        <v>718</v>
      </c>
      <c r="L480" s="850">
        <v>10</v>
      </c>
      <c r="M480" s="850">
        <v>7190</v>
      </c>
      <c r="N480" s="833">
        <v>1</v>
      </c>
      <c r="O480" s="833">
        <v>719</v>
      </c>
      <c r="P480" s="850">
        <v>3</v>
      </c>
      <c r="Q480" s="850">
        <v>2157</v>
      </c>
      <c r="R480" s="838">
        <v>0.3</v>
      </c>
      <c r="S480" s="851">
        <v>719</v>
      </c>
    </row>
    <row r="481" spans="1:19" ht="14.4" customHeight="1" x14ac:dyDescent="0.3">
      <c r="A481" s="832" t="s">
        <v>1553</v>
      </c>
      <c r="B481" s="833" t="s">
        <v>1554</v>
      </c>
      <c r="C481" s="833" t="s">
        <v>560</v>
      </c>
      <c r="D481" s="833" t="s">
        <v>899</v>
      </c>
      <c r="E481" s="833" t="s">
        <v>1555</v>
      </c>
      <c r="F481" s="833" t="s">
        <v>1556</v>
      </c>
      <c r="G481" s="833" t="s">
        <v>1557</v>
      </c>
      <c r="H481" s="850"/>
      <c r="I481" s="850"/>
      <c r="J481" s="833"/>
      <c r="K481" s="833"/>
      <c r="L481" s="850"/>
      <c r="M481" s="850"/>
      <c r="N481" s="833"/>
      <c r="O481" s="833"/>
      <c r="P481" s="850">
        <v>875</v>
      </c>
      <c r="Q481" s="850">
        <v>20300</v>
      </c>
      <c r="R481" s="838"/>
      <c r="S481" s="851">
        <v>23.2</v>
      </c>
    </row>
    <row r="482" spans="1:19" ht="14.4" customHeight="1" x14ac:dyDescent="0.3">
      <c r="A482" s="832" t="s">
        <v>1553</v>
      </c>
      <c r="B482" s="833" t="s">
        <v>1554</v>
      </c>
      <c r="C482" s="833" t="s">
        <v>560</v>
      </c>
      <c r="D482" s="833" t="s">
        <v>899</v>
      </c>
      <c r="E482" s="833" t="s">
        <v>1555</v>
      </c>
      <c r="F482" s="833" t="s">
        <v>1558</v>
      </c>
      <c r="G482" s="833" t="s">
        <v>1559</v>
      </c>
      <c r="H482" s="850"/>
      <c r="I482" s="850"/>
      <c r="J482" s="833"/>
      <c r="K482" s="833"/>
      <c r="L482" s="850">
        <v>2497</v>
      </c>
      <c r="M482" s="850">
        <v>6467.2300000000005</v>
      </c>
      <c r="N482" s="833">
        <v>1</v>
      </c>
      <c r="O482" s="833">
        <v>2.5900000000000003</v>
      </c>
      <c r="P482" s="850">
        <v>4204</v>
      </c>
      <c r="Q482" s="850">
        <v>10846.32</v>
      </c>
      <c r="R482" s="838">
        <v>1.6771198797630513</v>
      </c>
      <c r="S482" s="851">
        <v>2.58</v>
      </c>
    </row>
    <row r="483" spans="1:19" ht="14.4" customHeight="1" x14ac:dyDescent="0.3">
      <c r="A483" s="832" t="s">
        <v>1553</v>
      </c>
      <c r="B483" s="833" t="s">
        <v>1554</v>
      </c>
      <c r="C483" s="833" t="s">
        <v>560</v>
      </c>
      <c r="D483" s="833" t="s">
        <v>899</v>
      </c>
      <c r="E483" s="833" t="s">
        <v>1555</v>
      </c>
      <c r="F483" s="833" t="s">
        <v>1560</v>
      </c>
      <c r="G483" s="833" t="s">
        <v>1561</v>
      </c>
      <c r="H483" s="850"/>
      <c r="I483" s="850"/>
      <c r="J483" s="833"/>
      <c r="K483" s="833"/>
      <c r="L483" s="850">
        <v>9430</v>
      </c>
      <c r="M483" s="850">
        <v>66359.600000000035</v>
      </c>
      <c r="N483" s="833">
        <v>1</v>
      </c>
      <c r="O483" s="833">
        <v>7.0370731707317109</v>
      </c>
      <c r="P483" s="850">
        <v>5310</v>
      </c>
      <c r="Q483" s="850">
        <v>38178.900000000009</v>
      </c>
      <c r="R483" s="838">
        <v>0.57533348603668477</v>
      </c>
      <c r="S483" s="851">
        <v>7.1900000000000013</v>
      </c>
    </row>
    <row r="484" spans="1:19" ht="14.4" customHeight="1" x14ac:dyDescent="0.3">
      <c r="A484" s="832" t="s">
        <v>1553</v>
      </c>
      <c r="B484" s="833" t="s">
        <v>1554</v>
      </c>
      <c r="C484" s="833" t="s">
        <v>560</v>
      </c>
      <c r="D484" s="833" t="s">
        <v>899</v>
      </c>
      <c r="E484" s="833" t="s">
        <v>1555</v>
      </c>
      <c r="F484" s="833" t="s">
        <v>1564</v>
      </c>
      <c r="G484" s="833" t="s">
        <v>1565</v>
      </c>
      <c r="H484" s="850"/>
      <c r="I484" s="850"/>
      <c r="J484" s="833"/>
      <c r="K484" s="833"/>
      <c r="L484" s="850">
        <v>700</v>
      </c>
      <c r="M484" s="850">
        <v>5537</v>
      </c>
      <c r="N484" s="833">
        <v>1</v>
      </c>
      <c r="O484" s="833">
        <v>7.91</v>
      </c>
      <c r="P484" s="850"/>
      <c r="Q484" s="850"/>
      <c r="R484" s="838"/>
      <c r="S484" s="851"/>
    </row>
    <row r="485" spans="1:19" ht="14.4" customHeight="1" x14ac:dyDescent="0.3">
      <c r="A485" s="832" t="s">
        <v>1553</v>
      </c>
      <c r="B485" s="833" t="s">
        <v>1554</v>
      </c>
      <c r="C485" s="833" t="s">
        <v>560</v>
      </c>
      <c r="D485" s="833" t="s">
        <v>899</v>
      </c>
      <c r="E485" s="833" t="s">
        <v>1555</v>
      </c>
      <c r="F485" s="833" t="s">
        <v>1566</v>
      </c>
      <c r="G485" s="833" t="s">
        <v>1567</v>
      </c>
      <c r="H485" s="850"/>
      <c r="I485" s="850"/>
      <c r="J485" s="833"/>
      <c r="K485" s="833"/>
      <c r="L485" s="850">
        <v>16437</v>
      </c>
      <c r="M485" s="850">
        <v>86951.729999999981</v>
      </c>
      <c r="N485" s="833">
        <v>1</v>
      </c>
      <c r="O485" s="833">
        <v>5.2899999999999991</v>
      </c>
      <c r="P485" s="850">
        <v>22310</v>
      </c>
      <c r="Q485" s="850">
        <v>118912.30000000002</v>
      </c>
      <c r="R485" s="838">
        <v>1.3675668097690528</v>
      </c>
      <c r="S485" s="851">
        <v>5.330000000000001</v>
      </c>
    </row>
    <row r="486" spans="1:19" ht="14.4" customHeight="1" x14ac:dyDescent="0.3">
      <c r="A486" s="832" t="s">
        <v>1553</v>
      </c>
      <c r="B486" s="833" t="s">
        <v>1554</v>
      </c>
      <c r="C486" s="833" t="s">
        <v>560</v>
      </c>
      <c r="D486" s="833" t="s">
        <v>899</v>
      </c>
      <c r="E486" s="833" t="s">
        <v>1555</v>
      </c>
      <c r="F486" s="833" t="s">
        <v>1568</v>
      </c>
      <c r="G486" s="833" t="s">
        <v>1569</v>
      </c>
      <c r="H486" s="850"/>
      <c r="I486" s="850"/>
      <c r="J486" s="833"/>
      <c r="K486" s="833"/>
      <c r="L486" s="850">
        <v>807</v>
      </c>
      <c r="M486" s="850">
        <v>7375.98</v>
      </c>
      <c r="N486" s="833">
        <v>1</v>
      </c>
      <c r="O486" s="833">
        <v>9.1399999999999988</v>
      </c>
      <c r="P486" s="850">
        <v>923.5</v>
      </c>
      <c r="Q486" s="850">
        <v>8440.7900000000009</v>
      </c>
      <c r="R486" s="838">
        <v>1.1443618339529122</v>
      </c>
      <c r="S486" s="851">
        <v>9.14</v>
      </c>
    </row>
    <row r="487" spans="1:19" ht="14.4" customHeight="1" x14ac:dyDescent="0.3">
      <c r="A487" s="832" t="s">
        <v>1553</v>
      </c>
      <c r="B487" s="833" t="s">
        <v>1554</v>
      </c>
      <c r="C487" s="833" t="s">
        <v>560</v>
      </c>
      <c r="D487" s="833" t="s">
        <v>899</v>
      </c>
      <c r="E487" s="833" t="s">
        <v>1555</v>
      </c>
      <c r="F487" s="833" t="s">
        <v>1570</v>
      </c>
      <c r="G487" s="833" t="s">
        <v>1571</v>
      </c>
      <c r="H487" s="850"/>
      <c r="I487" s="850"/>
      <c r="J487" s="833"/>
      <c r="K487" s="833"/>
      <c r="L487" s="850">
        <v>804</v>
      </c>
      <c r="M487" s="850">
        <v>7380.72</v>
      </c>
      <c r="N487" s="833">
        <v>1</v>
      </c>
      <c r="O487" s="833">
        <v>9.18</v>
      </c>
      <c r="P487" s="850">
        <v>863</v>
      </c>
      <c r="Q487" s="850">
        <v>7922.34</v>
      </c>
      <c r="R487" s="838">
        <v>1.0733830845771144</v>
      </c>
      <c r="S487" s="851">
        <v>9.18</v>
      </c>
    </row>
    <row r="488" spans="1:19" ht="14.4" customHeight="1" x14ac:dyDescent="0.3">
      <c r="A488" s="832" t="s">
        <v>1553</v>
      </c>
      <c r="B488" s="833" t="s">
        <v>1554</v>
      </c>
      <c r="C488" s="833" t="s">
        <v>560</v>
      </c>
      <c r="D488" s="833" t="s">
        <v>899</v>
      </c>
      <c r="E488" s="833" t="s">
        <v>1555</v>
      </c>
      <c r="F488" s="833" t="s">
        <v>1572</v>
      </c>
      <c r="G488" s="833" t="s">
        <v>1573</v>
      </c>
      <c r="H488" s="850"/>
      <c r="I488" s="850"/>
      <c r="J488" s="833"/>
      <c r="K488" s="833"/>
      <c r="L488" s="850">
        <v>630</v>
      </c>
      <c r="M488" s="850">
        <v>6444.9</v>
      </c>
      <c r="N488" s="833">
        <v>1</v>
      </c>
      <c r="O488" s="833">
        <v>10.229999999999999</v>
      </c>
      <c r="P488" s="850">
        <v>200</v>
      </c>
      <c r="Q488" s="850">
        <v>2022</v>
      </c>
      <c r="R488" s="838">
        <v>0.31373644276870083</v>
      </c>
      <c r="S488" s="851">
        <v>10.11</v>
      </c>
    </row>
    <row r="489" spans="1:19" ht="14.4" customHeight="1" x14ac:dyDescent="0.3">
      <c r="A489" s="832" t="s">
        <v>1553</v>
      </c>
      <c r="B489" s="833" t="s">
        <v>1554</v>
      </c>
      <c r="C489" s="833" t="s">
        <v>560</v>
      </c>
      <c r="D489" s="833" t="s">
        <v>899</v>
      </c>
      <c r="E489" s="833" t="s">
        <v>1555</v>
      </c>
      <c r="F489" s="833" t="s">
        <v>1580</v>
      </c>
      <c r="G489" s="833" t="s">
        <v>1581</v>
      </c>
      <c r="H489" s="850"/>
      <c r="I489" s="850"/>
      <c r="J489" s="833"/>
      <c r="K489" s="833"/>
      <c r="L489" s="850">
        <v>550</v>
      </c>
      <c r="M489" s="850">
        <v>11236.5</v>
      </c>
      <c r="N489" s="833">
        <v>1</v>
      </c>
      <c r="O489" s="833">
        <v>20.43</v>
      </c>
      <c r="P489" s="850">
        <v>8165</v>
      </c>
      <c r="Q489" s="850">
        <v>170648.5</v>
      </c>
      <c r="R489" s="838">
        <v>15.186979931473324</v>
      </c>
      <c r="S489" s="851">
        <v>20.9</v>
      </c>
    </row>
    <row r="490" spans="1:19" ht="14.4" customHeight="1" x14ac:dyDescent="0.3">
      <c r="A490" s="832" t="s">
        <v>1553</v>
      </c>
      <c r="B490" s="833" t="s">
        <v>1554</v>
      </c>
      <c r="C490" s="833" t="s">
        <v>560</v>
      </c>
      <c r="D490" s="833" t="s">
        <v>899</v>
      </c>
      <c r="E490" s="833" t="s">
        <v>1555</v>
      </c>
      <c r="F490" s="833" t="s">
        <v>1586</v>
      </c>
      <c r="G490" s="833" t="s">
        <v>1587</v>
      </c>
      <c r="H490" s="850"/>
      <c r="I490" s="850"/>
      <c r="J490" s="833"/>
      <c r="K490" s="833"/>
      <c r="L490" s="850">
        <v>23</v>
      </c>
      <c r="M490" s="850">
        <v>45692.950000000012</v>
      </c>
      <c r="N490" s="833">
        <v>1</v>
      </c>
      <c r="O490" s="833">
        <v>1986.6500000000005</v>
      </c>
      <c r="P490" s="850">
        <v>3</v>
      </c>
      <c r="Q490" s="850">
        <v>6083.67</v>
      </c>
      <c r="R490" s="838">
        <v>0.13314242131444781</v>
      </c>
      <c r="S490" s="851">
        <v>2027.89</v>
      </c>
    </row>
    <row r="491" spans="1:19" ht="14.4" customHeight="1" x14ac:dyDescent="0.3">
      <c r="A491" s="832" t="s">
        <v>1553</v>
      </c>
      <c r="B491" s="833" t="s">
        <v>1554</v>
      </c>
      <c r="C491" s="833" t="s">
        <v>560</v>
      </c>
      <c r="D491" s="833" t="s">
        <v>899</v>
      </c>
      <c r="E491" s="833" t="s">
        <v>1555</v>
      </c>
      <c r="F491" s="833" t="s">
        <v>1588</v>
      </c>
      <c r="G491" s="833" t="s">
        <v>1589</v>
      </c>
      <c r="H491" s="850"/>
      <c r="I491" s="850"/>
      <c r="J491" s="833"/>
      <c r="K491" s="833"/>
      <c r="L491" s="850"/>
      <c r="M491" s="850"/>
      <c r="N491" s="833"/>
      <c r="O491" s="833"/>
      <c r="P491" s="850">
        <v>2334</v>
      </c>
      <c r="Q491" s="850">
        <v>461268.42</v>
      </c>
      <c r="R491" s="838"/>
      <c r="S491" s="851">
        <v>197.63</v>
      </c>
    </row>
    <row r="492" spans="1:19" ht="14.4" customHeight="1" x14ac:dyDescent="0.3">
      <c r="A492" s="832" t="s">
        <v>1553</v>
      </c>
      <c r="B492" s="833" t="s">
        <v>1554</v>
      </c>
      <c r="C492" s="833" t="s">
        <v>560</v>
      </c>
      <c r="D492" s="833" t="s">
        <v>899</v>
      </c>
      <c r="E492" s="833" t="s">
        <v>1555</v>
      </c>
      <c r="F492" s="833" t="s">
        <v>1590</v>
      </c>
      <c r="G492" s="833" t="s">
        <v>1591</v>
      </c>
      <c r="H492" s="850"/>
      <c r="I492" s="850"/>
      <c r="J492" s="833"/>
      <c r="K492" s="833"/>
      <c r="L492" s="850">
        <v>78334</v>
      </c>
      <c r="M492" s="850">
        <v>295319.18000000005</v>
      </c>
      <c r="N492" s="833">
        <v>1</v>
      </c>
      <c r="O492" s="833">
        <v>3.7700000000000005</v>
      </c>
      <c r="P492" s="850">
        <v>126028</v>
      </c>
      <c r="Q492" s="850">
        <v>472605</v>
      </c>
      <c r="R492" s="838">
        <v>1.600319356162373</v>
      </c>
      <c r="S492" s="851">
        <v>3.75</v>
      </c>
    </row>
    <row r="493" spans="1:19" ht="14.4" customHeight="1" x14ac:dyDescent="0.3">
      <c r="A493" s="832" t="s">
        <v>1553</v>
      </c>
      <c r="B493" s="833" t="s">
        <v>1554</v>
      </c>
      <c r="C493" s="833" t="s">
        <v>560</v>
      </c>
      <c r="D493" s="833" t="s">
        <v>899</v>
      </c>
      <c r="E493" s="833" t="s">
        <v>1555</v>
      </c>
      <c r="F493" s="833" t="s">
        <v>1596</v>
      </c>
      <c r="G493" s="833" t="s">
        <v>1597</v>
      </c>
      <c r="H493" s="850"/>
      <c r="I493" s="850"/>
      <c r="J493" s="833"/>
      <c r="K493" s="833"/>
      <c r="L493" s="850"/>
      <c r="M493" s="850"/>
      <c r="N493" s="833"/>
      <c r="O493" s="833"/>
      <c r="P493" s="850">
        <v>290</v>
      </c>
      <c r="Q493" s="850">
        <v>46078.1</v>
      </c>
      <c r="R493" s="838"/>
      <c r="S493" s="851">
        <v>158.88999999999999</v>
      </c>
    </row>
    <row r="494" spans="1:19" ht="14.4" customHeight="1" x14ac:dyDescent="0.3">
      <c r="A494" s="832" t="s">
        <v>1553</v>
      </c>
      <c r="B494" s="833" t="s">
        <v>1554</v>
      </c>
      <c r="C494" s="833" t="s">
        <v>560</v>
      </c>
      <c r="D494" s="833" t="s">
        <v>899</v>
      </c>
      <c r="E494" s="833" t="s">
        <v>1555</v>
      </c>
      <c r="F494" s="833" t="s">
        <v>1598</v>
      </c>
      <c r="G494" s="833" t="s">
        <v>1599</v>
      </c>
      <c r="H494" s="850"/>
      <c r="I494" s="850"/>
      <c r="J494" s="833"/>
      <c r="K494" s="833"/>
      <c r="L494" s="850">
        <v>6736</v>
      </c>
      <c r="M494" s="850">
        <v>136179.41999999998</v>
      </c>
      <c r="N494" s="833">
        <v>1</v>
      </c>
      <c r="O494" s="833">
        <v>20.216659738717336</v>
      </c>
      <c r="P494" s="850">
        <v>8342</v>
      </c>
      <c r="Q494" s="850">
        <v>173013.08</v>
      </c>
      <c r="R494" s="838">
        <v>1.2704789020249903</v>
      </c>
      <c r="S494" s="851">
        <v>20.74</v>
      </c>
    </row>
    <row r="495" spans="1:19" ht="14.4" customHeight="1" x14ac:dyDescent="0.3">
      <c r="A495" s="832" t="s">
        <v>1553</v>
      </c>
      <c r="B495" s="833" t="s">
        <v>1554</v>
      </c>
      <c r="C495" s="833" t="s">
        <v>560</v>
      </c>
      <c r="D495" s="833" t="s">
        <v>899</v>
      </c>
      <c r="E495" s="833" t="s">
        <v>1555</v>
      </c>
      <c r="F495" s="833" t="s">
        <v>1604</v>
      </c>
      <c r="G495" s="833" t="s">
        <v>1605</v>
      </c>
      <c r="H495" s="850"/>
      <c r="I495" s="850"/>
      <c r="J495" s="833"/>
      <c r="K495" s="833"/>
      <c r="L495" s="850"/>
      <c r="M495" s="850"/>
      <c r="N495" s="833"/>
      <c r="O495" s="833"/>
      <c r="P495" s="850">
        <v>5</v>
      </c>
      <c r="Q495" s="850">
        <v>542811</v>
      </c>
      <c r="R495" s="838"/>
      <c r="S495" s="851">
        <v>108562.2</v>
      </c>
    </row>
    <row r="496" spans="1:19" ht="14.4" customHeight="1" x14ac:dyDescent="0.3">
      <c r="A496" s="832" t="s">
        <v>1553</v>
      </c>
      <c r="B496" s="833" t="s">
        <v>1554</v>
      </c>
      <c r="C496" s="833" t="s">
        <v>560</v>
      </c>
      <c r="D496" s="833" t="s">
        <v>899</v>
      </c>
      <c r="E496" s="833" t="s">
        <v>1555</v>
      </c>
      <c r="F496" s="833" t="s">
        <v>1606</v>
      </c>
      <c r="G496" s="833" t="s">
        <v>1607</v>
      </c>
      <c r="H496" s="850"/>
      <c r="I496" s="850"/>
      <c r="J496" s="833"/>
      <c r="K496" s="833"/>
      <c r="L496" s="850">
        <v>3740</v>
      </c>
      <c r="M496" s="850">
        <v>74276.399999999994</v>
      </c>
      <c r="N496" s="833">
        <v>1</v>
      </c>
      <c r="O496" s="833">
        <v>19.86</v>
      </c>
      <c r="P496" s="850">
        <v>19950</v>
      </c>
      <c r="Q496" s="850">
        <v>395808.00000000006</v>
      </c>
      <c r="R496" s="838">
        <v>5.3288527715398173</v>
      </c>
      <c r="S496" s="851">
        <v>19.840000000000003</v>
      </c>
    </row>
    <row r="497" spans="1:19" ht="14.4" customHeight="1" x14ac:dyDescent="0.3">
      <c r="A497" s="832" t="s">
        <v>1553</v>
      </c>
      <c r="B497" s="833" t="s">
        <v>1554</v>
      </c>
      <c r="C497" s="833" t="s">
        <v>560</v>
      </c>
      <c r="D497" s="833" t="s">
        <v>899</v>
      </c>
      <c r="E497" s="833" t="s">
        <v>1614</v>
      </c>
      <c r="F497" s="833" t="s">
        <v>1615</v>
      </c>
      <c r="G497" s="833" t="s">
        <v>1617</v>
      </c>
      <c r="H497" s="850"/>
      <c r="I497" s="850"/>
      <c r="J497" s="833"/>
      <c r="K497" s="833"/>
      <c r="L497" s="850">
        <v>1</v>
      </c>
      <c r="M497" s="850">
        <v>37</v>
      </c>
      <c r="N497" s="833">
        <v>1</v>
      </c>
      <c r="O497" s="833">
        <v>37</v>
      </c>
      <c r="P497" s="850">
        <v>2</v>
      </c>
      <c r="Q497" s="850">
        <v>74</v>
      </c>
      <c r="R497" s="838">
        <v>2</v>
      </c>
      <c r="S497" s="851">
        <v>37</v>
      </c>
    </row>
    <row r="498" spans="1:19" ht="14.4" customHeight="1" x14ac:dyDescent="0.3">
      <c r="A498" s="832" t="s">
        <v>1553</v>
      </c>
      <c r="B498" s="833" t="s">
        <v>1554</v>
      </c>
      <c r="C498" s="833" t="s">
        <v>560</v>
      </c>
      <c r="D498" s="833" t="s">
        <v>899</v>
      </c>
      <c r="E498" s="833" t="s">
        <v>1614</v>
      </c>
      <c r="F498" s="833" t="s">
        <v>1622</v>
      </c>
      <c r="G498" s="833" t="s">
        <v>1623</v>
      </c>
      <c r="H498" s="850"/>
      <c r="I498" s="850"/>
      <c r="J498" s="833"/>
      <c r="K498" s="833"/>
      <c r="L498" s="850"/>
      <c r="M498" s="850"/>
      <c r="N498" s="833"/>
      <c r="O498" s="833"/>
      <c r="P498" s="850">
        <v>4</v>
      </c>
      <c r="Q498" s="850">
        <v>1408</v>
      </c>
      <c r="R498" s="838"/>
      <c r="S498" s="851">
        <v>352</v>
      </c>
    </row>
    <row r="499" spans="1:19" ht="14.4" customHeight="1" x14ac:dyDescent="0.3">
      <c r="A499" s="832" t="s">
        <v>1553</v>
      </c>
      <c r="B499" s="833" t="s">
        <v>1554</v>
      </c>
      <c r="C499" s="833" t="s">
        <v>560</v>
      </c>
      <c r="D499" s="833" t="s">
        <v>899</v>
      </c>
      <c r="E499" s="833" t="s">
        <v>1614</v>
      </c>
      <c r="F499" s="833" t="s">
        <v>1622</v>
      </c>
      <c r="G499" s="833" t="s">
        <v>1624</v>
      </c>
      <c r="H499" s="850"/>
      <c r="I499" s="850"/>
      <c r="J499" s="833"/>
      <c r="K499" s="833"/>
      <c r="L499" s="850"/>
      <c r="M499" s="850"/>
      <c r="N499" s="833"/>
      <c r="O499" s="833"/>
      <c r="P499" s="850">
        <v>1</v>
      </c>
      <c r="Q499" s="850">
        <v>352</v>
      </c>
      <c r="R499" s="838"/>
      <c r="S499" s="851">
        <v>352</v>
      </c>
    </row>
    <row r="500" spans="1:19" ht="14.4" customHeight="1" x14ac:dyDescent="0.3">
      <c r="A500" s="832" t="s">
        <v>1553</v>
      </c>
      <c r="B500" s="833" t="s">
        <v>1554</v>
      </c>
      <c r="C500" s="833" t="s">
        <v>560</v>
      </c>
      <c r="D500" s="833" t="s">
        <v>899</v>
      </c>
      <c r="E500" s="833" t="s">
        <v>1614</v>
      </c>
      <c r="F500" s="833" t="s">
        <v>1625</v>
      </c>
      <c r="G500" s="833" t="s">
        <v>1626</v>
      </c>
      <c r="H500" s="850"/>
      <c r="I500" s="850"/>
      <c r="J500" s="833"/>
      <c r="K500" s="833"/>
      <c r="L500" s="850"/>
      <c r="M500" s="850"/>
      <c r="N500" s="833"/>
      <c r="O500" s="833"/>
      <c r="P500" s="850">
        <v>5</v>
      </c>
      <c r="Q500" s="850">
        <v>1590</v>
      </c>
      <c r="R500" s="838"/>
      <c r="S500" s="851">
        <v>318</v>
      </c>
    </row>
    <row r="501" spans="1:19" ht="14.4" customHeight="1" x14ac:dyDescent="0.3">
      <c r="A501" s="832" t="s">
        <v>1553</v>
      </c>
      <c r="B501" s="833" t="s">
        <v>1554</v>
      </c>
      <c r="C501" s="833" t="s">
        <v>560</v>
      </c>
      <c r="D501" s="833" t="s">
        <v>899</v>
      </c>
      <c r="E501" s="833" t="s">
        <v>1614</v>
      </c>
      <c r="F501" s="833" t="s">
        <v>1631</v>
      </c>
      <c r="G501" s="833" t="s">
        <v>1632</v>
      </c>
      <c r="H501" s="850"/>
      <c r="I501" s="850"/>
      <c r="J501" s="833"/>
      <c r="K501" s="833"/>
      <c r="L501" s="850">
        <v>4</v>
      </c>
      <c r="M501" s="850">
        <v>8156</v>
      </c>
      <c r="N501" s="833">
        <v>1</v>
      </c>
      <c r="O501" s="833">
        <v>2039</v>
      </c>
      <c r="P501" s="850">
        <v>5</v>
      </c>
      <c r="Q501" s="850">
        <v>10200</v>
      </c>
      <c r="R501" s="838">
        <v>1.2506130456105935</v>
      </c>
      <c r="S501" s="851">
        <v>2040</v>
      </c>
    </row>
    <row r="502" spans="1:19" ht="14.4" customHeight="1" x14ac:dyDescent="0.3">
      <c r="A502" s="832" t="s">
        <v>1553</v>
      </c>
      <c r="B502" s="833" t="s">
        <v>1554</v>
      </c>
      <c r="C502" s="833" t="s">
        <v>560</v>
      </c>
      <c r="D502" s="833" t="s">
        <v>899</v>
      </c>
      <c r="E502" s="833" t="s">
        <v>1614</v>
      </c>
      <c r="F502" s="833" t="s">
        <v>1631</v>
      </c>
      <c r="G502" s="833" t="s">
        <v>1633</v>
      </c>
      <c r="H502" s="850"/>
      <c r="I502" s="850"/>
      <c r="J502" s="833"/>
      <c r="K502" s="833"/>
      <c r="L502" s="850">
        <v>11</v>
      </c>
      <c r="M502" s="850">
        <v>22429</v>
      </c>
      <c r="N502" s="833">
        <v>1</v>
      </c>
      <c r="O502" s="833">
        <v>2039</v>
      </c>
      <c r="P502" s="850">
        <v>21</v>
      </c>
      <c r="Q502" s="850">
        <v>42840</v>
      </c>
      <c r="R502" s="838">
        <v>1.9100271969325426</v>
      </c>
      <c r="S502" s="851">
        <v>2040</v>
      </c>
    </row>
    <row r="503" spans="1:19" ht="14.4" customHeight="1" x14ac:dyDescent="0.3">
      <c r="A503" s="832" t="s">
        <v>1553</v>
      </c>
      <c r="B503" s="833" t="s">
        <v>1554</v>
      </c>
      <c r="C503" s="833" t="s">
        <v>560</v>
      </c>
      <c r="D503" s="833" t="s">
        <v>899</v>
      </c>
      <c r="E503" s="833" t="s">
        <v>1614</v>
      </c>
      <c r="F503" s="833" t="s">
        <v>1640</v>
      </c>
      <c r="G503" s="833" t="s">
        <v>1641</v>
      </c>
      <c r="H503" s="850"/>
      <c r="I503" s="850"/>
      <c r="J503" s="833"/>
      <c r="K503" s="833"/>
      <c r="L503" s="850">
        <v>1</v>
      </c>
      <c r="M503" s="850">
        <v>1349</v>
      </c>
      <c r="N503" s="833">
        <v>1</v>
      </c>
      <c r="O503" s="833">
        <v>1349</v>
      </c>
      <c r="P503" s="850">
        <v>1</v>
      </c>
      <c r="Q503" s="850">
        <v>1350</v>
      </c>
      <c r="R503" s="838">
        <v>1.0007412898443291</v>
      </c>
      <c r="S503" s="851">
        <v>1350</v>
      </c>
    </row>
    <row r="504" spans="1:19" ht="14.4" customHeight="1" x14ac:dyDescent="0.3">
      <c r="A504" s="832" t="s">
        <v>1553</v>
      </c>
      <c r="B504" s="833" t="s">
        <v>1554</v>
      </c>
      <c r="C504" s="833" t="s">
        <v>560</v>
      </c>
      <c r="D504" s="833" t="s">
        <v>899</v>
      </c>
      <c r="E504" s="833" t="s">
        <v>1614</v>
      </c>
      <c r="F504" s="833" t="s">
        <v>1642</v>
      </c>
      <c r="G504" s="833" t="s">
        <v>1643</v>
      </c>
      <c r="H504" s="850"/>
      <c r="I504" s="850"/>
      <c r="J504" s="833"/>
      <c r="K504" s="833"/>
      <c r="L504" s="850">
        <v>8</v>
      </c>
      <c r="M504" s="850">
        <v>11448</v>
      </c>
      <c r="N504" s="833">
        <v>1</v>
      </c>
      <c r="O504" s="833">
        <v>1431</v>
      </c>
      <c r="P504" s="850">
        <v>14</v>
      </c>
      <c r="Q504" s="850">
        <v>20048</v>
      </c>
      <c r="R504" s="838">
        <v>1.7512229210342418</v>
      </c>
      <c r="S504" s="851">
        <v>1432</v>
      </c>
    </row>
    <row r="505" spans="1:19" ht="14.4" customHeight="1" x14ac:dyDescent="0.3">
      <c r="A505" s="832" t="s">
        <v>1553</v>
      </c>
      <c r="B505" s="833" t="s">
        <v>1554</v>
      </c>
      <c r="C505" s="833" t="s">
        <v>560</v>
      </c>
      <c r="D505" s="833" t="s">
        <v>899</v>
      </c>
      <c r="E505" s="833" t="s">
        <v>1614</v>
      </c>
      <c r="F505" s="833" t="s">
        <v>1642</v>
      </c>
      <c r="G505" s="833" t="s">
        <v>1644</v>
      </c>
      <c r="H505" s="850"/>
      <c r="I505" s="850"/>
      <c r="J505" s="833"/>
      <c r="K505" s="833"/>
      <c r="L505" s="850"/>
      <c r="M505" s="850"/>
      <c r="N505" s="833"/>
      <c r="O505" s="833"/>
      <c r="P505" s="850">
        <v>2</v>
      </c>
      <c r="Q505" s="850">
        <v>2864</v>
      </c>
      <c r="R505" s="838"/>
      <c r="S505" s="851">
        <v>1432</v>
      </c>
    </row>
    <row r="506" spans="1:19" ht="14.4" customHeight="1" x14ac:dyDescent="0.3">
      <c r="A506" s="832" t="s">
        <v>1553</v>
      </c>
      <c r="B506" s="833" t="s">
        <v>1554</v>
      </c>
      <c r="C506" s="833" t="s">
        <v>560</v>
      </c>
      <c r="D506" s="833" t="s">
        <v>899</v>
      </c>
      <c r="E506" s="833" t="s">
        <v>1614</v>
      </c>
      <c r="F506" s="833" t="s">
        <v>1645</v>
      </c>
      <c r="G506" s="833" t="s">
        <v>1646</v>
      </c>
      <c r="H506" s="850"/>
      <c r="I506" s="850"/>
      <c r="J506" s="833"/>
      <c r="K506" s="833"/>
      <c r="L506" s="850">
        <v>8</v>
      </c>
      <c r="M506" s="850">
        <v>15296</v>
      </c>
      <c r="N506" s="833">
        <v>1</v>
      </c>
      <c r="O506" s="833">
        <v>1912</v>
      </c>
      <c r="P506" s="850">
        <v>9</v>
      </c>
      <c r="Q506" s="850">
        <v>17226</v>
      </c>
      <c r="R506" s="838">
        <v>1.1261767782426779</v>
      </c>
      <c r="S506" s="851">
        <v>1914</v>
      </c>
    </row>
    <row r="507" spans="1:19" ht="14.4" customHeight="1" x14ac:dyDescent="0.3">
      <c r="A507" s="832" t="s">
        <v>1553</v>
      </c>
      <c r="B507" s="833" t="s">
        <v>1554</v>
      </c>
      <c r="C507" s="833" t="s">
        <v>560</v>
      </c>
      <c r="D507" s="833" t="s">
        <v>899</v>
      </c>
      <c r="E507" s="833" t="s">
        <v>1614</v>
      </c>
      <c r="F507" s="833" t="s">
        <v>1649</v>
      </c>
      <c r="G507" s="833" t="s">
        <v>1650</v>
      </c>
      <c r="H507" s="850"/>
      <c r="I507" s="850"/>
      <c r="J507" s="833"/>
      <c r="K507" s="833"/>
      <c r="L507" s="850">
        <v>2</v>
      </c>
      <c r="M507" s="850">
        <v>2426</v>
      </c>
      <c r="N507" s="833">
        <v>1</v>
      </c>
      <c r="O507" s="833">
        <v>1213</v>
      </c>
      <c r="P507" s="850">
        <v>6</v>
      </c>
      <c r="Q507" s="850">
        <v>7284</v>
      </c>
      <c r="R507" s="838">
        <v>3.0024732069249795</v>
      </c>
      <c r="S507" s="851">
        <v>1214</v>
      </c>
    </row>
    <row r="508" spans="1:19" ht="14.4" customHeight="1" x14ac:dyDescent="0.3">
      <c r="A508" s="832" t="s">
        <v>1553</v>
      </c>
      <c r="B508" s="833" t="s">
        <v>1554</v>
      </c>
      <c r="C508" s="833" t="s">
        <v>560</v>
      </c>
      <c r="D508" s="833" t="s">
        <v>899</v>
      </c>
      <c r="E508" s="833" t="s">
        <v>1614</v>
      </c>
      <c r="F508" s="833" t="s">
        <v>1649</v>
      </c>
      <c r="G508" s="833" t="s">
        <v>1651</v>
      </c>
      <c r="H508" s="850"/>
      <c r="I508" s="850"/>
      <c r="J508" s="833"/>
      <c r="K508" s="833"/>
      <c r="L508" s="850">
        <v>6</v>
      </c>
      <c r="M508" s="850">
        <v>7278</v>
      </c>
      <c r="N508" s="833">
        <v>1</v>
      </c>
      <c r="O508" s="833">
        <v>1213</v>
      </c>
      <c r="P508" s="850">
        <v>25</v>
      </c>
      <c r="Q508" s="850">
        <v>30350</v>
      </c>
      <c r="R508" s="838">
        <v>4.1701016762846939</v>
      </c>
      <c r="S508" s="851">
        <v>1214</v>
      </c>
    </row>
    <row r="509" spans="1:19" ht="14.4" customHeight="1" x14ac:dyDescent="0.3">
      <c r="A509" s="832" t="s">
        <v>1553</v>
      </c>
      <c r="B509" s="833" t="s">
        <v>1554</v>
      </c>
      <c r="C509" s="833" t="s">
        <v>560</v>
      </c>
      <c r="D509" s="833" t="s">
        <v>899</v>
      </c>
      <c r="E509" s="833" t="s">
        <v>1614</v>
      </c>
      <c r="F509" s="833" t="s">
        <v>1652</v>
      </c>
      <c r="G509" s="833" t="s">
        <v>1653</v>
      </c>
      <c r="H509" s="850"/>
      <c r="I509" s="850"/>
      <c r="J509" s="833"/>
      <c r="K509" s="833"/>
      <c r="L509" s="850">
        <v>1</v>
      </c>
      <c r="M509" s="850">
        <v>1609</v>
      </c>
      <c r="N509" s="833">
        <v>1</v>
      </c>
      <c r="O509" s="833">
        <v>1609</v>
      </c>
      <c r="P509" s="850"/>
      <c r="Q509" s="850"/>
      <c r="R509" s="838"/>
      <c r="S509" s="851"/>
    </row>
    <row r="510" spans="1:19" ht="14.4" customHeight="1" x14ac:dyDescent="0.3">
      <c r="A510" s="832" t="s">
        <v>1553</v>
      </c>
      <c r="B510" s="833" t="s">
        <v>1554</v>
      </c>
      <c r="C510" s="833" t="s">
        <v>560</v>
      </c>
      <c r="D510" s="833" t="s">
        <v>899</v>
      </c>
      <c r="E510" s="833" t="s">
        <v>1614</v>
      </c>
      <c r="F510" s="833" t="s">
        <v>1654</v>
      </c>
      <c r="G510" s="833" t="s">
        <v>1655</v>
      </c>
      <c r="H510" s="850"/>
      <c r="I510" s="850"/>
      <c r="J510" s="833"/>
      <c r="K510" s="833"/>
      <c r="L510" s="850">
        <v>18</v>
      </c>
      <c r="M510" s="850">
        <v>12276</v>
      </c>
      <c r="N510" s="833">
        <v>1</v>
      </c>
      <c r="O510" s="833">
        <v>682</v>
      </c>
      <c r="P510" s="850"/>
      <c r="Q510" s="850"/>
      <c r="R510" s="838"/>
      <c r="S510" s="851"/>
    </row>
    <row r="511" spans="1:19" ht="14.4" customHeight="1" x14ac:dyDescent="0.3">
      <c r="A511" s="832" t="s">
        <v>1553</v>
      </c>
      <c r="B511" s="833" t="s">
        <v>1554</v>
      </c>
      <c r="C511" s="833" t="s">
        <v>560</v>
      </c>
      <c r="D511" s="833" t="s">
        <v>899</v>
      </c>
      <c r="E511" s="833" t="s">
        <v>1614</v>
      </c>
      <c r="F511" s="833" t="s">
        <v>1654</v>
      </c>
      <c r="G511" s="833" t="s">
        <v>1656</v>
      </c>
      <c r="H511" s="850"/>
      <c r="I511" s="850"/>
      <c r="J511" s="833"/>
      <c r="K511" s="833"/>
      <c r="L511" s="850">
        <v>5</v>
      </c>
      <c r="M511" s="850">
        <v>3410</v>
      </c>
      <c r="N511" s="833">
        <v>1</v>
      </c>
      <c r="O511" s="833">
        <v>682</v>
      </c>
      <c r="P511" s="850">
        <v>3</v>
      </c>
      <c r="Q511" s="850">
        <v>2046</v>
      </c>
      <c r="R511" s="838">
        <v>0.6</v>
      </c>
      <c r="S511" s="851">
        <v>682</v>
      </c>
    </row>
    <row r="512" spans="1:19" ht="14.4" customHeight="1" x14ac:dyDescent="0.3">
      <c r="A512" s="832" t="s">
        <v>1553</v>
      </c>
      <c r="B512" s="833" t="s">
        <v>1554</v>
      </c>
      <c r="C512" s="833" t="s">
        <v>560</v>
      </c>
      <c r="D512" s="833" t="s">
        <v>899</v>
      </c>
      <c r="E512" s="833" t="s">
        <v>1614</v>
      </c>
      <c r="F512" s="833" t="s">
        <v>1657</v>
      </c>
      <c r="G512" s="833" t="s">
        <v>1658</v>
      </c>
      <c r="H512" s="850"/>
      <c r="I512" s="850"/>
      <c r="J512" s="833"/>
      <c r="K512" s="833"/>
      <c r="L512" s="850">
        <v>11</v>
      </c>
      <c r="M512" s="850">
        <v>7887</v>
      </c>
      <c r="N512" s="833">
        <v>1</v>
      </c>
      <c r="O512" s="833">
        <v>717</v>
      </c>
      <c r="P512" s="850">
        <v>17</v>
      </c>
      <c r="Q512" s="850">
        <v>12189</v>
      </c>
      <c r="R512" s="838">
        <v>1.5454545454545454</v>
      </c>
      <c r="S512" s="851">
        <v>717</v>
      </c>
    </row>
    <row r="513" spans="1:19" ht="14.4" customHeight="1" x14ac:dyDescent="0.3">
      <c r="A513" s="832" t="s">
        <v>1553</v>
      </c>
      <c r="B513" s="833" t="s">
        <v>1554</v>
      </c>
      <c r="C513" s="833" t="s">
        <v>560</v>
      </c>
      <c r="D513" s="833" t="s">
        <v>899</v>
      </c>
      <c r="E513" s="833" t="s">
        <v>1614</v>
      </c>
      <c r="F513" s="833" t="s">
        <v>1657</v>
      </c>
      <c r="G513" s="833" t="s">
        <v>1659</v>
      </c>
      <c r="H513" s="850"/>
      <c r="I513" s="850"/>
      <c r="J513" s="833"/>
      <c r="K513" s="833"/>
      <c r="L513" s="850">
        <v>5</v>
      </c>
      <c r="M513" s="850">
        <v>3585</v>
      </c>
      <c r="N513" s="833">
        <v>1</v>
      </c>
      <c r="O513" s="833">
        <v>717</v>
      </c>
      <c r="P513" s="850">
        <v>4</v>
      </c>
      <c r="Q513" s="850">
        <v>2868</v>
      </c>
      <c r="R513" s="838">
        <v>0.8</v>
      </c>
      <c r="S513" s="851">
        <v>717</v>
      </c>
    </row>
    <row r="514" spans="1:19" ht="14.4" customHeight="1" x14ac:dyDescent="0.3">
      <c r="A514" s="832" t="s">
        <v>1553</v>
      </c>
      <c r="B514" s="833" t="s">
        <v>1554</v>
      </c>
      <c r="C514" s="833" t="s">
        <v>560</v>
      </c>
      <c r="D514" s="833" t="s">
        <v>899</v>
      </c>
      <c r="E514" s="833" t="s">
        <v>1614</v>
      </c>
      <c r="F514" s="833" t="s">
        <v>1660</v>
      </c>
      <c r="G514" s="833" t="s">
        <v>1661</v>
      </c>
      <c r="H514" s="850"/>
      <c r="I514" s="850"/>
      <c r="J514" s="833"/>
      <c r="K514" s="833"/>
      <c r="L514" s="850">
        <v>4</v>
      </c>
      <c r="M514" s="850">
        <v>10552</v>
      </c>
      <c r="N514" s="833">
        <v>1</v>
      </c>
      <c r="O514" s="833">
        <v>2638</v>
      </c>
      <c r="P514" s="850"/>
      <c r="Q514" s="850"/>
      <c r="R514" s="838"/>
      <c r="S514" s="851"/>
    </row>
    <row r="515" spans="1:19" ht="14.4" customHeight="1" x14ac:dyDescent="0.3">
      <c r="A515" s="832" t="s">
        <v>1553</v>
      </c>
      <c r="B515" s="833" t="s">
        <v>1554</v>
      </c>
      <c r="C515" s="833" t="s">
        <v>560</v>
      </c>
      <c r="D515" s="833" t="s">
        <v>899</v>
      </c>
      <c r="E515" s="833" t="s">
        <v>1614</v>
      </c>
      <c r="F515" s="833" t="s">
        <v>1660</v>
      </c>
      <c r="G515" s="833" t="s">
        <v>1662</v>
      </c>
      <c r="H515" s="850"/>
      <c r="I515" s="850"/>
      <c r="J515" s="833"/>
      <c r="K515" s="833"/>
      <c r="L515" s="850"/>
      <c r="M515" s="850"/>
      <c r="N515" s="833"/>
      <c r="O515" s="833"/>
      <c r="P515" s="850">
        <v>1</v>
      </c>
      <c r="Q515" s="850">
        <v>2641</v>
      </c>
      <c r="R515" s="838"/>
      <c r="S515" s="851">
        <v>2641</v>
      </c>
    </row>
    <row r="516" spans="1:19" ht="14.4" customHeight="1" x14ac:dyDescent="0.3">
      <c r="A516" s="832" t="s">
        <v>1553</v>
      </c>
      <c r="B516" s="833" t="s">
        <v>1554</v>
      </c>
      <c r="C516" s="833" t="s">
        <v>560</v>
      </c>
      <c r="D516" s="833" t="s">
        <v>899</v>
      </c>
      <c r="E516" s="833" t="s">
        <v>1614</v>
      </c>
      <c r="F516" s="833" t="s">
        <v>1663</v>
      </c>
      <c r="G516" s="833" t="s">
        <v>1664</v>
      </c>
      <c r="H516" s="850"/>
      <c r="I516" s="850"/>
      <c r="J516" s="833"/>
      <c r="K516" s="833"/>
      <c r="L516" s="850">
        <v>257</v>
      </c>
      <c r="M516" s="850">
        <v>469025</v>
      </c>
      <c r="N516" s="833">
        <v>1</v>
      </c>
      <c r="O516" s="833">
        <v>1825</v>
      </c>
      <c r="P516" s="850">
        <v>401</v>
      </c>
      <c r="Q516" s="850">
        <v>732226</v>
      </c>
      <c r="R516" s="838">
        <v>1.5611662491338414</v>
      </c>
      <c r="S516" s="851">
        <v>1826</v>
      </c>
    </row>
    <row r="517" spans="1:19" ht="14.4" customHeight="1" x14ac:dyDescent="0.3">
      <c r="A517" s="832" t="s">
        <v>1553</v>
      </c>
      <c r="B517" s="833" t="s">
        <v>1554</v>
      </c>
      <c r="C517" s="833" t="s">
        <v>560</v>
      </c>
      <c r="D517" s="833" t="s">
        <v>899</v>
      </c>
      <c r="E517" s="833" t="s">
        <v>1614</v>
      </c>
      <c r="F517" s="833" t="s">
        <v>1663</v>
      </c>
      <c r="G517" s="833" t="s">
        <v>1665</v>
      </c>
      <c r="H517" s="850"/>
      <c r="I517" s="850"/>
      <c r="J517" s="833"/>
      <c r="K517" s="833"/>
      <c r="L517" s="850">
        <v>37</v>
      </c>
      <c r="M517" s="850">
        <v>67525</v>
      </c>
      <c r="N517" s="833">
        <v>1</v>
      </c>
      <c r="O517" s="833">
        <v>1825</v>
      </c>
      <c r="P517" s="850">
        <v>36</v>
      </c>
      <c r="Q517" s="850">
        <v>65736</v>
      </c>
      <c r="R517" s="838">
        <v>0.97350610884857458</v>
      </c>
      <c r="S517" s="851">
        <v>1826</v>
      </c>
    </row>
    <row r="518" spans="1:19" ht="14.4" customHeight="1" x14ac:dyDescent="0.3">
      <c r="A518" s="832" t="s">
        <v>1553</v>
      </c>
      <c r="B518" s="833" t="s">
        <v>1554</v>
      </c>
      <c r="C518" s="833" t="s">
        <v>560</v>
      </c>
      <c r="D518" s="833" t="s">
        <v>899</v>
      </c>
      <c r="E518" s="833" t="s">
        <v>1614</v>
      </c>
      <c r="F518" s="833" t="s">
        <v>1666</v>
      </c>
      <c r="G518" s="833" t="s">
        <v>1667</v>
      </c>
      <c r="H518" s="850"/>
      <c r="I518" s="850"/>
      <c r="J518" s="833"/>
      <c r="K518" s="833"/>
      <c r="L518" s="850">
        <v>5</v>
      </c>
      <c r="M518" s="850">
        <v>2145</v>
      </c>
      <c r="N518" s="833">
        <v>1</v>
      </c>
      <c r="O518" s="833">
        <v>429</v>
      </c>
      <c r="P518" s="850">
        <v>20</v>
      </c>
      <c r="Q518" s="850">
        <v>8600</v>
      </c>
      <c r="R518" s="838">
        <v>4.0093240093240095</v>
      </c>
      <c r="S518" s="851">
        <v>430</v>
      </c>
    </row>
    <row r="519" spans="1:19" ht="14.4" customHeight="1" x14ac:dyDescent="0.3">
      <c r="A519" s="832" t="s">
        <v>1553</v>
      </c>
      <c r="B519" s="833" t="s">
        <v>1554</v>
      </c>
      <c r="C519" s="833" t="s">
        <v>560</v>
      </c>
      <c r="D519" s="833" t="s">
        <v>899</v>
      </c>
      <c r="E519" s="833" t="s">
        <v>1614</v>
      </c>
      <c r="F519" s="833" t="s">
        <v>1668</v>
      </c>
      <c r="G519" s="833" t="s">
        <v>1669</v>
      </c>
      <c r="H519" s="850"/>
      <c r="I519" s="850"/>
      <c r="J519" s="833"/>
      <c r="K519" s="833"/>
      <c r="L519" s="850">
        <v>31</v>
      </c>
      <c r="M519" s="850">
        <v>109120</v>
      </c>
      <c r="N519" s="833">
        <v>1</v>
      </c>
      <c r="O519" s="833">
        <v>3520</v>
      </c>
      <c r="P519" s="850">
        <v>42</v>
      </c>
      <c r="Q519" s="850">
        <v>147924</v>
      </c>
      <c r="R519" s="838">
        <v>1.3556085043988271</v>
      </c>
      <c r="S519" s="851">
        <v>3522</v>
      </c>
    </row>
    <row r="520" spans="1:19" ht="14.4" customHeight="1" x14ac:dyDescent="0.3">
      <c r="A520" s="832" t="s">
        <v>1553</v>
      </c>
      <c r="B520" s="833" t="s">
        <v>1554</v>
      </c>
      <c r="C520" s="833" t="s">
        <v>560</v>
      </c>
      <c r="D520" s="833" t="s">
        <v>899</v>
      </c>
      <c r="E520" s="833" t="s">
        <v>1614</v>
      </c>
      <c r="F520" s="833" t="s">
        <v>1668</v>
      </c>
      <c r="G520" s="833" t="s">
        <v>1670</v>
      </c>
      <c r="H520" s="850"/>
      <c r="I520" s="850"/>
      <c r="J520" s="833"/>
      <c r="K520" s="833"/>
      <c r="L520" s="850">
        <v>1</v>
      </c>
      <c r="M520" s="850">
        <v>3520</v>
      </c>
      <c r="N520" s="833">
        <v>1</v>
      </c>
      <c r="O520" s="833">
        <v>3520</v>
      </c>
      <c r="P520" s="850">
        <v>1</v>
      </c>
      <c r="Q520" s="850">
        <v>3522</v>
      </c>
      <c r="R520" s="838">
        <v>1.0005681818181817</v>
      </c>
      <c r="S520" s="851">
        <v>3522</v>
      </c>
    </row>
    <row r="521" spans="1:19" ht="14.4" customHeight="1" x14ac:dyDescent="0.3">
      <c r="A521" s="832" t="s">
        <v>1553</v>
      </c>
      <c r="B521" s="833" t="s">
        <v>1554</v>
      </c>
      <c r="C521" s="833" t="s">
        <v>560</v>
      </c>
      <c r="D521" s="833" t="s">
        <v>899</v>
      </c>
      <c r="E521" s="833" t="s">
        <v>1614</v>
      </c>
      <c r="F521" s="833" t="s">
        <v>1683</v>
      </c>
      <c r="G521" s="833" t="s">
        <v>1684</v>
      </c>
      <c r="H521" s="850"/>
      <c r="I521" s="850"/>
      <c r="J521" s="833"/>
      <c r="K521" s="833"/>
      <c r="L521" s="850">
        <v>2</v>
      </c>
      <c r="M521" s="850">
        <v>874</v>
      </c>
      <c r="N521" s="833">
        <v>1</v>
      </c>
      <c r="O521" s="833">
        <v>437</v>
      </c>
      <c r="P521" s="850">
        <v>4</v>
      </c>
      <c r="Q521" s="850">
        <v>1752</v>
      </c>
      <c r="R521" s="838">
        <v>2.0045766590389018</v>
      </c>
      <c r="S521" s="851">
        <v>438</v>
      </c>
    </row>
    <row r="522" spans="1:19" ht="14.4" customHeight="1" x14ac:dyDescent="0.3">
      <c r="A522" s="832" t="s">
        <v>1553</v>
      </c>
      <c r="B522" s="833" t="s">
        <v>1554</v>
      </c>
      <c r="C522" s="833" t="s">
        <v>560</v>
      </c>
      <c r="D522" s="833" t="s">
        <v>899</v>
      </c>
      <c r="E522" s="833" t="s">
        <v>1614</v>
      </c>
      <c r="F522" s="833" t="s">
        <v>1683</v>
      </c>
      <c r="G522" s="833" t="s">
        <v>1685</v>
      </c>
      <c r="H522" s="850"/>
      <c r="I522" s="850"/>
      <c r="J522" s="833"/>
      <c r="K522" s="833"/>
      <c r="L522" s="850">
        <v>3</v>
      </c>
      <c r="M522" s="850">
        <v>1311</v>
      </c>
      <c r="N522" s="833">
        <v>1</v>
      </c>
      <c r="O522" s="833">
        <v>437</v>
      </c>
      <c r="P522" s="850">
        <v>3</v>
      </c>
      <c r="Q522" s="850">
        <v>1314</v>
      </c>
      <c r="R522" s="838">
        <v>1.0022883295194509</v>
      </c>
      <c r="S522" s="851">
        <v>438</v>
      </c>
    </row>
    <row r="523" spans="1:19" ht="14.4" customHeight="1" x14ac:dyDescent="0.3">
      <c r="A523" s="832" t="s">
        <v>1553</v>
      </c>
      <c r="B523" s="833" t="s">
        <v>1554</v>
      </c>
      <c r="C523" s="833" t="s">
        <v>560</v>
      </c>
      <c r="D523" s="833" t="s">
        <v>899</v>
      </c>
      <c r="E523" s="833" t="s">
        <v>1614</v>
      </c>
      <c r="F523" s="833" t="s">
        <v>1686</v>
      </c>
      <c r="G523" s="833" t="s">
        <v>1687</v>
      </c>
      <c r="H523" s="850"/>
      <c r="I523" s="850"/>
      <c r="J523" s="833"/>
      <c r="K523" s="833"/>
      <c r="L523" s="850">
        <v>96</v>
      </c>
      <c r="M523" s="850">
        <v>128832</v>
      </c>
      <c r="N523" s="833">
        <v>1</v>
      </c>
      <c r="O523" s="833">
        <v>1342</v>
      </c>
      <c r="P523" s="850">
        <v>161</v>
      </c>
      <c r="Q523" s="850">
        <v>216223</v>
      </c>
      <c r="R523" s="838">
        <v>1.6783330228514655</v>
      </c>
      <c r="S523" s="851">
        <v>1343</v>
      </c>
    </row>
    <row r="524" spans="1:19" ht="14.4" customHeight="1" x14ac:dyDescent="0.3">
      <c r="A524" s="832" t="s">
        <v>1553</v>
      </c>
      <c r="B524" s="833" t="s">
        <v>1554</v>
      </c>
      <c r="C524" s="833" t="s">
        <v>560</v>
      </c>
      <c r="D524" s="833" t="s">
        <v>899</v>
      </c>
      <c r="E524" s="833" t="s">
        <v>1614</v>
      </c>
      <c r="F524" s="833" t="s">
        <v>1686</v>
      </c>
      <c r="G524" s="833" t="s">
        <v>1688</v>
      </c>
      <c r="H524" s="850"/>
      <c r="I524" s="850"/>
      <c r="J524" s="833"/>
      <c r="K524" s="833"/>
      <c r="L524" s="850">
        <v>15</v>
      </c>
      <c r="M524" s="850">
        <v>20130</v>
      </c>
      <c r="N524" s="833">
        <v>1</v>
      </c>
      <c r="O524" s="833">
        <v>1342</v>
      </c>
      <c r="P524" s="850">
        <v>12</v>
      </c>
      <c r="Q524" s="850">
        <v>16116</v>
      </c>
      <c r="R524" s="838">
        <v>0.80059612518628909</v>
      </c>
      <c r="S524" s="851">
        <v>1343</v>
      </c>
    </row>
    <row r="525" spans="1:19" ht="14.4" customHeight="1" x14ac:dyDescent="0.3">
      <c r="A525" s="832" t="s">
        <v>1553</v>
      </c>
      <c r="B525" s="833" t="s">
        <v>1554</v>
      </c>
      <c r="C525" s="833" t="s">
        <v>560</v>
      </c>
      <c r="D525" s="833" t="s">
        <v>899</v>
      </c>
      <c r="E525" s="833" t="s">
        <v>1614</v>
      </c>
      <c r="F525" s="833" t="s">
        <v>1689</v>
      </c>
      <c r="G525" s="833" t="s">
        <v>1690</v>
      </c>
      <c r="H525" s="850"/>
      <c r="I525" s="850"/>
      <c r="J525" s="833"/>
      <c r="K525" s="833"/>
      <c r="L525" s="850">
        <v>12</v>
      </c>
      <c r="M525" s="850">
        <v>6108</v>
      </c>
      <c r="N525" s="833">
        <v>1</v>
      </c>
      <c r="O525" s="833">
        <v>509</v>
      </c>
      <c r="P525" s="850">
        <v>3</v>
      </c>
      <c r="Q525" s="850">
        <v>1530</v>
      </c>
      <c r="R525" s="838">
        <v>0.25049115913555992</v>
      </c>
      <c r="S525" s="851">
        <v>510</v>
      </c>
    </row>
    <row r="526" spans="1:19" ht="14.4" customHeight="1" x14ac:dyDescent="0.3">
      <c r="A526" s="832" t="s">
        <v>1553</v>
      </c>
      <c r="B526" s="833" t="s">
        <v>1554</v>
      </c>
      <c r="C526" s="833" t="s">
        <v>560</v>
      </c>
      <c r="D526" s="833" t="s">
        <v>899</v>
      </c>
      <c r="E526" s="833" t="s">
        <v>1614</v>
      </c>
      <c r="F526" s="833" t="s">
        <v>1689</v>
      </c>
      <c r="G526" s="833" t="s">
        <v>1691</v>
      </c>
      <c r="H526" s="850"/>
      <c r="I526" s="850"/>
      <c r="J526" s="833"/>
      <c r="K526" s="833"/>
      <c r="L526" s="850">
        <v>39</v>
      </c>
      <c r="M526" s="850">
        <v>19851</v>
      </c>
      <c r="N526" s="833">
        <v>1</v>
      </c>
      <c r="O526" s="833">
        <v>509</v>
      </c>
      <c r="P526" s="850">
        <v>26</v>
      </c>
      <c r="Q526" s="850">
        <v>13260</v>
      </c>
      <c r="R526" s="838">
        <v>0.66797642436149307</v>
      </c>
      <c r="S526" s="851">
        <v>510</v>
      </c>
    </row>
    <row r="527" spans="1:19" ht="14.4" customHeight="1" x14ac:dyDescent="0.3">
      <c r="A527" s="832" t="s">
        <v>1553</v>
      </c>
      <c r="B527" s="833" t="s">
        <v>1554</v>
      </c>
      <c r="C527" s="833" t="s">
        <v>560</v>
      </c>
      <c r="D527" s="833" t="s">
        <v>899</v>
      </c>
      <c r="E527" s="833" t="s">
        <v>1614</v>
      </c>
      <c r="F527" s="833" t="s">
        <v>1692</v>
      </c>
      <c r="G527" s="833" t="s">
        <v>1693</v>
      </c>
      <c r="H527" s="850"/>
      <c r="I527" s="850"/>
      <c r="J527" s="833"/>
      <c r="K527" s="833"/>
      <c r="L527" s="850">
        <v>1</v>
      </c>
      <c r="M527" s="850">
        <v>2330</v>
      </c>
      <c r="N527" s="833">
        <v>1</v>
      </c>
      <c r="O527" s="833">
        <v>2330</v>
      </c>
      <c r="P527" s="850">
        <v>16</v>
      </c>
      <c r="Q527" s="850">
        <v>37328</v>
      </c>
      <c r="R527" s="838">
        <v>16.0206008583691</v>
      </c>
      <c r="S527" s="851">
        <v>2333</v>
      </c>
    </row>
    <row r="528" spans="1:19" ht="14.4" customHeight="1" x14ac:dyDescent="0.3">
      <c r="A528" s="832" t="s">
        <v>1553</v>
      </c>
      <c r="B528" s="833" t="s">
        <v>1554</v>
      </c>
      <c r="C528" s="833" t="s">
        <v>560</v>
      </c>
      <c r="D528" s="833" t="s">
        <v>899</v>
      </c>
      <c r="E528" s="833" t="s">
        <v>1614</v>
      </c>
      <c r="F528" s="833" t="s">
        <v>1694</v>
      </c>
      <c r="G528" s="833" t="s">
        <v>1695</v>
      </c>
      <c r="H528" s="850"/>
      <c r="I528" s="850"/>
      <c r="J528" s="833"/>
      <c r="K528" s="833"/>
      <c r="L528" s="850"/>
      <c r="M528" s="850"/>
      <c r="N528" s="833"/>
      <c r="O528" s="833"/>
      <c r="P528" s="850">
        <v>4</v>
      </c>
      <c r="Q528" s="850">
        <v>10596</v>
      </c>
      <c r="R528" s="838"/>
      <c r="S528" s="851">
        <v>2649</v>
      </c>
    </row>
    <row r="529" spans="1:19" ht="14.4" customHeight="1" x14ac:dyDescent="0.3">
      <c r="A529" s="832" t="s">
        <v>1553</v>
      </c>
      <c r="B529" s="833" t="s">
        <v>1554</v>
      </c>
      <c r="C529" s="833" t="s">
        <v>560</v>
      </c>
      <c r="D529" s="833" t="s">
        <v>899</v>
      </c>
      <c r="E529" s="833" t="s">
        <v>1614</v>
      </c>
      <c r="F529" s="833" t="s">
        <v>1694</v>
      </c>
      <c r="G529" s="833" t="s">
        <v>1696</v>
      </c>
      <c r="H529" s="850"/>
      <c r="I529" s="850"/>
      <c r="J529" s="833"/>
      <c r="K529" s="833"/>
      <c r="L529" s="850">
        <v>11</v>
      </c>
      <c r="M529" s="850">
        <v>29106</v>
      </c>
      <c r="N529" s="833">
        <v>1</v>
      </c>
      <c r="O529" s="833">
        <v>2646</v>
      </c>
      <c r="P529" s="850">
        <v>31</v>
      </c>
      <c r="Q529" s="850">
        <v>82119</v>
      </c>
      <c r="R529" s="838">
        <v>2.8213770356627501</v>
      </c>
      <c r="S529" s="851">
        <v>2649</v>
      </c>
    </row>
    <row r="530" spans="1:19" ht="14.4" customHeight="1" x14ac:dyDescent="0.3">
      <c r="A530" s="832" t="s">
        <v>1553</v>
      </c>
      <c r="B530" s="833" t="s">
        <v>1554</v>
      </c>
      <c r="C530" s="833" t="s">
        <v>560</v>
      </c>
      <c r="D530" s="833" t="s">
        <v>899</v>
      </c>
      <c r="E530" s="833" t="s">
        <v>1614</v>
      </c>
      <c r="F530" s="833" t="s">
        <v>1699</v>
      </c>
      <c r="G530" s="833" t="s">
        <v>1700</v>
      </c>
      <c r="H530" s="850"/>
      <c r="I530" s="850"/>
      <c r="J530" s="833"/>
      <c r="K530" s="833"/>
      <c r="L530" s="850"/>
      <c r="M530" s="850"/>
      <c r="N530" s="833"/>
      <c r="O530" s="833"/>
      <c r="P530" s="850">
        <v>1</v>
      </c>
      <c r="Q530" s="850">
        <v>196</v>
      </c>
      <c r="R530" s="838"/>
      <c r="S530" s="851">
        <v>196</v>
      </c>
    </row>
    <row r="531" spans="1:19" ht="14.4" customHeight="1" x14ac:dyDescent="0.3">
      <c r="A531" s="832" t="s">
        <v>1553</v>
      </c>
      <c r="B531" s="833" t="s">
        <v>1554</v>
      </c>
      <c r="C531" s="833" t="s">
        <v>560</v>
      </c>
      <c r="D531" s="833" t="s">
        <v>899</v>
      </c>
      <c r="E531" s="833" t="s">
        <v>1614</v>
      </c>
      <c r="F531" s="833" t="s">
        <v>1703</v>
      </c>
      <c r="G531" s="833" t="s">
        <v>1705</v>
      </c>
      <c r="H531" s="850"/>
      <c r="I531" s="850"/>
      <c r="J531" s="833"/>
      <c r="K531" s="833"/>
      <c r="L531" s="850"/>
      <c r="M531" s="850"/>
      <c r="N531" s="833"/>
      <c r="O531" s="833"/>
      <c r="P531" s="850">
        <v>1</v>
      </c>
      <c r="Q531" s="850">
        <v>526</v>
      </c>
      <c r="R531" s="838"/>
      <c r="S531" s="851">
        <v>526</v>
      </c>
    </row>
    <row r="532" spans="1:19" ht="14.4" customHeight="1" x14ac:dyDescent="0.3">
      <c r="A532" s="832" t="s">
        <v>1553</v>
      </c>
      <c r="B532" s="833" t="s">
        <v>1554</v>
      </c>
      <c r="C532" s="833" t="s">
        <v>560</v>
      </c>
      <c r="D532" s="833" t="s">
        <v>899</v>
      </c>
      <c r="E532" s="833" t="s">
        <v>1614</v>
      </c>
      <c r="F532" s="833" t="s">
        <v>1713</v>
      </c>
      <c r="G532" s="833" t="s">
        <v>1714</v>
      </c>
      <c r="H532" s="850"/>
      <c r="I532" s="850"/>
      <c r="J532" s="833"/>
      <c r="K532" s="833"/>
      <c r="L532" s="850">
        <v>1</v>
      </c>
      <c r="M532" s="850">
        <v>719</v>
      </c>
      <c r="N532" s="833">
        <v>1</v>
      </c>
      <c r="O532" s="833">
        <v>719</v>
      </c>
      <c r="P532" s="850">
        <v>13</v>
      </c>
      <c r="Q532" s="850">
        <v>9347</v>
      </c>
      <c r="R532" s="838">
        <v>13</v>
      </c>
      <c r="S532" s="851">
        <v>719</v>
      </c>
    </row>
    <row r="533" spans="1:19" ht="14.4" customHeight="1" x14ac:dyDescent="0.3">
      <c r="A533" s="832" t="s">
        <v>1553</v>
      </c>
      <c r="B533" s="833" t="s">
        <v>1554</v>
      </c>
      <c r="C533" s="833" t="s">
        <v>560</v>
      </c>
      <c r="D533" s="833" t="s">
        <v>899</v>
      </c>
      <c r="E533" s="833" t="s">
        <v>1614</v>
      </c>
      <c r="F533" s="833" t="s">
        <v>1713</v>
      </c>
      <c r="G533" s="833" t="s">
        <v>1715</v>
      </c>
      <c r="H533" s="850"/>
      <c r="I533" s="850"/>
      <c r="J533" s="833"/>
      <c r="K533" s="833"/>
      <c r="L533" s="850">
        <v>4</v>
      </c>
      <c r="M533" s="850">
        <v>2876</v>
      </c>
      <c r="N533" s="833">
        <v>1</v>
      </c>
      <c r="O533" s="833">
        <v>719</v>
      </c>
      <c r="P533" s="850">
        <v>4</v>
      </c>
      <c r="Q533" s="850">
        <v>2876</v>
      </c>
      <c r="R533" s="838">
        <v>1</v>
      </c>
      <c r="S533" s="851">
        <v>719</v>
      </c>
    </row>
    <row r="534" spans="1:19" ht="14.4" customHeight="1" x14ac:dyDescent="0.3">
      <c r="A534" s="832" t="s">
        <v>1553</v>
      </c>
      <c r="B534" s="833" t="s">
        <v>1554</v>
      </c>
      <c r="C534" s="833" t="s">
        <v>560</v>
      </c>
      <c r="D534" s="833" t="s">
        <v>895</v>
      </c>
      <c r="E534" s="833" t="s">
        <v>1555</v>
      </c>
      <c r="F534" s="833" t="s">
        <v>1558</v>
      </c>
      <c r="G534" s="833" t="s">
        <v>1559</v>
      </c>
      <c r="H534" s="850"/>
      <c r="I534" s="850"/>
      <c r="J534" s="833"/>
      <c r="K534" s="833"/>
      <c r="L534" s="850"/>
      <c r="M534" s="850"/>
      <c r="N534" s="833"/>
      <c r="O534" s="833"/>
      <c r="P534" s="850">
        <v>160</v>
      </c>
      <c r="Q534" s="850">
        <v>412.8</v>
      </c>
      <c r="R534" s="838"/>
      <c r="S534" s="851">
        <v>2.58</v>
      </c>
    </row>
    <row r="535" spans="1:19" ht="14.4" customHeight="1" x14ac:dyDescent="0.3">
      <c r="A535" s="832" t="s">
        <v>1553</v>
      </c>
      <c r="B535" s="833" t="s">
        <v>1554</v>
      </c>
      <c r="C535" s="833" t="s">
        <v>560</v>
      </c>
      <c r="D535" s="833" t="s">
        <v>895</v>
      </c>
      <c r="E535" s="833" t="s">
        <v>1555</v>
      </c>
      <c r="F535" s="833" t="s">
        <v>1568</v>
      </c>
      <c r="G535" s="833" t="s">
        <v>1569</v>
      </c>
      <c r="H535" s="850"/>
      <c r="I535" s="850"/>
      <c r="J535" s="833"/>
      <c r="K535" s="833"/>
      <c r="L535" s="850"/>
      <c r="M535" s="850"/>
      <c r="N535" s="833"/>
      <c r="O535" s="833"/>
      <c r="P535" s="850">
        <v>120</v>
      </c>
      <c r="Q535" s="850">
        <v>1096.8</v>
      </c>
      <c r="R535" s="838"/>
      <c r="S535" s="851">
        <v>9.1399999999999988</v>
      </c>
    </row>
    <row r="536" spans="1:19" ht="14.4" customHeight="1" x14ac:dyDescent="0.3">
      <c r="A536" s="832" t="s">
        <v>1553</v>
      </c>
      <c r="B536" s="833" t="s">
        <v>1554</v>
      </c>
      <c r="C536" s="833" t="s">
        <v>560</v>
      </c>
      <c r="D536" s="833" t="s">
        <v>895</v>
      </c>
      <c r="E536" s="833" t="s">
        <v>1555</v>
      </c>
      <c r="F536" s="833" t="s">
        <v>1590</v>
      </c>
      <c r="G536" s="833" t="s">
        <v>1591</v>
      </c>
      <c r="H536" s="850"/>
      <c r="I536" s="850"/>
      <c r="J536" s="833"/>
      <c r="K536" s="833"/>
      <c r="L536" s="850"/>
      <c r="M536" s="850"/>
      <c r="N536" s="833"/>
      <c r="O536" s="833"/>
      <c r="P536" s="850">
        <v>2070</v>
      </c>
      <c r="Q536" s="850">
        <v>7762.5</v>
      </c>
      <c r="R536" s="838"/>
      <c r="S536" s="851">
        <v>3.75</v>
      </c>
    </row>
    <row r="537" spans="1:19" ht="14.4" customHeight="1" x14ac:dyDescent="0.3">
      <c r="A537" s="832" t="s">
        <v>1553</v>
      </c>
      <c r="B537" s="833" t="s">
        <v>1554</v>
      </c>
      <c r="C537" s="833" t="s">
        <v>560</v>
      </c>
      <c r="D537" s="833" t="s">
        <v>895</v>
      </c>
      <c r="E537" s="833" t="s">
        <v>1555</v>
      </c>
      <c r="F537" s="833" t="s">
        <v>1596</v>
      </c>
      <c r="G537" s="833" t="s">
        <v>1597</v>
      </c>
      <c r="H537" s="850"/>
      <c r="I537" s="850"/>
      <c r="J537" s="833"/>
      <c r="K537" s="833"/>
      <c r="L537" s="850"/>
      <c r="M537" s="850"/>
      <c r="N537" s="833"/>
      <c r="O537" s="833"/>
      <c r="P537" s="850">
        <v>480</v>
      </c>
      <c r="Q537" s="850">
        <v>76267.200000000012</v>
      </c>
      <c r="R537" s="838"/>
      <c r="S537" s="851">
        <v>158.89000000000001</v>
      </c>
    </row>
    <row r="538" spans="1:19" ht="14.4" customHeight="1" x14ac:dyDescent="0.3">
      <c r="A538" s="832" t="s">
        <v>1553</v>
      </c>
      <c r="B538" s="833" t="s">
        <v>1554</v>
      </c>
      <c r="C538" s="833" t="s">
        <v>560</v>
      </c>
      <c r="D538" s="833" t="s">
        <v>895</v>
      </c>
      <c r="E538" s="833" t="s">
        <v>1555</v>
      </c>
      <c r="F538" s="833" t="s">
        <v>1598</v>
      </c>
      <c r="G538" s="833" t="s">
        <v>1599</v>
      </c>
      <c r="H538" s="850"/>
      <c r="I538" s="850"/>
      <c r="J538" s="833"/>
      <c r="K538" s="833"/>
      <c r="L538" s="850"/>
      <c r="M538" s="850"/>
      <c r="N538" s="833"/>
      <c r="O538" s="833"/>
      <c r="P538" s="850">
        <v>900</v>
      </c>
      <c r="Q538" s="850">
        <v>18666</v>
      </c>
      <c r="R538" s="838"/>
      <c r="S538" s="851">
        <v>20.74</v>
      </c>
    </row>
    <row r="539" spans="1:19" ht="14.4" customHeight="1" x14ac:dyDescent="0.3">
      <c r="A539" s="832" t="s">
        <v>1553</v>
      </c>
      <c r="B539" s="833" t="s">
        <v>1554</v>
      </c>
      <c r="C539" s="833" t="s">
        <v>560</v>
      </c>
      <c r="D539" s="833" t="s">
        <v>895</v>
      </c>
      <c r="E539" s="833" t="s">
        <v>1614</v>
      </c>
      <c r="F539" s="833" t="s">
        <v>1615</v>
      </c>
      <c r="G539" s="833" t="s">
        <v>1616</v>
      </c>
      <c r="H539" s="850"/>
      <c r="I539" s="850"/>
      <c r="J539" s="833"/>
      <c r="K539" s="833"/>
      <c r="L539" s="850"/>
      <c r="M539" s="850"/>
      <c r="N539" s="833"/>
      <c r="O539" s="833"/>
      <c r="P539" s="850">
        <v>1</v>
      </c>
      <c r="Q539" s="850">
        <v>37</v>
      </c>
      <c r="R539" s="838"/>
      <c r="S539" s="851">
        <v>37</v>
      </c>
    </row>
    <row r="540" spans="1:19" ht="14.4" customHeight="1" x14ac:dyDescent="0.3">
      <c r="A540" s="832" t="s">
        <v>1553</v>
      </c>
      <c r="B540" s="833" t="s">
        <v>1554</v>
      </c>
      <c r="C540" s="833" t="s">
        <v>560</v>
      </c>
      <c r="D540" s="833" t="s">
        <v>895</v>
      </c>
      <c r="E540" s="833" t="s">
        <v>1614</v>
      </c>
      <c r="F540" s="833" t="s">
        <v>1642</v>
      </c>
      <c r="G540" s="833" t="s">
        <v>1643</v>
      </c>
      <c r="H540" s="850"/>
      <c r="I540" s="850"/>
      <c r="J540" s="833"/>
      <c r="K540" s="833"/>
      <c r="L540" s="850"/>
      <c r="M540" s="850"/>
      <c r="N540" s="833"/>
      <c r="O540" s="833"/>
      <c r="P540" s="850">
        <v>1</v>
      </c>
      <c r="Q540" s="850">
        <v>1432</v>
      </c>
      <c r="R540" s="838"/>
      <c r="S540" s="851">
        <v>1432</v>
      </c>
    </row>
    <row r="541" spans="1:19" ht="14.4" customHeight="1" x14ac:dyDescent="0.3">
      <c r="A541" s="832" t="s">
        <v>1553</v>
      </c>
      <c r="B541" s="833" t="s">
        <v>1554</v>
      </c>
      <c r="C541" s="833" t="s">
        <v>560</v>
      </c>
      <c r="D541" s="833" t="s">
        <v>895</v>
      </c>
      <c r="E541" s="833" t="s">
        <v>1614</v>
      </c>
      <c r="F541" s="833" t="s">
        <v>1657</v>
      </c>
      <c r="G541" s="833" t="s">
        <v>1658</v>
      </c>
      <c r="H541" s="850"/>
      <c r="I541" s="850"/>
      <c r="J541" s="833"/>
      <c r="K541" s="833"/>
      <c r="L541" s="850"/>
      <c r="M541" s="850"/>
      <c r="N541" s="833"/>
      <c r="O541" s="833"/>
      <c r="P541" s="850">
        <v>1</v>
      </c>
      <c r="Q541" s="850">
        <v>717</v>
      </c>
      <c r="R541" s="838"/>
      <c r="S541" s="851">
        <v>717</v>
      </c>
    </row>
    <row r="542" spans="1:19" ht="14.4" customHeight="1" x14ac:dyDescent="0.3">
      <c r="A542" s="832" t="s">
        <v>1553</v>
      </c>
      <c r="B542" s="833" t="s">
        <v>1554</v>
      </c>
      <c r="C542" s="833" t="s">
        <v>560</v>
      </c>
      <c r="D542" s="833" t="s">
        <v>895</v>
      </c>
      <c r="E542" s="833" t="s">
        <v>1614</v>
      </c>
      <c r="F542" s="833" t="s">
        <v>1663</v>
      </c>
      <c r="G542" s="833" t="s">
        <v>1664</v>
      </c>
      <c r="H542" s="850"/>
      <c r="I542" s="850"/>
      <c r="J542" s="833"/>
      <c r="K542" s="833"/>
      <c r="L542" s="850"/>
      <c r="M542" s="850"/>
      <c r="N542" s="833"/>
      <c r="O542" s="833"/>
      <c r="P542" s="850">
        <v>9</v>
      </c>
      <c r="Q542" s="850">
        <v>16434</v>
      </c>
      <c r="R542" s="838"/>
      <c r="S542" s="851">
        <v>1826</v>
      </c>
    </row>
    <row r="543" spans="1:19" ht="14.4" customHeight="1" x14ac:dyDescent="0.3">
      <c r="A543" s="832" t="s">
        <v>1553</v>
      </c>
      <c r="B543" s="833" t="s">
        <v>1554</v>
      </c>
      <c r="C543" s="833" t="s">
        <v>560</v>
      </c>
      <c r="D543" s="833" t="s">
        <v>895</v>
      </c>
      <c r="E543" s="833" t="s">
        <v>1614</v>
      </c>
      <c r="F543" s="833" t="s">
        <v>1666</v>
      </c>
      <c r="G543" s="833" t="s">
        <v>1667</v>
      </c>
      <c r="H543" s="850"/>
      <c r="I543" s="850"/>
      <c r="J543" s="833"/>
      <c r="K543" s="833"/>
      <c r="L543" s="850"/>
      <c r="M543" s="850"/>
      <c r="N543" s="833"/>
      <c r="O543" s="833"/>
      <c r="P543" s="850">
        <v>3</v>
      </c>
      <c r="Q543" s="850">
        <v>1290</v>
      </c>
      <c r="R543" s="838"/>
      <c r="S543" s="851">
        <v>430</v>
      </c>
    </row>
    <row r="544" spans="1:19" ht="14.4" customHeight="1" x14ac:dyDescent="0.3">
      <c r="A544" s="832" t="s">
        <v>1553</v>
      </c>
      <c r="B544" s="833" t="s">
        <v>1554</v>
      </c>
      <c r="C544" s="833" t="s">
        <v>560</v>
      </c>
      <c r="D544" s="833" t="s">
        <v>895</v>
      </c>
      <c r="E544" s="833" t="s">
        <v>1614</v>
      </c>
      <c r="F544" s="833" t="s">
        <v>1668</v>
      </c>
      <c r="G544" s="833" t="s">
        <v>1669</v>
      </c>
      <c r="H544" s="850"/>
      <c r="I544" s="850"/>
      <c r="J544" s="833"/>
      <c r="K544" s="833"/>
      <c r="L544" s="850"/>
      <c r="M544" s="850"/>
      <c r="N544" s="833"/>
      <c r="O544" s="833"/>
      <c r="P544" s="850">
        <v>6</v>
      </c>
      <c r="Q544" s="850">
        <v>21132</v>
      </c>
      <c r="R544" s="838"/>
      <c r="S544" s="851">
        <v>3522</v>
      </c>
    </row>
    <row r="545" spans="1:19" ht="14.4" customHeight="1" x14ac:dyDescent="0.3">
      <c r="A545" s="832" t="s">
        <v>1553</v>
      </c>
      <c r="B545" s="833" t="s">
        <v>1554</v>
      </c>
      <c r="C545" s="833" t="s">
        <v>560</v>
      </c>
      <c r="D545" s="833" t="s">
        <v>895</v>
      </c>
      <c r="E545" s="833" t="s">
        <v>1614</v>
      </c>
      <c r="F545" s="833" t="s">
        <v>1683</v>
      </c>
      <c r="G545" s="833" t="s">
        <v>1684</v>
      </c>
      <c r="H545" s="850"/>
      <c r="I545" s="850"/>
      <c r="J545" s="833"/>
      <c r="K545" s="833"/>
      <c r="L545" s="850"/>
      <c r="M545" s="850"/>
      <c r="N545" s="833"/>
      <c r="O545" s="833"/>
      <c r="P545" s="850">
        <v>1</v>
      </c>
      <c r="Q545" s="850">
        <v>438</v>
      </c>
      <c r="R545" s="838"/>
      <c r="S545" s="851">
        <v>438</v>
      </c>
    </row>
    <row r="546" spans="1:19" ht="14.4" customHeight="1" x14ac:dyDescent="0.3">
      <c r="A546" s="832" t="s">
        <v>1553</v>
      </c>
      <c r="B546" s="833" t="s">
        <v>1554</v>
      </c>
      <c r="C546" s="833" t="s">
        <v>560</v>
      </c>
      <c r="D546" s="833" t="s">
        <v>895</v>
      </c>
      <c r="E546" s="833" t="s">
        <v>1614</v>
      </c>
      <c r="F546" s="833" t="s">
        <v>1686</v>
      </c>
      <c r="G546" s="833" t="s">
        <v>1687</v>
      </c>
      <c r="H546" s="850"/>
      <c r="I546" s="850"/>
      <c r="J546" s="833"/>
      <c r="K546" s="833"/>
      <c r="L546" s="850"/>
      <c r="M546" s="850"/>
      <c r="N546" s="833"/>
      <c r="O546" s="833"/>
      <c r="P546" s="850">
        <v>3</v>
      </c>
      <c r="Q546" s="850">
        <v>4029</v>
      </c>
      <c r="R546" s="838"/>
      <c r="S546" s="851">
        <v>1343</v>
      </c>
    </row>
    <row r="547" spans="1:19" ht="14.4" customHeight="1" x14ac:dyDescent="0.3">
      <c r="A547" s="832" t="s">
        <v>1553</v>
      </c>
      <c r="B547" s="833" t="s">
        <v>1554</v>
      </c>
      <c r="C547" s="833" t="s">
        <v>566</v>
      </c>
      <c r="D547" s="833" t="s">
        <v>1544</v>
      </c>
      <c r="E547" s="833" t="s">
        <v>1721</v>
      </c>
      <c r="F547" s="833" t="s">
        <v>1727</v>
      </c>
      <c r="G547" s="833" t="s">
        <v>814</v>
      </c>
      <c r="H547" s="850">
        <v>0.45</v>
      </c>
      <c r="I547" s="850">
        <v>796.86</v>
      </c>
      <c r="J547" s="833">
        <v>0.4867390693526516</v>
      </c>
      <c r="K547" s="833">
        <v>1770.8</v>
      </c>
      <c r="L547" s="850">
        <v>0.9</v>
      </c>
      <c r="M547" s="850">
        <v>1637.1399999999999</v>
      </c>
      <c r="N547" s="833">
        <v>1</v>
      </c>
      <c r="O547" s="833">
        <v>1819.0444444444443</v>
      </c>
      <c r="P547" s="850"/>
      <c r="Q547" s="850"/>
      <c r="R547" s="838"/>
      <c r="S547" s="851"/>
    </row>
    <row r="548" spans="1:19" ht="14.4" customHeight="1" x14ac:dyDescent="0.3">
      <c r="A548" s="832" t="s">
        <v>1553</v>
      </c>
      <c r="B548" s="833" t="s">
        <v>1554</v>
      </c>
      <c r="C548" s="833" t="s">
        <v>566</v>
      </c>
      <c r="D548" s="833" t="s">
        <v>1544</v>
      </c>
      <c r="E548" s="833" t="s">
        <v>1721</v>
      </c>
      <c r="F548" s="833" t="s">
        <v>1728</v>
      </c>
      <c r="G548" s="833" t="s">
        <v>1729</v>
      </c>
      <c r="H548" s="850"/>
      <c r="I548" s="850"/>
      <c r="J548" s="833"/>
      <c r="K548" s="833"/>
      <c r="L548" s="850">
        <v>0.05</v>
      </c>
      <c r="M548" s="850">
        <v>45.19</v>
      </c>
      <c r="N548" s="833">
        <v>1</v>
      </c>
      <c r="O548" s="833">
        <v>903.8</v>
      </c>
      <c r="P548" s="850"/>
      <c r="Q548" s="850"/>
      <c r="R548" s="838"/>
      <c r="S548" s="851"/>
    </row>
    <row r="549" spans="1:19" ht="14.4" customHeight="1" x14ac:dyDescent="0.3">
      <c r="A549" s="832" t="s">
        <v>1553</v>
      </c>
      <c r="B549" s="833" t="s">
        <v>1554</v>
      </c>
      <c r="C549" s="833" t="s">
        <v>566</v>
      </c>
      <c r="D549" s="833" t="s">
        <v>1544</v>
      </c>
      <c r="E549" s="833" t="s">
        <v>1555</v>
      </c>
      <c r="F549" s="833" t="s">
        <v>1730</v>
      </c>
      <c r="G549" s="833" t="s">
        <v>1731</v>
      </c>
      <c r="H549" s="850">
        <v>234</v>
      </c>
      <c r="I549" s="850">
        <v>7724.34</v>
      </c>
      <c r="J549" s="833">
        <v>0.38161359520108923</v>
      </c>
      <c r="K549" s="833">
        <v>33.01</v>
      </c>
      <c r="L549" s="850">
        <v>613</v>
      </c>
      <c r="M549" s="850">
        <v>20241.260000000002</v>
      </c>
      <c r="N549" s="833">
        <v>1</v>
      </c>
      <c r="O549" s="833">
        <v>33.020000000000003</v>
      </c>
      <c r="P549" s="850"/>
      <c r="Q549" s="850"/>
      <c r="R549" s="838"/>
      <c r="S549" s="851"/>
    </row>
    <row r="550" spans="1:19" ht="14.4" customHeight="1" x14ac:dyDescent="0.3">
      <c r="A550" s="832" t="s">
        <v>1553</v>
      </c>
      <c r="B550" s="833" t="s">
        <v>1554</v>
      </c>
      <c r="C550" s="833" t="s">
        <v>566</v>
      </c>
      <c r="D550" s="833" t="s">
        <v>1544</v>
      </c>
      <c r="E550" s="833" t="s">
        <v>1614</v>
      </c>
      <c r="F550" s="833" t="s">
        <v>1741</v>
      </c>
      <c r="G550" s="833" t="s">
        <v>1742</v>
      </c>
      <c r="H550" s="850">
        <v>1</v>
      </c>
      <c r="I550" s="850">
        <v>14506</v>
      </c>
      <c r="J550" s="833">
        <v>0.49996553388019577</v>
      </c>
      <c r="K550" s="833">
        <v>14506</v>
      </c>
      <c r="L550" s="850">
        <v>2</v>
      </c>
      <c r="M550" s="850">
        <v>29014</v>
      </c>
      <c r="N550" s="833">
        <v>1</v>
      </c>
      <c r="O550" s="833">
        <v>14507</v>
      </c>
      <c r="P550" s="850"/>
      <c r="Q550" s="850"/>
      <c r="R550" s="838"/>
      <c r="S550" s="851"/>
    </row>
    <row r="551" spans="1:19" ht="14.4" customHeight="1" x14ac:dyDescent="0.3">
      <c r="A551" s="832" t="s">
        <v>1553</v>
      </c>
      <c r="B551" s="833" t="s">
        <v>1554</v>
      </c>
      <c r="C551" s="833" t="s">
        <v>566</v>
      </c>
      <c r="D551" s="833" t="s">
        <v>891</v>
      </c>
      <c r="E551" s="833" t="s">
        <v>1721</v>
      </c>
      <c r="F551" s="833" t="s">
        <v>1722</v>
      </c>
      <c r="G551" s="833" t="s">
        <v>1723</v>
      </c>
      <c r="H551" s="850">
        <v>0.61</v>
      </c>
      <c r="I551" s="850">
        <v>1172.3899999999999</v>
      </c>
      <c r="J551" s="833"/>
      <c r="K551" s="833">
        <v>1921.950819672131</v>
      </c>
      <c r="L551" s="850"/>
      <c r="M551" s="850"/>
      <c r="N551" s="833"/>
      <c r="O551" s="833"/>
      <c r="P551" s="850"/>
      <c r="Q551" s="850"/>
      <c r="R551" s="838"/>
      <c r="S551" s="851"/>
    </row>
    <row r="552" spans="1:19" ht="14.4" customHeight="1" x14ac:dyDescent="0.3">
      <c r="A552" s="832" t="s">
        <v>1553</v>
      </c>
      <c r="B552" s="833" t="s">
        <v>1554</v>
      </c>
      <c r="C552" s="833" t="s">
        <v>566</v>
      </c>
      <c r="D552" s="833" t="s">
        <v>891</v>
      </c>
      <c r="E552" s="833" t="s">
        <v>1721</v>
      </c>
      <c r="F552" s="833" t="s">
        <v>1726</v>
      </c>
      <c r="G552" s="833" t="s">
        <v>814</v>
      </c>
      <c r="H552" s="850">
        <v>0.12000000000000001</v>
      </c>
      <c r="I552" s="850">
        <v>1062.48</v>
      </c>
      <c r="J552" s="833">
        <v>2.9205057724024188</v>
      </c>
      <c r="K552" s="833">
        <v>8854</v>
      </c>
      <c r="L552" s="850">
        <v>0.04</v>
      </c>
      <c r="M552" s="850">
        <v>363.8</v>
      </c>
      <c r="N552" s="833">
        <v>1</v>
      </c>
      <c r="O552" s="833">
        <v>9095</v>
      </c>
      <c r="P552" s="850"/>
      <c r="Q552" s="850"/>
      <c r="R552" s="838"/>
      <c r="S552" s="851"/>
    </row>
    <row r="553" spans="1:19" ht="14.4" customHeight="1" x14ac:dyDescent="0.3">
      <c r="A553" s="832" t="s">
        <v>1553</v>
      </c>
      <c r="B553" s="833" t="s">
        <v>1554</v>
      </c>
      <c r="C553" s="833" t="s">
        <v>566</v>
      </c>
      <c r="D553" s="833" t="s">
        <v>891</v>
      </c>
      <c r="E553" s="833" t="s">
        <v>1721</v>
      </c>
      <c r="F553" s="833" t="s">
        <v>1727</v>
      </c>
      <c r="G553" s="833" t="s">
        <v>814</v>
      </c>
      <c r="H553" s="850">
        <v>35.499999999999993</v>
      </c>
      <c r="I553" s="850">
        <v>62863.400000000023</v>
      </c>
      <c r="J553" s="833">
        <v>1.3727320629151578</v>
      </c>
      <c r="K553" s="833">
        <v>1770.8000000000011</v>
      </c>
      <c r="L553" s="850">
        <v>25.18</v>
      </c>
      <c r="M553" s="850">
        <v>45794.37</v>
      </c>
      <c r="N553" s="833">
        <v>1</v>
      </c>
      <c r="O553" s="833">
        <v>1818.6803018268467</v>
      </c>
      <c r="P553" s="850">
        <v>31.930000000000007</v>
      </c>
      <c r="Q553" s="850">
        <v>48357.490000000013</v>
      </c>
      <c r="R553" s="838">
        <v>1.0559701989567716</v>
      </c>
      <c r="S553" s="851">
        <v>1514.4844973379268</v>
      </c>
    </row>
    <row r="554" spans="1:19" ht="14.4" customHeight="1" x14ac:dyDescent="0.3">
      <c r="A554" s="832" t="s">
        <v>1553</v>
      </c>
      <c r="B554" s="833" t="s">
        <v>1554</v>
      </c>
      <c r="C554" s="833" t="s">
        <v>566</v>
      </c>
      <c r="D554" s="833" t="s">
        <v>891</v>
      </c>
      <c r="E554" s="833" t="s">
        <v>1721</v>
      </c>
      <c r="F554" s="833" t="s">
        <v>1728</v>
      </c>
      <c r="G554" s="833" t="s">
        <v>1729</v>
      </c>
      <c r="H554" s="850">
        <v>1.8800000000000006</v>
      </c>
      <c r="I554" s="850">
        <v>1694.6200000000006</v>
      </c>
      <c r="J554" s="833">
        <v>1.8472992859868103</v>
      </c>
      <c r="K554" s="833">
        <v>901.39361702127667</v>
      </c>
      <c r="L554" s="850">
        <v>1.0200000000000002</v>
      </c>
      <c r="M554" s="850">
        <v>917.35000000000014</v>
      </c>
      <c r="N554" s="833">
        <v>1</v>
      </c>
      <c r="O554" s="833">
        <v>899.36274509803911</v>
      </c>
      <c r="P554" s="850"/>
      <c r="Q554" s="850"/>
      <c r="R554" s="838"/>
      <c r="S554" s="851"/>
    </row>
    <row r="555" spans="1:19" ht="14.4" customHeight="1" x14ac:dyDescent="0.3">
      <c r="A555" s="832" t="s">
        <v>1553</v>
      </c>
      <c r="B555" s="833" t="s">
        <v>1554</v>
      </c>
      <c r="C555" s="833" t="s">
        <v>566</v>
      </c>
      <c r="D555" s="833" t="s">
        <v>891</v>
      </c>
      <c r="E555" s="833" t="s">
        <v>1555</v>
      </c>
      <c r="F555" s="833" t="s">
        <v>1730</v>
      </c>
      <c r="G555" s="833" t="s">
        <v>1731</v>
      </c>
      <c r="H555" s="850">
        <v>19512</v>
      </c>
      <c r="I555" s="850">
        <v>644091.12000000023</v>
      </c>
      <c r="J555" s="833">
        <v>1.2976799596244923</v>
      </c>
      <c r="K555" s="833">
        <v>33.010000000000012</v>
      </c>
      <c r="L555" s="850">
        <v>14762</v>
      </c>
      <c r="M555" s="850">
        <v>496340.49999999988</v>
      </c>
      <c r="N555" s="833">
        <v>1</v>
      </c>
      <c r="O555" s="833">
        <v>33.622849207424458</v>
      </c>
      <c r="P555" s="850">
        <v>17772</v>
      </c>
      <c r="Q555" s="850">
        <v>607624.68000000028</v>
      </c>
      <c r="R555" s="838">
        <v>1.2242093482196204</v>
      </c>
      <c r="S555" s="851">
        <v>34.190000000000019</v>
      </c>
    </row>
    <row r="556" spans="1:19" ht="14.4" customHeight="1" x14ac:dyDescent="0.3">
      <c r="A556" s="832" t="s">
        <v>1553</v>
      </c>
      <c r="B556" s="833" t="s">
        <v>1554</v>
      </c>
      <c r="C556" s="833" t="s">
        <v>566</v>
      </c>
      <c r="D556" s="833" t="s">
        <v>891</v>
      </c>
      <c r="E556" s="833" t="s">
        <v>1555</v>
      </c>
      <c r="F556" s="833" t="s">
        <v>1732</v>
      </c>
      <c r="G556" s="833" t="s">
        <v>1733</v>
      </c>
      <c r="H556" s="850">
        <v>6</v>
      </c>
      <c r="I556" s="850">
        <v>365.21999999999997</v>
      </c>
      <c r="J556" s="833"/>
      <c r="K556" s="833">
        <v>60.87</v>
      </c>
      <c r="L556" s="850"/>
      <c r="M556" s="850"/>
      <c r="N556" s="833"/>
      <c r="O556" s="833"/>
      <c r="P556" s="850"/>
      <c r="Q556" s="850"/>
      <c r="R556" s="838"/>
      <c r="S556" s="851"/>
    </row>
    <row r="557" spans="1:19" ht="14.4" customHeight="1" x14ac:dyDescent="0.3">
      <c r="A557" s="832" t="s">
        <v>1553</v>
      </c>
      <c r="B557" s="833" t="s">
        <v>1554</v>
      </c>
      <c r="C557" s="833" t="s">
        <v>566</v>
      </c>
      <c r="D557" s="833" t="s">
        <v>891</v>
      </c>
      <c r="E557" s="833" t="s">
        <v>1555</v>
      </c>
      <c r="F557" s="833" t="s">
        <v>1734</v>
      </c>
      <c r="G557" s="833" t="s">
        <v>1735</v>
      </c>
      <c r="H557" s="850"/>
      <c r="I557" s="850"/>
      <c r="J557" s="833"/>
      <c r="K557" s="833"/>
      <c r="L557" s="850"/>
      <c r="M557" s="850"/>
      <c r="N557" s="833"/>
      <c r="O557" s="833"/>
      <c r="P557" s="850">
        <v>262</v>
      </c>
      <c r="Q557" s="850">
        <v>15358.44</v>
      </c>
      <c r="R557" s="838"/>
      <c r="S557" s="851">
        <v>58.620000000000005</v>
      </c>
    </row>
    <row r="558" spans="1:19" ht="14.4" customHeight="1" x14ac:dyDescent="0.3">
      <c r="A558" s="832" t="s">
        <v>1553</v>
      </c>
      <c r="B558" s="833" t="s">
        <v>1554</v>
      </c>
      <c r="C558" s="833" t="s">
        <v>566</v>
      </c>
      <c r="D558" s="833" t="s">
        <v>891</v>
      </c>
      <c r="E558" s="833" t="s">
        <v>1614</v>
      </c>
      <c r="F558" s="833" t="s">
        <v>1741</v>
      </c>
      <c r="G558" s="833" t="s">
        <v>1742</v>
      </c>
      <c r="H558" s="850">
        <v>79</v>
      </c>
      <c r="I558" s="850">
        <v>1145974</v>
      </c>
      <c r="J558" s="833">
        <v>1.3858693746152795</v>
      </c>
      <c r="K558" s="833">
        <v>14506</v>
      </c>
      <c r="L558" s="850">
        <v>57</v>
      </c>
      <c r="M558" s="850">
        <v>826899</v>
      </c>
      <c r="N558" s="833">
        <v>1</v>
      </c>
      <c r="O558" s="833">
        <v>14507</v>
      </c>
      <c r="P558" s="850">
        <v>72</v>
      </c>
      <c r="Q558" s="850">
        <v>1044648</v>
      </c>
      <c r="R558" s="838">
        <v>1.2633320393421688</v>
      </c>
      <c r="S558" s="851">
        <v>14509</v>
      </c>
    </row>
    <row r="559" spans="1:19" ht="14.4" customHeight="1" x14ac:dyDescent="0.3">
      <c r="A559" s="832" t="s">
        <v>1553</v>
      </c>
      <c r="B559" s="833" t="s">
        <v>1554</v>
      </c>
      <c r="C559" s="833" t="s">
        <v>566</v>
      </c>
      <c r="D559" s="833" t="s">
        <v>1548</v>
      </c>
      <c r="E559" s="833" t="s">
        <v>1721</v>
      </c>
      <c r="F559" s="833" t="s">
        <v>1722</v>
      </c>
      <c r="G559" s="833" t="s">
        <v>1723</v>
      </c>
      <c r="H559" s="850">
        <v>12.95</v>
      </c>
      <c r="I559" s="850">
        <v>25714.670000000002</v>
      </c>
      <c r="J559" s="833">
        <v>0.35104647046673604</v>
      </c>
      <c r="K559" s="833">
        <v>1985.6888030888033</v>
      </c>
      <c r="L559" s="850">
        <v>36.460000000000008</v>
      </c>
      <c r="M559" s="850">
        <v>73251.47</v>
      </c>
      <c r="N559" s="833">
        <v>1</v>
      </c>
      <c r="O559" s="833">
        <v>2009.0913329676353</v>
      </c>
      <c r="P559" s="850"/>
      <c r="Q559" s="850"/>
      <c r="R559" s="838"/>
      <c r="S559" s="851"/>
    </row>
    <row r="560" spans="1:19" ht="14.4" customHeight="1" x14ac:dyDescent="0.3">
      <c r="A560" s="832" t="s">
        <v>1553</v>
      </c>
      <c r="B560" s="833" t="s">
        <v>1554</v>
      </c>
      <c r="C560" s="833" t="s">
        <v>566</v>
      </c>
      <c r="D560" s="833" t="s">
        <v>1548</v>
      </c>
      <c r="E560" s="833" t="s">
        <v>1721</v>
      </c>
      <c r="F560" s="833" t="s">
        <v>1726</v>
      </c>
      <c r="G560" s="833" t="s">
        <v>814</v>
      </c>
      <c r="H560" s="850">
        <v>1.1000000000000003</v>
      </c>
      <c r="I560" s="850">
        <v>9739.3999999999978</v>
      </c>
      <c r="J560" s="833">
        <v>4.1186619867213583</v>
      </c>
      <c r="K560" s="833">
        <v>8853.9999999999964</v>
      </c>
      <c r="L560" s="850">
        <v>0.26</v>
      </c>
      <c r="M560" s="850">
        <v>2364.7000000000003</v>
      </c>
      <c r="N560" s="833">
        <v>1</v>
      </c>
      <c r="O560" s="833">
        <v>9095</v>
      </c>
      <c r="P560" s="850"/>
      <c r="Q560" s="850"/>
      <c r="R560" s="838"/>
      <c r="S560" s="851"/>
    </row>
    <row r="561" spans="1:19" ht="14.4" customHeight="1" x14ac:dyDescent="0.3">
      <c r="A561" s="832" t="s">
        <v>1553</v>
      </c>
      <c r="B561" s="833" t="s">
        <v>1554</v>
      </c>
      <c r="C561" s="833" t="s">
        <v>566</v>
      </c>
      <c r="D561" s="833" t="s">
        <v>1548</v>
      </c>
      <c r="E561" s="833" t="s">
        <v>1721</v>
      </c>
      <c r="F561" s="833" t="s">
        <v>1727</v>
      </c>
      <c r="G561" s="833" t="s">
        <v>814</v>
      </c>
      <c r="H561" s="850">
        <v>232.79999999999995</v>
      </c>
      <c r="I561" s="850">
        <v>412197.96000000025</v>
      </c>
      <c r="J561" s="833">
        <v>1.1183302644213031</v>
      </c>
      <c r="K561" s="833">
        <v>1770.6097938144344</v>
      </c>
      <c r="L561" s="850">
        <v>202.65000000000003</v>
      </c>
      <c r="M561" s="850">
        <v>368583.38999999996</v>
      </c>
      <c r="N561" s="833">
        <v>1</v>
      </c>
      <c r="O561" s="833">
        <v>1818.8176165803104</v>
      </c>
      <c r="P561" s="850">
        <v>209.24999999999997</v>
      </c>
      <c r="Q561" s="850">
        <v>345554.41999999993</v>
      </c>
      <c r="R561" s="838">
        <v>0.93752032613298164</v>
      </c>
      <c r="S561" s="851">
        <v>1651.3950776583033</v>
      </c>
    </row>
    <row r="562" spans="1:19" ht="14.4" customHeight="1" x14ac:dyDescent="0.3">
      <c r="A562" s="832" t="s">
        <v>1553</v>
      </c>
      <c r="B562" s="833" t="s">
        <v>1554</v>
      </c>
      <c r="C562" s="833" t="s">
        <v>566</v>
      </c>
      <c r="D562" s="833" t="s">
        <v>1548</v>
      </c>
      <c r="E562" s="833" t="s">
        <v>1721</v>
      </c>
      <c r="F562" s="833" t="s">
        <v>1728</v>
      </c>
      <c r="G562" s="833" t="s">
        <v>1729</v>
      </c>
      <c r="H562" s="850">
        <v>14.360000000000017</v>
      </c>
      <c r="I562" s="850">
        <v>12901.660000000002</v>
      </c>
      <c r="J562" s="833">
        <v>1.1488791409983106</v>
      </c>
      <c r="K562" s="833">
        <v>898.4442896935924</v>
      </c>
      <c r="L562" s="850">
        <v>12.460000000000012</v>
      </c>
      <c r="M562" s="850">
        <v>11229.779999999995</v>
      </c>
      <c r="N562" s="833">
        <v>1</v>
      </c>
      <c r="O562" s="833">
        <v>901.26645264847389</v>
      </c>
      <c r="P562" s="850"/>
      <c r="Q562" s="850"/>
      <c r="R562" s="838"/>
      <c r="S562" s="851"/>
    </row>
    <row r="563" spans="1:19" ht="14.4" customHeight="1" x14ac:dyDescent="0.3">
      <c r="A563" s="832" t="s">
        <v>1553</v>
      </c>
      <c r="B563" s="833" t="s">
        <v>1554</v>
      </c>
      <c r="C563" s="833" t="s">
        <v>566</v>
      </c>
      <c r="D563" s="833" t="s">
        <v>1548</v>
      </c>
      <c r="E563" s="833" t="s">
        <v>1555</v>
      </c>
      <c r="F563" s="833" t="s">
        <v>1730</v>
      </c>
      <c r="G563" s="833" t="s">
        <v>1731</v>
      </c>
      <c r="H563" s="850">
        <v>133641</v>
      </c>
      <c r="I563" s="850">
        <v>4411489.4099999992</v>
      </c>
      <c r="J563" s="833">
        <v>0.96834349861943259</v>
      </c>
      <c r="K563" s="833">
        <v>33.009999999999991</v>
      </c>
      <c r="L563" s="850">
        <v>135005</v>
      </c>
      <c r="M563" s="850">
        <v>4555707.16</v>
      </c>
      <c r="N563" s="833">
        <v>1</v>
      </c>
      <c r="O563" s="833">
        <v>33.744729158179325</v>
      </c>
      <c r="P563" s="850">
        <v>115557</v>
      </c>
      <c r="Q563" s="850">
        <v>3950893.8300000005</v>
      </c>
      <c r="R563" s="838">
        <v>0.86724051639877586</v>
      </c>
      <c r="S563" s="851">
        <v>34.190000000000005</v>
      </c>
    </row>
    <row r="564" spans="1:19" ht="14.4" customHeight="1" x14ac:dyDescent="0.3">
      <c r="A564" s="832" t="s">
        <v>1553</v>
      </c>
      <c r="B564" s="833" t="s">
        <v>1554</v>
      </c>
      <c r="C564" s="833" t="s">
        <v>566</v>
      </c>
      <c r="D564" s="833" t="s">
        <v>1548</v>
      </c>
      <c r="E564" s="833" t="s">
        <v>1555</v>
      </c>
      <c r="F564" s="833" t="s">
        <v>1600</v>
      </c>
      <c r="G564" s="833"/>
      <c r="H564" s="850">
        <v>1</v>
      </c>
      <c r="I564" s="850">
        <v>27046</v>
      </c>
      <c r="J564" s="833"/>
      <c r="K564" s="833">
        <v>27046</v>
      </c>
      <c r="L564" s="850"/>
      <c r="M564" s="850"/>
      <c r="N564" s="833"/>
      <c r="O564" s="833"/>
      <c r="P564" s="850"/>
      <c r="Q564" s="850"/>
      <c r="R564" s="838"/>
      <c r="S564" s="851"/>
    </row>
    <row r="565" spans="1:19" ht="14.4" customHeight="1" x14ac:dyDescent="0.3">
      <c r="A565" s="832" t="s">
        <v>1553</v>
      </c>
      <c r="B565" s="833" t="s">
        <v>1554</v>
      </c>
      <c r="C565" s="833" t="s">
        <v>566</v>
      </c>
      <c r="D565" s="833" t="s">
        <v>1548</v>
      </c>
      <c r="E565" s="833" t="s">
        <v>1555</v>
      </c>
      <c r="F565" s="833" t="s">
        <v>1732</v>
      </c>
      <c r="G565" s="833" t="s">
        <v>1733</v>
      </c>
      <c r="H565" s="850">
        <v>20</v>
      </c>
      <c r="I565" s="850">
        <v>1217.3999999999999</v>
      </c>
      <c r="J565" s="833">
        <v>0.91606844552801503</v>
      </c>
      <c r="K565" s="833">
        <v>60.86999999999999</v>
      </c>
      <c r="L565" s="850">
        <v>23</v>
      </c>
      <c r="M565" s="850">
        <v>1328.9399999999996</v>
      </c>
      <c r="N565" s="833">
        <v>1</v>
      </c>
      <c r="O565" s="833">
        <v>57.77999999999998</v>
      </c>
      <c r="P565" s="850">
        <v>39</v>
      </c>
      <c r="Q565" s="850">
        <v>2208.1799999999989</v>
      </c>
      <c r="R565" s="838">
        <v>1.6616100049663638</v>
      </c>
      <c r="S565" s="851">
        <v>56.619999999999969</v>
      </c>
    </row>
    <row r="566" spans="1:19" ht="14.4" customHeight="1" x14ac:dyDescent="0.3">
      <c r="A566" s="832" t="s">
        <v>1553</v>
      </c>
      <c r="B566" s="833" t="s">
        <v>1554</v>
      </c>
      <c r="C566" s="833" t="s">
        <v>566</v>
      </c>
      <c r="D566" s="833" t="s">
        <v>1548</v>
      </c>
      <c r="E566" s="833" t="s">
        <v>1555</v>
      </c>
      <c r="F566" s="833" t="s">
        <v>1734</v>
      </c>
      <c r="G566" s="833" t="s">
        <v>1735</v>
      </c>
      <c r="H566" s="850">
        <v>3799</v>
      </c>
      <c r="I566" s="850">
        <v>220152.04999999996</v>
      </c>
      <c r="J566" s="833">
        <v>1.3424599637834931</v>
      </c>
      <c r="K566" s="833">
        <v>57.949999999999989</v>
      </c>
      <c r="L566" s="850">
        <v>2871</v>
      </c>
      <c r="M566" s="850">
        <v>163991.51999999999</v>
      </c>
      <c r="N566" s="833">
        <v>1</v>
      </c>
      <c r="O566" s="833">
        <v>57.12</v>
      </c>
      <c r="P566" s="850">
        <v>1081</v>
      </c>
      <c r="Q566" s="850">
        <v>63368.22</v>
      </c>
      <c r="R566" s="838">
        <v>0.38641156567120061</v>
      </c>
      <c r="S566" s="851">
        <v>58.620000000000005</v>
      </c>
    </row>
    <row r="567" spans="1:19" ht="14.4" customHeight="1" x14ac:dyDescent="0.3">
      <c r="A567" s="832" t="s">
        <v>1553</v>
      </c>
      <c r="B567" s="833" t="s">
        <v>1554</v>
      </c>
      <c r="C567" s="833" t="s">
        <v>566</v>
      </c>
      <c r="D567" s="833" t="s">
        <v>1548</v>
      </c>
      <c r="E567" s="833" t="s">
        <v>1614</v>
      </c>
      <c r="F567" s="833" t="s">
        <v>1741</v>
      </c>
      <c r="G567" s="833" t="s">
        <v>1742</v>
      </c>
      <c r="H567" s="850">
        <v>548</v>
      </c>
      <c r="I567" s="850">
        <v>7949288</v>
      </c>
      <c r="J567" s="833">
        <v>1.005435275472834</v>
      </c>
      <c r="K567" s="833">
        <v>14506</v>
      </c>
      <c r="L567" s="850">
        <v>545</v>
      </c>
      <c r="M567" s="850">
        <v>7906315</v>
      </c>
      <c r="N567" s="833">
        <v>1</v>
      </c>
      <c r="O567" s="833">
        <v>14507</v>
      </c>
      <c r="P567" s="850">
        <v>467</v>
      </c>
      <c r="Q567" s="850">
        <v>6775703</v>
      </c>
      <c r="R567" s="838">
        <v>0.85699886736109043</v>
      </c>
      <c r="S567" s="851">
        <v>14509</v>
      </c>
    </row>
    <row r="568" spans="1:19" ht="14.4" customHeight="1" x14ac:dyDescent="0.3">
      <c r="A568" s="832" t="s">
        <v>1553</v>
      </c>
      <c r="B568" s="833" t="s">
        <v>1554</v>
      </c>
      <c r="C568" s="833" t="s">
        <v>566</v>
      </c>
      <c r="D568" s="833" t="s">
        <v>1549</v>
      </c>
      <c r="E568" s="833" t="s">
        <v>1721</v>
      </c>
      <c r="F568" s="833" t="s">
        <v>1722</v>
      </c>
      <c r="G568" s="833" t="s">
        <v>1723</v>
      </c>
      <c r="H568" s="850">
        <v>0.6</v>
      </c>
      <c r="I568" s="850">
        <v>1141.5999999999999</v>
      </c>
      <c r="J568" s="833"/>
      <c r="K568" s="833">
        <v>1902.6666666666665</v>
      </c>
      <c r="L568" s="850"/>
      <c r="M568" s="850"/>
      <c r="N568" s="833"/>
      <c r="O568" s="833"/>
      <c r="P568" s="850"/>
      <c r="Q568" s="850"/>
      <c r="R568" s="838"/>
      <c r="S568" s="851"/>
    </row>
    <row r="569" spans="1:19" ht="14.4" customHeight="1" x14ac:dyDescent="0.3">
      <c r="A569" s="832" t="s">
        <v>1553</v>
      </c>
      <c r="B569" s="833" t="s">
        <v>1554</v>
      </c>
      <c r="C569" s="833" t="s">
        <v>566</v>
      </c>
      <c r="D569" s="833" t="s">
        <v>1549</v>
      </c>
      <c r="E569" s="833" t="s">
        <v>1721</v>
      </c>
      <c r="F569" s="833" t="s">
        <v>1727</v>
      </c>
      <c r="G569" s="833" t="s">
        <v>814</v>
      </c>
      <c r="H569" s="850">
        <v>8.0500000000000007</v>
      </c>
      <c r="I569" s="850">
        <v>14254.939999999999</v>
      </c>
      <c r="J569" s="833"/>
      <c r="K569" s="833">
        <v>1770.7999999999997</v>
      </c>
      <c r="L569" s="850"/>
      <c r="M569" s="850"/>
      <c r="N569" s="833"/>
      <c r="O569" s="833"/>
      <c r="P569" s="850"/>
      <c r="Q569" s="850"/>
      <c r="R569" s="838"/>
      <c r="S569" s="851"/>
    </row>
    <row r="570" spans="1:19" ht="14.4" customHeight="1" x14ac:dyDescent="0.3">
      <c r="A570" s="832" t="s">
        <v>1553</v>
      </c>
      <c r="B570" s="833" t="s">
        <v>1554</v>
      </c>
      <c r="C570" s="833" t="s">
        <v>566</v>
      </c>
      <c r="D570" s="833" t="s">
        <v>1549</v>
      </c>
      <c r="E570" s="833" t="s">
        <v>1721</v>
      </c>
      <c r="F570" s="833" t="s">
        <v>1728</v>
      </c>
      <c r="G570" s="833" t="s">
        <v>1729</v>
      </c>
      <c r="H570" s="850">
        <v>0.65</v>
      </c>
      <c r="I570" s="850">
        <v>587.47</v>
      </c>
      <c r="J570" s="833"/>
      <c r="K570" s="833">
        <v>903.8</v>
      </c>
      <c r="L570" s="850"/>
      <c r="M570" s="850"/>
      <c r="N570" s="833"/>
      <c r="O570" s="833"/>
      <c r="P570" s="850"/>
      <c r="Q570" s="850"/>
      <c r="R570" s="838"/>
      <c r="S570" s="851"/>
    </row>
    <row r="571" spans="1:19" ht="14.4" customHeight="1" x14ac:dyDescent="0.3">
      <c r="A571" s="832" t="s">
        <v>1553</v>
      </c>
      <c r="B571" s="833" t="s">
        <v>1554</v>
      </c>
      <c r="C571" s="833" t="s">
        <v>566</v>
      </c>
      <c r="D571" s="833" t="s">
        <v>1549</v>
      </c>
      <c r="E571" s="833" t="s">
        <v>1555</v>
      </c>
      <c r="F571" s="833" t="s">
        <v>1730</v>
      </c>
      <c r="G571" s="833" t="s">
        <v>1731</v>
      </c>
      <c r="H571" s="850">
        <v>4688</v>
      </c>
      <c r="I571" s="850">
        <v>154750.88</v>
      </c>
      <c r="J571" s="833"/>
      <c r="K571" s="833">
        <v>33.01</v>
      </c>
      <c r="L571" s="850"/>
      <c r="M571" s="850"/>
      <c r="N571" s="833"/>
      <c r="O571" s="833"/>
      <c r="P571" s="850"/>
      <c r="Q571" s="850"/>
      <c r="R571" s="838"/>
      <c r="S571" s="851"/>
    </row>
    <row r="572" spans="1:19" ht="14.4" customHeight="1" x14ac:dyDescent="0.3">
      <c r="A572" s="832" t="s">
        <v>1553</v>
      </c>
      <c r="B572" s="833" t="s">
        <v>1554</v>
      </c>
      <c r="C572" s="833" t="s">
        <v>566</v>
      </c>
      <c r="D572" s="833" t="s">
        <v>1549</v>
      </c>
      <c r="E572" s="833" t="s">
        <v>1614</v>
      </c>
      <c r="F572" s="833" t="s">
        <v>1741</v>
      </c>
      <c r="G572" s="833" t="s">
        <v>1742</v>
      </c>
      <c r="H572" s="850">
        <v>19</v>
      </c>
      <c r="I572" s="850">
        <v>275614</v>
      </c>
      <c r="J572" s="833"/>
      <c r="K572" s="833">
        <v>14506</v>
      </c>
      <c r="L572" s="850"/>
      <c r="M572" s="850"/>
      <c r="N572" s="833"/>
      <c r="O572" s="833"/>
      <c r="P572" s="850"/>
      <c r="Q572" s="850"/>
      <c r="R572" s="838"/>
      <c r="S572" s="851"/>
    </row>
    <row r="573" spans="1:19" ht="14.4" customHeight="1" x14ac:dyDescent="0.3">
      <c r="A573" s="832" t="s">
        <v>1553</v>
      </c>
      <c r="B573" s="833" t="s">
        <v>1554</v>
      </c>
      <c r="C573" s="833" t="s">
        <v>566</v>
      </c>
      <c r="D573" s="833" t="s">
        <v>892</v>
      </c>
      <c r="E573" s="833" t="s">
        <v>1721</v>
      </c>
      <c r="F573" s="833" t="s">
        <v>1722</v>
      </c>
      <c r="G573" s="833" t="s">
        <v>1723</v>
      </c>
      <c r="H573" s="850">
        <v>0.4</v>
      </c>
      <c r="I573" s="850">
        <v>803.86</v>
      </c>
      <c r="J573" s="833"/>
      <c r="K573" s="833">
        <v>2009.6499999999999</v>
      </c>
      <c r="L573" s="850"/>
      <c r="M573" s="850"/>
      <c r="N573" s="833"/>
      <c r="O573" s="833"/>
      <c r="P573" s="850"/>
      <c r="Q573" s="850"/>
      <c r="R573" s="838"/>
      <c r="S573" s="851"/>
    </row>
    <row r="574" spans="1:19" ht="14.4" customHeight="1" x14ac:dyDescent="0.3">
      <c r="A574" s="832" t="s">
        <v>1553</v>
      </c>
      <c r="B574" s="833" t="s">
        <v>1554</v>
      </c>
      <c r="C574" s="833" t="s">
        <v>566</v>
      </c>
      <c r="D574" s="833" t="s">
        <v>892</v>
      </c>
      <c r="E574" s="833" t="s">
        <v>1721</v>
      </c>
      <c r="F574" s="833" t="s">
        <v>1726</v>
      </c>
      <c r="G574" s="833" t="s">
        <v>814</v>
      </c>
      <c r="H574" s="850">
        <v>0.04</v>
      </c>
      <c r="I574" s="850">
        <v>354.16</v>
      </c>
      <c r="J574" s="833"/>
      <c r="K574" s="833">
        <v>8854</v>
      </c>
      <c r="L574" s="850"/>
      <c r="M574" s="850"/>
      <c r="N574" s="833"/>
      <c r="O574" s="833"/>
      <c r="P574" s="850"/>
      <c r="Q574" s="850"/>
      <c r="R574" s="838"/>
      <c r="S574" s="851"/>
    </row>
    <row r="575" spans="1:19" ht="14.4" customHeight="1" x14ac:dyDescent="0.3">
      <c r="A575" s="832" t="s">
        <v>1553</v>
      </c>
      <c r="B575" s="833" t="s">
        <v>1554</v>
      </c>
      <c r="C575" s="833" t="s">
        <v>566</v>
      </c>
      <c r="D575" s="833" t="s">
        <v>892</v>
      </c>
      <c r="E575" s="833" t="s">
        <v>1721</v>
      </c>
      <c r="F575" s="833" t="s">
        <v>1727</v>
      </c>
      <c r="G575" s="833" t="s">
        <v>814</v>
      </c>
      <c r="H575" s="850">
        <v>9.8000000000000007</v>
      </c>
      <c r="I575" s="850">
        <v>17353.84</v>
      </c>
      <c r="J575" s="833"/>
      <c r="K575" s="833">
        <v>1770.8</v>
      </c>
      <c r="L575" s="850"/>
      <c r="M575" s="850"/>
      <c r="N575" s="833"/>
      <c r="O575" s="833"/>
      <c r="P575" s="850">
        <v>17.3</v>
      </c>
      <c r="Q575" s="850">
        <v>30364.079999999998</v>
      </c>
      <c r="R575" s="838"/>
      <c r="S575" s="851">
        <v>1755.1491329479768</v>
      </c>
    </row>
    <row r="576" spans="1:19" ht="14.4" customHeight="1" x14ac:dyDescent="0.3">
      <c r="A576" s="832" t="s">
        <v>1553</v>
      </c>
      <c r="B576" s="833" t="s">
        <v>1554</v>
      </c>
      <c r="C576" s="833" t="s">
        <v>566</v>
      </c>
      <c r="D576" s="833" t="s">
        <v>892</v>
      </c>
      <c r="E576" s="833" t="s">
        <v>1721</v>
      </c>
      <c r="F576" s="833" t="s">
        <v>1728</v>
      </c>
      <c r="G576" s="833" t="s">
        <v>1729</v>
      </c>
      <c r="H576" s="850">
        <v>0.75000000000000011</v>
      </c>
      <c r="I576" s="850">
        <v>677.85000000000014</v>
      </c>
      <c r="J576" s="833"/>
      <c r="K576" s="833">
        <v>903.80000000000007</v>
      </c>
      <c r="L576" s="850"/>
      <c r="M576" s="850"/>
      <c r="N576" s="833"/>
      <c r="O576" s="833"/>
      <c r="P576" s="850"/>
      <c r="Q576" s="850"/>
      <c r="R576" s="838"/>
      <c r="S576" s="851"/>
    </row>
    <row r="577" spans="1:19" ht="14.4" customHeight="1" x14ac:dyDescent="0.3">
      <c r="A577" s="832" t="s">
        <v>1553</v>
      </c>
      <c r="B577" s="833" t="s">
        <v>1554</v>
      </c>
      <c r="C577" s="833" t="s">
        <v>566</v>
      </c>
      <c r="D577" s="833" t="s">
        <v>892</v>
      </c>
      <c r="E577" s="833" t="s">
        <v>1555</v>
      </c>
      <c r="F577" s="833" t="s">
        <v>1730</v>
      </c>
      <c r="G577" s="833" t="s">
        <v>1731</v>
      </c>
      <c r="H577" s="850">
        <v>6286</v>
      </c>
      <c r="I577" s="850">
        <v>207500.85999999996</v>
      </c>
      <c r="J577" s="833"/>
      <c r="K577" s="833">
        <v>33.009999999999991</v>
      </c>
      <c r="L577" s="850"/>
      <c r="M577" s="850"/>
      <c r="N577" s="833"/>
      <c r="O577" s="833"/>
      <c r="P577" s="850">
        <v>10623</v>
      </c>
      <c r="Q577" s="850">
        <v>363200.37</v>
      </c>
      <c r="R577" s="838"/>
      <c r="S577" s="851">
        <v>34.19</v>
      </c>
    </row>
    <row r="578" spans="1:19" ht="14.4" customHeight="1" x14ac:dyDescent="0.3">
      <c r="A578" s="832" t="s">
        <v>1553</v>
      </c>
      <c r="B578" s="833" t="s">
        <v>1554</v>
      </c>
      <c r="C578" s="833" t="s">
        <v>566</v>
      </c>
      <c r="D578" s="833" t="s">
        <v>892</v>
      </c>
      <c r="E578" s="833" t="s">
        <v>1614</v>
      </c>
      <c r="F578" s="833" t="s">
        <v>1741</v>
      </c>
      <c r="G578" s="833" t="s">
        <v>1742</v>
      </c>
      <c r="H578" s="850">
        <v>24</v>
      </c>
      <c r="I578" s="850">
        <v>348144</v>
      </c>
      <c r="J578" s="833"/>
      <c r="K578" s="833">
        <v>14506</v>
      </c>
      <c r="L578" s="850"/>
      <c r="M578" s="850"/>
      <c r="N578" s="833"/>
      <c r="O578" s="833"/>
      <c r="P578" s="850">
        <v>40</v>
      </c>
      <c r="Q578" s="850">
        <v>580360</v>
      </c>
      <c r="R578" s="838"/>
      <c r="S578" s="851">
        <v>14509</v>
      </c>
    </row>
    <row r="579" spans="1:19" ht="14.4" customHeight="1" x14ac:dyDescent="0.3">
      <c r="A579" s="832" t="s">
        <v>1553</v>
      </c>
      <c r="B579" s="833" t="s">
        <v>1554</v>
      </c>
      <c r="C579" s="833" t="s">
        <v>566</v>
      </c>
      <c r="D579" s="833" t="s">
        <v>893</v>
      </c>
      <c r="E579" s="833" t="s">
        <v>1721</v>
      </c>
      <c r="F579" s="833" t="s">
        <v>1722</v>
      </c>
      <c r="G579" s="833" t="s">
        <v>1723</v>
      </c>
      <c r="H579" s="850">
        <v>9.0499999999999989</v>
      </c>
      <c r="I579" s="850">
        <v>18187.25</v>
      </c>
      <c r="J579" s="833">
        <v>0.49875976794154381</v>
      </c>
      <c r="K579" s="833">
        <v>2009.6408839779008</v>
      </c>
      <c r="L579" s="850">
        <v>18.150000000000002</v>
      </c>
      <c r="M579" s="850">
        <v>36464.950000000004</v>
      </c>
      <c r="N579" s="833">
        <v>1</v>
      </c>
      <c r="O579" s="833">
        <v>2009.0881542699724</v>
      </c>
      <c r="P579" s="850">
        <v>0.5</v>
      </c>
      <c r="Q579" s="850">
        <v>1004.82</v>
      </c>
      <c r="R579" s="838">
        <v>2.7555776163137476E-2</v>
      </c>
      <c r="S579" s="851">
        <v>2009.64</v>
      </c>
    </row>
    <row r="580" spans="1:19" ht="14.4" customHeight="1" x14ac:dyDescent="0.3">
      <c r="A580" s="832" t="s">
        <v>1553</v>
      </c>
      <c r="B580" s="833" t="s">
        <v>1554</v>
      </c>
      <c r="C580" s="833" t="s">
        <v>566</v>
      </c>
      <c r="D580" s="833" t="s">
        <v>893</v>
      </c>
      <c r="E580" s="833" t="s">
        <v>1721</v>
      </c>
      <c r="F580" s="833" t="s">
        <v>1726</v>
      </c>
      <c r="G580" s="833" t="s">
        <v>814</v>
      </c>
      <c r="H580" s="850">
        <v>1.0100000000000002</v>
      </c>
      <c r="I580" s="850">
        <v>8898.2699999999986</v>
      </c>
      <c r="J580" s="833">
        <v>3.4941216661954573</v>
      </c>
      <c r="K580" s="833">
        <v>8810.1683168316795</v>
      </c>
      <c r="L580" s="850">
        <v>0.28000000000000003</v>
      </c>
      <c r="M580" s="850">
        <v>2546.64</v>
      </c>
      <c r="N580" s="833">
        <v>1</v>
      </c>
      <c r="O580" s="833">
        <v>9095.1428571428551</v>
      </c>
      <c r="P580" s="850"/>
      <c r="Q580" s="850"/>
      <c r="R580" s="838"/>
      <c r="S580" s="851"/>
    </row>
    <row r="581" spans="1:19" ht="14.4" customHeight="1" x14ac:dyDescent="0.3">
      <c r="A581" s="832" t="s">
        <v>1553</v>
      </c>
      <c r="B581" s="833" t="s">
        <v>1554</v>
      </c>
      <c r="C581" s="833" t="s">
        <v>566</v>
      </c>
      <c r="D581" s="833" t="s">
        <v>893</v>
      </c>
      <c r="E581" s="833" t="s">
        <v>1721</v>
      </c>
      <c r="F581" s="833" t="s">
        <v>1727</v>
      </c>
      <c r="G581" s="833" t="s">
        <v>814</v>
      </c>
      <c r="H581" s="850">
        <v>283.98999999999995</v>
      </c>
      <c r="I581" s="850">
        <v>502845.22000000015</v>
      </c>
      <c r="J581" s="833">
        <v>1.2365149368784918</v>
      </c>
      <c r="K581" s="833">
        <v>1770.6441071868735</v>
      </c>
      <c r="L581" s="850">
        <v>223.57000000000005</v>
      </c>
      <c r="M581" s="850">
        <v>406663.2799999998</v>
      </c>
      <c r="N581" s="833">
        <v>1</v>
      </c>
      <c r="O581" s="833">
        <v>1818.9528112000703</v>
      </c>
      <c r="P581" s="850">
        <v>259.64999999999998</v>
      </c>
      <c r="Q581" s="850">
        <v>428973.14</v>
      </c>
      <c r="R581" s="838">
        <v>1.0548607683486944</v>
      </c>
      <c r="S581" s="851">
        <v>1652.1207009435782</v>
      </c>
    </row>
    <row r="582" spans="1:19" ht="14.4" customHeight="1" x14ac:dyDescent="0.3">
      <c r="A582" s="832" t="s">
        <v>1553</v>
      </c>
      <c r="B582" s="833" t="s">
        <v>1554</v>
      </c>
      <c r="C582" s="833" t="s">
        <v>566</v>
      </c>
      <c r="D582" s="833" t="s">
        <v>893</v>
      </c>
      <c r="E582" s="833" t="s">
        <v>1721</v>
      </c>
      <c r="F582" s="833" t="s">
        <v>1728</v>
      </c>
      <c r="G582" s="833" t="s">
        <v>1729</v>
      </c>
      <c r="H582" s="850">
        <v>17.740000000000027</v>
      </c>
      <c r="I582" s="850">
        <v>15997.220000000007</v>
      </c>
      <c r="J582" s="833">
        <v>1.3828066517643365</v>
      </c>
      <c r="K582" s="833">
        <v>901.75986471251315</v>
      </c>
      <c r="L582" s="850">
        <v>12.850000000000019</v>
      </c>
      <c r="M582" s="850">
        <v>11568.659999999998</v>
      </c>
      <c r="N582" s="833">
        <v>1</v>
      </c>
      <c r="O582" s="833">
        <v>900.28482490272222</v>
      </c>
      <c r="P582" s="850">
        <v>0.35</v>
      </c>
      <c r="Q582" s="850">
        <v>316.39</v>
      </c>
      <c r="R582" s="838">
        <v>2.7348889153972891E-2</v>
      </c>
      <c r="S582" s="851">
        <v>903.97142857142865</v>
      </c>
    </row>
    <row r="583" spans="1:19" ht="14.4" customHeight="1" x14ac:dyDescent="0.3">
      <c r="A583" s="832" t="s">
        <v>1553</v>
      </c>
      <c r="B583" s="833" t="s">
        <v>1554</v>
      </c>
      <c r="C583" s="833" t="s">
        <v>566</v>
      </c>
      <c r="D583" s="833" t="s">
        <v>893</v>
      </c>
      <c r="E583" s="833" t="s">
        <v>1555</v>
      </c>
      <c r="F583" s="833" t="s">
        <v>1730</v>
      </c>
      <c r="G583" s="833" t="s">
        <v>1731</v>
      </c>
      <c r="H583" s="850">
        <v>170998</v>
      </c>
      <c r="I583" s="850">
        <v>5644643.9799999977</v>
      </c>
      <c r="J583" s="833">
        <v>1.193661475603494</v>
      </c>
      <c r="K583" s="833">
        <v>33.009999999999984</v>
      </c>
      <c r="L583" s="850">
        <v>140203</v>
      </c>
      <c r="M583" s="850">
        <v>4728848.2499999981</v>
      </c>
      <c r="N583" s="833">
        <v>1</v>
      </c>
      <c r="O583" s="833">
        <v>33.728581057466663</v>
      </c>
      <c r="P583" s="850">
        <v>146837</v>
      </c>
      <c r="Q583" s="850">
        <v>5020357.03</v>
      </c>
      <c r="R583" s="838">
        <v>1.0616447736507515</v>
      </c>
      <c r="S583" s="851">
        <v>34.190000000000005</v>
      </c>
    </row>
    <row r="584" spans="1:19" ht="14.4" customHeight="1" x14ac:dyDescent="0.3">
      <c r="A584" s="832" t="s">
        <v>1553</v>
      </c>
      <c r="B584" s="833" t="s">
        <v>1554</v>
      </c>
      <c r="C584" s="833" t="s">
        <v>566</v>
      </c>
      <c r="D584" s="833" t="s">
        <v>893</v>
      </c>
      <c r="E584" s="833" t="s">
        <v>1555</v>
      </c>
      <c r="F584" s="833" t="s">
        <v>1732</v>
      </c>
      <c r="G584" s="833" t="s">
        <v>1733</v>
      </c>
      <c r="H584" s="850">
        <v>4</v>
      </c>
      <c r="I584" s="850">
        <v>243.48</v>
      </c>
      <c r="J584" s="833">
        <v>0.22178499207520364</v>
      </c>
      <c r="K584" s="833">
        <v>60.87</v>
      </c>
      <c r="L584" s="850">
        <v>19</v>
      </c>
      <c r="M584" s="850">
        <v>1097.8199999999997</v>
      </c>
      <c r="N584" s="833">
        <v>1</v>
      </c>
      <c r="O584" s="833">
        <v>57.779999999999987</v>
      </c>
      <c r="P584" s="850">
        <v>14</v>
      </c>
      <c r="Q584" s="850">
        <v>792.68</v>
      </c>
      <c r="R584" s="838">
        <v>0.72204915195569419</v>
      </c>
      <c r="S584" s="851">
        <v>56.62</v>
      </c>
    </row>
    <row r="585" spans="1:19" ht="14.4" customHeight="1" x14ac:dyDescent="0.3">
      <c r="A585" s="832" t="s">
        <v>1553</v>
      </c>
      <c r="B585" s="833" t="s">
        <v>1554</v>
      </c>
      <c r="C585" s="833" t="s">
        <v>566</v>
      </c>
      <c r="D585" s="833" t="s">
        <v>893</v>
      </c>
      <c r="E585" s="833" t="s">
        <v>1555</v>
      </c>
      <c r="F585" s="833" t="s">
        <v>1734</v>
      </c>
      <c r="G585" s="833" t="s">
        <v>1735</v>
      </c>
      <c r="H585" s="850"/>
      <c r="I585" s="850"/>
      <c r="J585" s="833"/>
      <c r="K585" s="833"/>
      <c r="L585" s="850">
        <v>560</v>
      </c>
      <c r="M585" s="850">
        <v>31987.200000000001</v>
      </c>
      <c r="N585" s="833">
        <v>1</v>
      </c>
      <c r="O585" s="833">
        <v>57.120000000000005</v>
      </c>
      <c r="P585" s="850">
        <v>482</v>
      </c>
      <c r="Q585" s="850">
        <v>28254.840000000004</v>
      </c>
      <c r="R585" s="838">
        <v>0.88331707683073235</v>
      </c>
      <c r="S585" s="851">
        <v>58.620000000000005</v>
      </c>
    </row>
    <row r="586" spans="1:19" ht="14.4" customHeight="1" x14ac:dyDescent="0.3">
      <c r="A586" s="832" t="s">
        <v>1553</v>
      </c>
      <c r="B586" s="833" t="s">
        <v>1554</v>
      </c>
      <c r="C586" s="833" t="s">
        <v>566</v>
      </c>
      <c r="D586" s="833" t="s">
        <v>893</v>
      </c>
      <c r="E586" s="833" t="s">
        <v>1614</v>
      </c>
      <c r="F586" s="833" t="s">
        <v>1739</v>
      </c>
      <c r="G586" s="833" t="s">
        <v>1740</v>
      </c>
      <c r="H586" s="850">
        <v>1</v>
      </c>
      <c r="I586" s="850">
        <v>8595</v>
      </c>
      <c r="J586" s="833"/>
      <c r="K586" s="833">
        <v>8595</v>
      </c>
      <c r="L586" s="850"/>
      <c r="M586" s="850"/>
      <c r="N586" s="833"/>
      <c r="O586" s="833"/>
      <c r="P586" s="850">
        <v>1</v>
      </c>
      <c r="Q586" s="850">
        <v>8596</v>
      </c>
      <c r="R586" s="838"/>
      <c r="S586" s="851">
        <v>8596</v>
      </c>
    </row>
    <row r="587" spans="1:19" ht="14.4" customHeight="1" x14ac:dyDescent="0.3">
      <c r="A587" s="832" t="s">
        <v>1553</v>
      </c>
      <c r="B587" s="833" t="s">
        <v>1554</v>
      </c>
      <c r="C587" s="833" t="s">
        <v>566</v>
      </c>
      <c r="D587" s="833" t="s">
        <v>893</v>
      </c>
      <c r="E587" s="833" t="s">
        <v>1614</v>
      </c>
      <c r="F587" s="833" t="s">
        <v>1741</v>
      </c>
      <c r="G587" s="833" t="s">
        <v>1742</v>
      </c>
      <c r="H587" s="850">
        <v>647</v>
      </c>
      <c r="I587" s="850">
        <v>9385382</v>
      </c>
      <c r="J587" s="833">
        <v>1.1741477329237267</v>
      </c>
      <c r="K587" s="833">
        <v>14506</v>
      </c>
      <c r="L587" s="850">
        <v>551</v>
      </c>
      <c r="M587" s="850">
        <v>7993357</v>
      </c>
      <c r="N587" s="833">
        <v>1</v>
      </c>
      <c r="O587" s="833">
        <v>14507</v>
      </c>
      <c r="P587" s="850">
        <v>582</v>
      </c>
      <c r="Q587" s="850">
        <v>8444238</v>
      </c>
      <c r="R587" s="838">
        <v>1.0564069639326756</v>
      </c>
      <c r="S587" s="851">
        <v>14509</v>
      </c>
    </row>
    <row r="588" spans="1:19" ht="14.4" customHeight="1" x14ac:dyDescent="0.3">
      <c r="A588" s="832" t="s">
        <v>1553</v>
      </c>
      <c r="B588" s="833" t="s">
        <v>1554</v>
      </c>
      <c r="C588" s="833" t="s">
        <v>566</v>
      </c>
      <c r="D588" s="833" t="s">
        <v>1550</v>
      </c>
      <c r="E588" s="833" t="s">
        <v>1721</v>
      </c>
      <c r="F588" s="833" t="s">
        <v>1722</v>
      </c>
      <c r="G588" s="833" t="s">
        <v>1723</v>
      </c>
      <c r="H588" s="850">
        <v>3.3000000000000003</v>
      </c>
      <c r="I588" s="850">
        <v>6631.83</v>
      </c>
      <c r="J588" s="833">
        <v>0.44295386736290754</v>
      </c>
      <c r="K588" s="833">
        <v>2009.6454545454544</v>
      </c>
      <c r="L588" s="850">
        <v>7.45</v>
      </c>
      <c r="M588" s="850">
        <v>14971.83</v>
      </c>
      <c r="N588" s="833">
        <v>1</v>
      </c>
      <c r="O588" s="833">
        <v>2009.6416107382549</v>
      </c>
      <c r="P588" s="850"/>
      <c r="Q588" s="850"/>
      <c r="R588" s="838"/>
      <c r="S588" s="851"/>
    </row>
    <row r="589" spans="1:19" ht="14.4" customHeight="1" x14ac:dyDescent="0.3">
      <c r="A589" s="832" t="s">
        <v>1553</v>
      </c>
      <c r="B589" s="833" t="s">
        <v>1554</v>
      </c>
      <c r="C589" s="833" t="s">
        <v>566</v>
      </c>
      <c r="D589" s="833" t="s">
        <v>1550</v>
      </c>
      <c r="E589" s="833" t="s">
        <v>1721</v>
      </c>
      <c r="F589" s="833" t="s">
        <v>1726</v>
      </c>
      <c r="G589" s="833" t="s">
        <v>814</v>
      </c>
      <c r="H589" s="850">
        <v>0.1</v>
      </c>
      <c r="I589" s="850">
        <v>885.40000000000009</v>
      </c>
      <c r="J589" s="833"/>
      <c r="K589" s="833">
        <v>8854</v>
      </c>
      <c r="L589" s="850"/>
      <c r="M589" s="850"/>
      <c r="N589" s="833"/>
      <c r="O589" s="833"/>
      <c r="P589" s="850"/>
      <c r="Q589" s="850"/>
      <c r="R589" s="838"/>
      <c r="S589" s="851"/>
    </row>
    <row r="590" spans="1:19" ht="14.4" customHeight="1" x14ac:dyDescent="0.3">
      <c r="A590" s="832" t="s">
        <v>1553</v>
      </c>
      <c r="B590" s="833" t="s">
        <v>1554</v>
      </c>
      <c r="C590" s="833" t="s">
        <v>566</v>
      </c>
      <c r="D590" s="833" t="s">
        <v>1550</v>
      </c>
      <c r="E590" s="833" t="s">
        <v>1721</v>
      </c>
      <c r="F590" s="833" t="s">
        <v>1727</v>
      </c>
      <c r="G590" s="833" t="s">
        <v>814</v>
      </c>
      <c r="H590" s="850">
        <v>24.699999999999996</v>
      </c>
      <c r="I590" s="850">
        <v>43738.760000000009</v>
      </c>
      <c r="J590" s="833">
        <v>0.92480531809849276</v>
      </c>
      <c r="K590" s="833">
        <v>1770.8000000000006</v>
      </c>
      <c r="L590" s="850">
        <v>25.999999999999996</v>
      </c>
      <c r="M590" s="850">
        <v>47295.099999999984</v>
      </c>
      <c r="N590" s="833">
        <v>1</v>
      </c>
      <c r="O590" s="833">
        <v>1819.0423076923073</v>
      </c>
      <c r="P590" s="850">
        <v>17.799999999999997</v>
      </c>
      <c r="Q590" s="850">
        <v>25165.089999999997</v>
      </c>
      <c r="R590" s="838">
        <v>0.53208662208135737</v>
      </c>
      <c r="S590" s="851">
        <v>1413.7691011235956</v>
      </c>
    </row>
    <row r="591" spans="1:19" ht="14.4" customHeight="1" x14ac:dyDescent="0.3">
      <c r="A591" s="832" t="s">
        <v>1553</v>
      </c>
      <c r="B591" s="833" t="s">
        <v>1554</v>
      </c>
      <c r="C591" s="833" t="s">
        <v>566</v>
      </c>
      <c r="D591" s="833" t="s">
        <v>1550</v>
      </c>
      <c r="E591" s="833" t="s">
        <v>1721</v>
      </c>
      <c r="F591" s="833" t="s">
        <v>1728</v>
      </c>
      <c r="G591" s="833" t="s">
        <v>1729</v>
      </c>
      <c r="H591" s="850">
        <v>1.4500000000000006</v>
      </c>
      <c r="I591" s="850">
        <v>1310.5100000000002</v>
      </c>
      <c r="J591" s="833">
        <v>0.92063815438221819</v>
      </c>
      <c r="K591" s="833">
        <v>903.79999999999973</v>
      </c>
      <c r="L591" s="850">
        <v>1.5800000000000005</v>
      </c>
      <c r="M591" s="850">
        <v>1423.4800000000002</v>
      </c>
      <c r="N591" s="833">
        <v>1</v>
      </c>
      <c r="O591" s="833">
        <v>900.93670886075938</v>
      </c>
      <c r="P591" s="850"/>
      <c r="Q591" s="850"/>
      <c r="R591" s="838"/>
      <c r="S591" s="851"/>
    </row>
    <row r="592" spans="1:19" ht="14.4" customHeight="1" x14ac:dyDescent="0.3">
      <c r="A592" s="832" t="s">
        <v>1553</v>
      </c>
      <c r="B592" s="833" t="s">
        <v>1554</v>
      </c>
      <c r="C592" s="833" t="s">
        <v>566</v>
      </c>
      <c r="D592" s="833" t="s">
        <v>1550</v>
      </c>
      <c r="E592" s="833" t="s">
        <v>1555</v>
      </c>
      <c r="F592" s="833" t="s">
        <v>1730</v>
      </c>
      <c r="G592" s="833" t="s">
        <v>1731</v>
      </c>
      <c r="H592" s="850">
        <v>16286</v>
      </c>
      <c r="I592" s="850">
        <v>537600.86</v>
      </c>
      <c r="J592" s="833">
        <v>0.74664860379920472</v>
      </c>
      <c r="K592" s="833">
        <v>33.01</v>
      </c>
      <c r="L592" s="850">
        <v>21316</v>
      </c>
      <c r="M592" s="850">
        <v>720018.57000000007</v>
      </c>
      <c r="N592" s="833">
        <v>1</v>
      </c>
      <c r="O592" s="833">
        <v>33.778315349971855</v>
      </c>
      <c r="P592" s="850">
        <v>9960</v>
      </c>
      <c r="Q592" s="850">
        <v>340532.39999999997</v>
      </c>
      <c r="R592" s="838">
        <v>0.47294946851162456</v>
      </c>
      <c r="S592" s="851">
        <v>34.19</v>
      </c>
    </row>
    <row r="593" spans="1:19" ht="14.4" customHeight="1" x14ac:dyDescent="0.3">
      <c r="A593" s="832" t="s">
        <v>1553</v>
      </c>
      <c r="B593" s="833" t="s">
        <v>1554</v>
      </c>
      <c r="C593" s="833" t="s">
        <v>566</v>
      </c>
      <c r="D593" s="833" t="s">
        <v>1550</v>
      </c>
      <c r="E593" s="833" t="s">
        <v>1614</v>
      </c>
      <c r="F593" s="833" t="s">
        <v>1741</v>
      </c>
      <c r="G593" s="833" t="s">
        <v>1742</v>
      </c>
      <c r="H593" s="850">
        <v>62</v>
      </c>
      <c r="I593" s="850">
        <v>899372</v>
      </c>
      <c r="J593" s="833">
        <v>0.76537933581659601</v>
      </c>
      <c r="K593" s="833">
        <v>14506</v>
      </c>
      <c r="L593" s="850">
        <v>81</v>
      </c>
      <c r="M593" s="850">
        <v>1175067</v>
      </c>
      <c r="N593" s="833">
        <v>1</v>
      </c>
      <c r="O593" s="833">
        <v>14507</v>
      </c>
      <c r="P593" s="850">
        <v>39</v>
      </c>
      <c r="Q593" s="850">
        <v>565851</v>
      </c>
      <c r="R593" s="838">
        <v>0.48154786067517852</v>
      </c>
      <c r="S593" s="851">
        <v>14509</v>
      </c>
    </row>
    <row r="594" spans="1:19" ht="14.4" customHeight="1" x14ac:dyDescent="0.3">
      <c r="A594" s="832" t="s">
        <v>1553</v>
      </c>
      <c r="B594" s="833" t="s">
        <v>1554</v>
      </c>
      <c r="C594" s="833" t="s">
        <v>566</v>
      </c>
      <c r="D594" s="833" t="s">
        <v>894</v>
      </c>
      <c r="E594" s="833" t="s">
        <v>1721</v>
      </c>
      <c r="F594" s="833" t="s">
        <v>1722</v>
      </c>
      <c r="G594" s="833" t="s">
        <v>1723</v>
      </c>
      <c r="H594" s="850">
        <v>2.6</v>
      </c>
      <c r="I594" s="850">
        <v>5144.84</v>
      </c>
      <c r="J594" s="833">
        <v>0.92255166539651234</v>
      </c>
      <c r="K594" s="833">
        <v>1978.7846153846153</v>
      </c>
      <c r="L594" s="850">
        <v>2.78</v>
      </c>
      <c r="M594" s="850">
        <v>5576.75</v>
      </c>
      <c r="N594" s="833">
        <v>1</v>
      </c>
      <c r="O594" s="833">
        <v>2006.0251798561153</v>
      </c>
      <c r="P594" s="850"/>
      <c r="Q594" s="850"/>
      <c r="R594" s="838"/>
      <c r="S594" s="851"/>
    </row>
    <row r="595" spans="1:19" ht="14.4" customHeight="1" x14ac:dyDescent="0.3">
      <c r="A595" s="832" t="s">
        <v>1553</v>
      </c>
      <c r="B595" s="833" t="s">
        <v>1554</v>
      </c>
      <c r="C595" s="833" t="s">
        <v>566</v>
      </c>
      <c r="D595" s="833" t="s">
        <v>894</v>
      </c>
      <c r="E595" s="833" t="s">
        <v>1721</v>
      </c>
      <c r="F595" s="833" t="s">
        <v>1726</v>
      </c>
      <c r="G595" s="833" t="s">
        <v>814</v>
      </c>
      <c r="H595" s="850">
        <v>0.14000000000000001</v>
      </c>
      <c r="I595" s="850">
        <v>1239.56</v>
      </c>
      <c r="J595" s="833"/>
      <c r="K595" s="833">
        <v>8853.9999999999982</v>
      </c>
      <c r="L595" s="850"/>
      <c r="M595" s="850"/>
      <c r="N595" s="833"/>
      <c r="O595" s="833"/>
      <c r="P595" s="850"/>
      <c r="Q595" s="850"/>
      <c r="R595" s="838"/>
      <c r="S595" s="851"/>
    </row>
    <row r="596" spans="1:19" ht="14.4" customHeight="1" x14ac:dyDescent="0.3">
      <c r="A596" s="832" t="s">
        <v>1553</v>
      </c>
      <c r="B596" s="833" t="s">
        <v>1554</v>
      </c>
      <c r="C596" s="833" t="s">
        <v>566</v>
      </c>
      <c r="D596" s="833" t="s">
        <v>894</v>
      </c>
      <c r="E596" s="833" t="s">
        <v>1721</v>
      </c>
      <c r="F596" s="833" t="s">
        <v>1727</v>
      </c>
      <c r="G596" s="833" t="s">
        <v>814</v>
      </c>
      <c r="H596" s="850">
        <v>28.009999999999994</v>
      </c>
      <c r="I596" s="850">
        <v>49582.400000000009</v>
      </c>
      <c r="J596" s="833">
        <v>1.3010700376342141</v>
      </c>
      <c r="K596" s="833">
        <v>1770.1677972152809</v>
      </c>
      <c r="L596" s="850">
        <v>20.95</v>
      </c>
      <c r="M596" s="850">
        <v>38108.94</v>
      </c>
      <c r="N596" s="833">
        <v>1</v>
      </c>
      <c r="O596" s="833">
        <v>1819.0424821002389</v>
      </c>
      <c r="P596" s="850">
        <v>27.43</v>
      </c>
      <c r="Q596" s="850">
        <v>46745.74000000002</v>
      </c>
      <c r="R596" s="838">
        <v>1.2266344852415212</v>
      </c>
      <c r="S596" s="851">
        <v>1704.1830113014955</v>
      </c>
    </row>
    <row r="597" spans="1:19" ht="14.4" customHeight="1" x14ac:dyDescent="0.3">
      <c r="A597" s="832" t="s">
        <v>1553</v>
      </c>
      <c r="B597" s="833" t="s">
        <v>1554</v>
      </c>
      <c r="C597" s="833" t="s">
        <v>566</v>
      </c>
      <c r="D597" s="833" t="s">
        <v>894</v>
      </c>
      <c r="E597" s="833" t="s">
        <v>1721</v>
      </c>
      <c r="F597" s="833" t="s">
        <v>1728</v>
      </c>
      <c r="G597" s="833" t="s">
        <v>1729</v>
      </c>
      <c r="H597" s="850">
        <v>1.9800000000000009</v>
      </c>
      <c r="I597" s="850">
        <v>1785.0000000000007</v>
      </c>
      <c r="J597" s="833">
        <v>1.2950830376771214</v>
      </c>
      <c r="K597" s="833">
        <v>901.5151515151515</v>
      </c>
      <c r="L597" s="850">
        <v>1.5300000000000007</v>
      </c>
      <c r="M597" s="850">
        <v>1378.2900000000009</v>
      </c>
      <c r="N597" s="833">
        <v>1</v>
      </c>
      <c r="O597" s="833">
        <v>900.8431372549021</v>
      </c>
      <c r="P597" s="850"/>
      <c r="Q597" s="850"/>
      <c r="R597" s="838"/>
      <c r="S597" s="851"/>
    </row>
    <row r="598" spans="1:19" ht="14.4" customHeight="1" x14ac:dyDescent="0.3">
      <c r="A598" s="832" t="s">
        <v>1553</v>
      </c>
      <c r="B598" s="833" t="s">
        <v>1554</v>
      </c>
      <c r="C598" s="833" t="s">
        <v>566</v>
      </c>
      <c r="D598" s="833" t="s">
        <v>894</v>
      </c>
      <c r="E598" s="833" t="s">
        <v>1555</v>
      </c>
      <c r="F598" s="833" t="s">
        <v>1730</v>
      </c>
      <c r="G598" s="833" t="s">
        <v>1731</v>
      </c>
      <c r="H598" s="850">
        <v>17711</v>
      </c>
      <c r="I598" s="850">
        <v>584640.1100000001</v>
      </c>
      <c r="J598" s="833">
        <v>1.260607746763478</v>
      </c>
      <c r="K598" s="833">
        <v>33.010000000000005</v>
      </c>
      <c r="L598" s="850">
        <v>13770</v>
      </c>
      <c r="M598" s="850">
        <v>463776.39000000007</v>
      </c>
      <c r="N598" s="833">
        <v>1</v>
      </c>
      <c r="O598" s="833">
        <v>33.680202614379091</v>
      </c>
      <c r="P598" s="850">
        <v>14979</v>
      </c>
      <c r="Q598" s="850">
        <v>512132.01</v>
      </c>
      <c r="R598" s="838">
        <v>1.1042649454406248</v>
      </c>
      <c r="S598" s="851">
        <v>34.19</v>
      </c>
    </row>
    <row r="599" spans="1:19" ht="14.4" customHeight="1" x14ac:dyDescent="0.3">
      <c r="A599" s="832" t="s">
        <v>1553</v>
      </c>
      <c r="B599" s="833" t="s">
        <v>1554</v>
      </c>
      <c r="C599" s="833" t="s">
        <v>566</v>
      </c>
      <c r="D599" s="833" t="s">
        <v>894</v>
      </c>
      <c r="E599" s="833" t="s">
        <v>1555</v>
      </c>
      <c r="F599" s="833" t="s">
        <v>1732</v>
      </c>
      <c r="G599" s="833" t="s">
        <v>1733</v>
      </c>
      <c r="H599" s="850"/>
      <c r="I599" s="850"/>
      <c r="J599" s="833"/>
      <c r="K599" s="833"/>
      <c r="L599" s="850">
        <v>1</v>
      </c>
      <c r="M599" s="850">
        <v>57.78</v>
      </c>
      <c r="N599" s="833">
        <v>1</v>
      </c>
      <c r="O599" s="833">
        <v>57.78</v>
      </c>
      <c r="P599" s="850">
        <v>4</v>
      </c>
      <c r="Q599" s="850">
        <v>226.48</v>
      </c>
      <c r="R599" s="838">
        <v>3.9196953963309102</v>
      </c>
      <c r="S599" s="851">
        <v>56.62</v>
      </c>
    </row>
    <row r="600" spans="1:19" ht="14.4" customHeight="1" x14ac:dyDescent="0.3">
      <c r="A600" s="832" t="s">
        <v>1553</v>
      </c>
      <c r="B600" s="833" t="s">
        <v>1554</v>
      </c>
      <c r="C600" s="833" t="s">
        <v>566</v>
      </c>
      <c r="D600" s="833" t="s">
        <v>894</v>
      </c>
      <c r="E600" s="833" t="s">
        <v>1614</v>
      </c>
      <c r="F600" s="833" t="s">
        <v>1741</v>
      </c>
      <c r="G600" s="833" t="s">
        <v>1742</v>
      </c>
      <c r="H600" s="850">
        <v>69</v>
      </c>
      <c r="I600" s="850">
        <v>1000914</v>
      </c>
      <c r="J600" s="833">
        <v>1.2776896976938337</v>
      </c>
      <c r="K600" s="833">
        <v>14506</v>
      </c>
      <c r="L600" s="850">
        <v>54</v>
      </c>
      <c r="M600" s="850">
        <v>783378</v>
      </c>
      <c r="N600" s="833">
        <v>1</v>
      </c>
      <c r="O600" s="833">
        <v>14507</v>
      </c>
      <c r="P600" s="850">
        <v>64</v>
      </c>
      <c r="Q600" s="850">
        <v>928576</v>
      </c>
      <c r="R600" s="838">
        <v>1.1853485801235164</v>
      </c>
      <c r="S600" s="851">
        <v>14509</v>
      </c>
    </row>
    <row r="601" spans="1:19" ht="14.4" customHeight="1" x14ac:dyDescent="0.3">
      <c r="A601" s="832" t="s">
        <v>1553</v>
      </c>
      <c r="B601" s="833" t="s">
        <v>1554</v>
      </c>
      <c r="C601" s="833" t="s">
        <v>566</v>
      </c>
      <c r="D601" s="833" t="s">
        <v>896</v>
      </c>
      <c r="E601" s="833" t="s">
        <v>1721</v>
      </c>
      <c r="F601" s="833" t="s">
        <v>1722</v>
      </c>
      <c r="G601" s="833" t="s">
        <v>1723</v>
      </c>
      <c r="H601" s="850"/>
      <c r="I601" s="850"/>
      <c r="J601" s="833"/>
      <c r="K601" s="833"/>
      <c r="L601" s="850">
        <v>0.45</v>
      </c>
      <c r="M601" s="850">
        <v>904.34</v>
      </c>
      <c r="N601" s="833">
        <v>1</v>
      </c>
      <c r="O601" s="833">
        <v>2009.6444444444444</v>
      </c>
      <c r="P601" s="850"/>
      <c r="Q601" s="850"/>
      <c r="R601" s="838"/>
      <c r="S601" s="851"/>
    </row>
    <row r="602" spans="1:19" ht="14.4" customHeight="1" x14ac:dyDescent="0.3">
      <c r="A602" s="832" t="s">
        <v>1553</v>
      </c>
      <c r="B602" s="833" t="s">
        <v>1554</v>
      </c>
      <c r="C602" s="833" t="s">
        <v>566</v>
      </c>
      <c r="D602" s="833" t="s">
        <v>896</v>
      </c>
      <c r="E602" s="833" t="s">
        <v>1721</v>
      </c>
      <c r="F602" s="833" t="s">
        <v>1727</v>
      </c>
      <c r="G602" s="833" t="s">
        <v>814</v>
      </c>
      <c r="H602" s="850"/>
      <c r="I602" s="850"/>
      <c r="J602" s="833"/>
      <c r="K602" s="833"/>
      <c r="L602" s="850"/>
      <c r="M602" s="850"/>
      <c r="N602" s="833"/>
      <c r="O602" s="833"/>
      <c r="P602" s="850">
        <v>1.6</v>
      </c>
      <c r="Q602" s="850">
        <v>1048.83</v>
      </c>
      <c r="R602" s="838"/>
      <c r="S602" s="851">
        <v>655.51874999999995</v>
      </c>
    </row>
    <row r="603" spans="1:19" ht="14.4" customHeight="1" x14ac:dyDescent="0.3">
      <c r="A603" s="832" t="s">
        <v>1553</v>
      </c>
      <c r="B603" s="833" t="s">
        <v>1554</v>
      </c>
      <c r="C603" s="833" t="s">
        <v>566</v>
      </c>
      <c r="D603" s="833" t="s">
        <v>896</v>
      </c>
      <c r="E603" s="833" t="s">
        <v>1555</v>
      </c>
      <c r="F603" s="833" t="s">
        <v>1730</v>
      </c>
      <c r="G603" s="833" t="s">
        <v>1731</v>
      </c>
      <c r="H603" s="850"/>
      <c r="I603" s="850"/>
      <c r="J603" s="833"/>
      <c r="K603" s="833"/>
      <c r="L603" s="850">
        <v>358</v>
      </c>
      <c r="M603" s="850">
        <v>11821.16</v>
      </c>
      <c r="N603" s="833">
        <v>1</v>
      </c>
      <c r="O603" s="833">
        <v>33.020000000000003</v>
      </c>
      <c r="P603" s="850">
        <v>912</v>
      </c>
      <c r="Q603" s="850">
        <v>31181.280000000002</v>
      </c>
      <c r="R603" s="838">
        <v>2.637751286675758</v>
      </c>
      <c r="S603" s="851">
        <v>34.190000000000005</v>
      </c>
    </row>
    <row r="604" spans="1:19" ht="14.4" customHeight="1" x14ac:dyDescent="0.3">
      <c r="A604" s="832" t="s">
        <v>1553</v>
      </c>
      <c r="B604" s="833" t="s">
        <v>1554</v>
      </c>
      <c r="C604" s="833" t="s">
        <v>566</v>
      </c>
      <c r="D604" s="833" t="s">
        <v>896</v>
      </c>
      <c r="E604" s="833" t="s">
        <v>1614</v>
      </c>
      <c r="F604" s="833" t="s">
        <v>1741</v>
      </c>
      <c r="G604" s="833" t="s">
        <v>1742</v>
      </c>
      <c r="H604" s="850"/>
      <c r="I604" s="850"/>
      <c r="J604" s="833"/>
      <c r="K604" s="833"/>
      <c r="L604" s="850">
        <v>1</v>
      </c>
      <c r="M604" s="850">
        <v>14507</v>
      </c>
      <c r="N604" s="833">
        <v>1</v>
      </c>
      <c r="O604" s="833">
        <v>14507</v>
      </c>
      <c r="P604" s="850">
        <v>3</v>
      </c>
      <c r="Q604" s="850">
        <v>43527</v>
      </c>
      <c r="R604" s="838">
        <v>3.0004135934376506</v>
      </c>
      <c r="S604" s="851">
        <v>14509</v>
      </c>
    </row>
    <row r="605" spans="1:19" ht="14.4" customHeight="1" x14ac:dyDescent="0.3">
      <c r="A605" s="832" t="s">
        <v>1553</v>
      </c>
      <c r="B605" s="833" t="s">
        <v>1554</v>
      </c>
      <c r="C605" s="833" t="s">
        <v>566</v>
      </c>
      <c r="D605" s="833" t="s">
        <v>897</v>
      </c>
      <c r="E605" s="833" t="s">
        <v>1721</v>
      </c>
      <c r="F605" s="833" t="s">
        <v>1722</v>
      </c>
      <c r="G605" s="833" t="s">
        <v>1723</v>
      </c>
      <c r="H605" s="850"/>
      <c r="I605" s="850"/>
      <c r="J605" s="833"/>
      <c r="K605" s="833"/>
      <c r="L605" s="850">
        <v>0.7</v>
      </c>
      <c r="M605" s="850">
        <v>1406.74</v>
      </c>
      <c r="N605" s="833">
        <v>1</v>
      </c>
      <c r="O605" s="833">
        <v>2009.6285714285716</v>
      </c>
      <c r="P605" s="850"/>
      <c r="Q605" s="850"/>
      <c r="R605" s="838"/>
      <c r="S605" s="851"/>
    </row>
    <row r="606" spans="1:19" ht="14.4" customHeight="1" x14ac:dyDescent="0.3">
      <c r="A606" s="832" t="s">
        <v>1553</v>
      </c>
      <c r="B606" s="833" t="s">
        <v>1554</v>
      </c>
      <c r="C606" s="833" t="s">
        <v>566</v>
      </c>
      <c r="D606" s="833" t="s">
        <v>897</v>
      </c>
      <c r="E606" s="833" t="s">
        <v>1721</v>
      </c>
      <c r="F606" s="833" t="s">
        <v>1726</v>
      </c>
      <c r="G606" s="833" t="s">
        <v>814</v>
      </c>
      <c r="H606" s="850">
        <v>0.06</v>
      </c>
      <c r="I606" s="850">
        <v>531.24</v>
      </c>
      <c r="J606" s="833"/>
      <c r="K606" s="833">
        <v>8854</v>
      </c>
      <c r="L606" s="850"/>
      <c r="M606" s="850"/>
      <c r="N606" s="833"/>
      <c r="O606" s="833"/>
      <c r="P606" s="850"/>
      <c r="Q606" s="850"/>
      <c r="R606" s="838"/>
      <c r="S606" s="851"/>
    </row>
    <row r="607" spans="1:19" ht="14.4" customHeight="1" x14ac:dyDescent="0.3">
      <c r="A607" s="832" t="s">
        <v>1553</v>
      </c>
      <c r="B607" s="833" t="s">
        <v>1554</v>
      </c>
      <c r="C607" s="833" t="s">
        <v>566</v>
      </c>
      <c r="D607" s="833" t="s">
        <v>897</v>
      </c>
      <c r="E607" s="833" t="s">
        <v>1721</v>
      </c>
      <c r="F607" s="833" t="s">
        <v>1727</v>
      </c>
      <c r="G607" s="833" t="s">
        <v>814</v>
      </c>
      <c r="H607" s="850">
        <v>12</v>
      </c>
      <c r="I607" s="850">
        <v>21249.599999999999</v>
      </c>
      <c r="J607" s="833">
        <v>0.82265825435988038</v>
      </c>
      <c r="K607" s="833">
        <v>1770.8</v>
      </c>
      <c r="L607" s="850">
        <v>14.2</v>
      </c>
      <c r="M607" s="850">
        <v>25830.41</v>
      </c>
      <c r="N607" s="833">
        <v>1</v>
      </c>
      <c r="O607" s="833">
        <v>1819.042957746479</v>
      </c>
      <c r="P607" s="850">
        <v>21.549999999999997</v>
      </c>
      <c r="Q607" s="850">
        <v>37047.820000000007</v>
      </c>
      <c r="R607" s="838">
        <v>1.434271465300009</v>
      </c>
      <c r="S607" s="851">
        <v>1719.1563805104413</v>
      </c>
    </row>
    <row r="608" spans="1:19" ht="14.4" customHeight="1" x14ac:dyDescent="0.3">
      <c r="A608" s="832" t="s">
        <v>1553</v>
      </c>
      <c r="B608" s="833" t="s">
        <v>1554</v>
      </c>
      <c r="C608" s="833" t="s">
        <v>566</v>
      </c>
      <c r="D608" s="833" t="s">
        <v>897</v>
      </c>
      <c r="E608" s="833" t="s">
        <v>1721</v>
      </c>
      <c r="F608" s="833" t="s">
        <v>1728</v>
      </c>
      <c r="G608" s="833" t="s">
        <v>1729</v>
      </c>
      <c r="H608" s="850">
        <v>0.80000000000000016</v>
      </c>
      <c r="I608" s="850">
        <v>723.04000000000019</v>
      </c>
      <c r="J608" s="833">
        <v>1.2800113300405407</v>
      </c>
      <c r="K608" s="833">
        <v>903.80000000000007</v>
      </c>
      <c r="L608" s="850">
        <v>0.63</v>
      </c>
      <c r="M608" s="850">
        <v>564.87</v>
      </c>
      <c r="N608" s="833">
        <v>1</v>
      </c>
      <c r="O608" s="833">
        <v>896.61904761904759</v>
      </c>
      <c r="P608" s="850"/>
      <c r="Q608" s="850"/>
      <c r="R608" s="838"/>
      <c r="S608" s="851"/>
    </row>
    <row r="609" spans="1:19" ht="14.4" customHeight="1" x14ac:dyDescent="0.3">
      <c r="A609" s="832" t="s">
        <v>1553</v>
      </c>
      <c r="B609" s="833" t="s">
        <v>1554</v>
      </c>
      <c r="C609" s="833" t="s">
        <v>566</v>
      </c>
      <c r="D609" s="833" t="s">
        <v>897</v>
      </c>
      <c r="E609" s="833" t="s">
        <v>1555</v>
      </c>
      <c r="F609" s="833" t="s">
        <v>1730</v>
      </c>
      <c r="G609" s="833" t="s">
        <v>1731</v>
      </c>
      <c r="H609" s="850">
        <v>7453</v>
      </c>
      <c r="I609" s="850">
        <v>246023.52999999997</v>
      </c>
      <c r="J609" s="833">
        <v>0.91771255687082176</v>
      </c>
      <c r="K609" s="833">
        <v>33.01</v>
      </c>
      <c r="L609" s="850">
        <v>7963</v>
      </c>
      <c r="M609" s="850">
        <v>268083.43</v>
      </c>
      <c r="N609" s="833">
        <v>1</v>
      </c>
      <c r="O609" s="833">
        <v>33.666134622629663</v>
      </c>
      <c r="P609" s="850">
        <v>11932</v>
      </c>
      <c r="Q609" s="850">
        <v>407955.07999999996</v>
      </c>
      <c r="R609" s="838">
        <v>1.5217467189225382</v>
      </c>
      <c r="S609" s="851">
        <v>34.19</v>
      </c>
    </row>
    <row r="610" spans="1:19" ht="14.4" customHeight="1" x14ac:dyDescent="0.3">
      <c r="A610" s="832" t="s">
        <v>1553</v>
      </c>
      <c r="B610" s="833" t="s">
        <v>1554</v>
      </c>
      <c r="C610" s="833" t="s">
        <v>566</v>
      </c>
      <c r="D610" s="833" t="s">
        <v>897</v>
      </c>
      <c r="E610" s="833" t="s">
        <v>1555</v>
      </c>
      <c r="F610" s="833" t="s">
        <v>1732</v>
      </c>
      <c r="G610" s="833" t="s">
        <v>1733</v>
      </c>
      <c r="H610" s="850"/>
      <c r="I610" s="850"/>
      <c r="J610" s="833"/>
      <c r="K610" s="833"/>
      <c r="L610" s="850">
        <v>2</v>
      </c>
      <c r="M610" s="850">
        <v>115.56</v>
      </c>
      <c r="N610" s="833">
        <v>1</v>
      </c>
      <c r="O610" s="833">
        <v>57.78</v>
      </c>
      <c r="P610" s="850"/>
      <c r="Q610" s="850"/>
      <c r="R610" s="838"/>
      <c r="S610" s="851"/>
    </row>
    <row r="611" spans="1:19" ht="14.4" customHeight="1" x14ac:dyDescent="0.3">
      <c r="A611" s="832" t="s">
        <v>1553</v>
      </c>
      <c r="B611" s="833" t="s">
        <v>1554</v>
      </c>
      <c r="C611" s="833" t="s">
        <v>566</v>
      </c>
      <c r="D611" s="833" t="s">
        <v>897</v>
      </c>
      <c r="E611" s="833" t="s">
        <v>1555</v>
      </c>
      <c r="F611" s="833" t="s">
        <v>1734</v>
      </c>
      <c r="G611" s="833" t="s">
        <v>1735</v>
      </c>
      <c r="H611" s="850"/>
      <c r="I611" s="850"/>
      <c r="J611" s="833"/>
      <c r="K611" s="833"/>
      <c r="L611" s="850">
        <v>381</v>
      </c>
      <c r="M611" s="850">
        <v>21762.720000000001</v>
      </c>
      <c r="N611" s="833">
        <v>1</v>
      </c>
      <c r="O611" s="833">
        <v>57.120000000000005</v>
      </c>
      <c r="P611" s="850">
        <v>844</v>
      </c>
      <c r="Q611" s="850">
        <v>49475.28</v>
      </c>
      <c r="R611" s="838">
        <v>2.2733959725622532</v>
      </c>
      <c r="S611" s="851">
        <v>58.62</v>
      </c>
    </row>
    <row r="612" spans="1:19" ht="14.4" customHeight="1" x14ac:dyDescent="0.3">
      <c r="A612" s="832" t="s">
        <v>1553</v>
      </c>
      <c r="B612" s="833" t="s">
        <v>1554</v>
      </c>
      <c r="C612" s="833" t="s">
        <v>566</v>
      </c>
      <c r="D612" s="833" t="s">
        <v>897</v>
      </c>
      <c r="E612" s="833" t="s">
        <v>1614</v>
      </c>
      <c r="F612" s="833" t="s">
        <v>1741</v>
      </c>
      <c r="G612" s="833" t="s">
        <v>1742</v>
      </c>
      <c r="H612" s="850">
        <v>28</v>
      </c>
      <c r="I612" s="850">
        <v>406168</v>
      </c>
      <c r="J612" s="833">
        <v>0.77772416381363785</v>
      </c>
      <c r="K612" s="833">
        <v>14506</v>
      </c>
      <c r="L612" s="850">
        <v>36</v>
      </c>
      <c r="M612" s="850">
        <v>522252</v>
      </c>
      <c r="N612" s="833">
        <v>1</v>
      </c>
      <c r="O612" s="833">
        <v>14507</v>
      </c>
      <c r="P612" s="850">
        <v>47</v>
      </c>
      <c r="Q612" s="850">
        <v>681923</v>
      </c>
      <c r="R612" s="838">
        <v>1.305735545292311</v>
      </c>
      <c r="S612" s="851">
        <v>14509</v>
      </c>
    </row>
    <row r="613" spans="1:19" ht="14.4" customHeight="1" x14ac:dyDescent="0.3">
      <c r="A613" s="832" t="s">
        <v>1553</v>
      </c>
      <c r="B613" s="833" t="s">
        <v>1554</v>
      </c>
      <c r="C613" s="833" t="s">
        <v>566</v>
      </c>
      <c r="D613" s="833" t="s">
        <v>898</v>
      </c>
      <c r="E613" s="833" t="s">
        <v>1721</v>
      </c>
      <c r="F613" s="833" t="s">
        <v>1722</v>
      </c>
      <c r="G613" s="833" t="s">
        <v>1723</v>
      </c>
      <c r="H613" s="850">
        <v>0.5</v>
      </c>
      <c r="I613" s="850">
        <v>1004.82</v>
      </c>
      <c r="J613" s="833"/>
      <c r="K613" s="833">
        <v>2009.64</v>
      </c>
      <c r="L613" s="850"/>
      <c r="M613" s="850"/>
      <c r="N613" s="833"/>
      <c r="O613" s="833"/>
      <c r="P613" s="850"/>
      <c r="Q613" s="850"/>
      <c r="R613" s="838"/>
      <c r="S613" s="851"/>
    </row>
    <row r="614" spans="1:19" ht="14.4" customHeight="1" x14ac:dyDescent="0.3">
      <c r="A614" s="832" t="s">
        <v>1553</v>
      </c>
      <c r="B614" s="833" t="s">
        <v>1554</v>
      </c>
      <c r="C614" s="833" t="s">
        <v>566</v>
      </c>
      <c r="D614" s="833" t="s">
        <v>898</v>
      </c>
      <c r="E614" s="833" t="s">
        <v>1721</v>
      </c>
      <c r="F614" s="833" t="s">
        <v>1724</v>
      </c>
      <c r="G614" s="833" t="s">
        <v>1725</v>
      </c>
      <c r="H614" s="850">
        <v>0.02</v>
      </c>
      <c r="I614" s="850">
        <v>197.75</v>
      </c>
      <c r="J614" s="833"/>
      <c r="K614" s="833">
        <v>9887.5</v>
      </c>
      <c r="L614" s="850"/>
      <c r="M614" s="850"/>
      <c r="N614" s="833"/>
      <c r="O614" s="833"/>
      <c r="P614" s="850"/>
      <c r="Q614" s="850"/>
      <c r="R614" s="838"/>
      <c r="S614" s="851"/>
    </row>
    <row r="615" spans="1:19" ht="14.4" customHeight="1" x14ac:dyDescent="0.3">
      <c r="A615" s="832" t="s">
        <v>1553</v>
      </c>
      <c r="B615" s="833" t="s">
        <v>1554</v>
      </c>
      <c r="C615" s="833" t="s">
        <v>566</v>
      </c>
      <c r="D615" s="833" t="s">
        <v>898</v>
      </c>
      <c r="E615" s="833" t="s">
        <v>1721</v>
      </c>
      <c r="F615" s="833" t="s">
        <v>1726</v>
      </c>
      <c r="G615" s="833" t="s">
        <v>814</v>
      </c>
      <c r="H615" s="850">
        <v>0.06</v>
      </c>
      <c r="I615" s="850">
        <v>531.24</v>
      </c>
      <c r="J615" s="833"/>
      <c r="K615" s="833">
        <v>8854</v>
      </c>
      <c r="L615" s="850"/>
      <c r="M615" s="850"/>
      <c r="N615" s="833"/>
      <c r="O615" s="833"/>
      <c r="P615" s="850"/>
      <c r="Q615" s="850"/>
      <c r="R615" s="838"/>
      <c r="S615" s="851"/>
    </row>
    <row r="616" spans="1:19" ht="14.4" customHeight="1" x14ac:dyDescent="0.3">
      <c r="A616" s="832" t="s">
        <v>1553</v>
      </c>
      <c r="B616" s="833" t="s">
        <v>1554</v>
      </c>
      <c r="C616" s="833" t="s">
        <v>566</v>
      </c>
      <c r="D616" s="833" t="s">
        <v>898</v>
      </c>
      <c r="E616" s="833" t="s">
        <v>1721</v>
      </c>
      <c r="F616" s="833" t="s">
        <v>1727</v>
      </c>
      <c r="G616" s="833" t="s">
        <v>814</v>
      </c>
      <c r="H616" s="850">
        <v>38.29999999999999</v>
      </c>
      <c r="I616" s="850">
        <v>67821.640000000029</v>
      </c>
      <c r="J616" s="833">
        <v>2.6256539779902588</v>
      </c>
      <c r="K616" s="833">
        <v>1770.8000000000011</v>
      </c>
      <c r="L616" s="850">
        <v>14.199999999999998</v>
      </c>
      <c r="M616" s="850">
        <v>25830.38</v>
      </c>
      <c r="N616" s="833">
        <v>1</v>
      </c>
      <c r="O616" s="833">
        <v>1819.0408450704228</v>
      </c>
      <c r="P616" s="850">
        <v>8</v>
      </c>
      <c r="Q616" s="850">
        <v>14552.329999999998</v>
      </c>
      <c r="R616" s="838">
        <v>0.56338040710202475</v>
      </c>
      <c r="S616" s="851">
        <v>1819.0412499999998</v>
      </c>
    </row>
    <row r="617" spans="1:19" ht="14.4" customHeight="1" x14ac:dyDescent="0.3">
      <c r="A617" s="832" t="s">
        <v>1553</v>
      </c>
      <c r="B617" s="833" t="s">
        <v>1554</v>
      </c>
      <c r="C617" s="833" t="s">
        <v>566</v>
      </c>
      <c r="D617" s="833" t="s">
        <v>898</v>
      </c>
      <c r="E617" s="833" t="s">
        <v>1721</v>
      </c>
      <c r="F617" s="833" t="s">
        <v>1728</v>
      </c>
      <c r="G617" s="833" t="s">
        <v>1729</v>
      </c>
      <c r="H617" s="850">
        <v>2.33</v>
      </c>
      <c r="I617" s="850">
        <v>2101.3300000000004</v>
      </c>
      <c r="J617" s="833">
        <v>3.0999926237368149</v>
      </c>
      <c r="K617" s="833">
        <v>901.85836909871261</v>
      </c>
      <c r="L617" s="850">
        <v>0.75</v>
      </c>
      <c r="M617" s="850">
        <v>677.85000000000014</v>
      </c>
      <c r="N617" s="833">
        <v>1</v>
      </c>
      <c r="O617" s="833">
        <v>903.80000000000018</v>
      </c>
      <c r="P617" s="850">
        <v>0.05</v>
      </c>
      <c r="Q617" s="850">
        <v>45.19</v>
      </c>
      <c r="R617" s="838">
        <v>6.6666666666666652E-2</v>
      </c>
      <c r="S617" s="851">
        <v>903.8</v>
      </c>
    </row>
    <row r="618" spans="1:19" ht="14.4" customHeight="1" x14ac:dyDescent="0.3">
      <c r="A618" s="832" t="s">
        <v>1553</v>
      </c>
      <c r="B618" s="833" t="s">
        <v>1554</v>
      </c>
      <c r="C618" s="833" t="s">
        <v>566</v>
      </c>
      <c r="D618" s="833" t="s">
        <v>898</v>
      </c>
      <c r="E618" s="833" t="s">
        <v>1555</v>
      </c>
      <c r="F618" s="833" t="s">
        <v>1730</v>
      </c>
      <c r="G618" s="833" t="s">
        <v>1731</v>
      </c>
      <c r="H618" s="850">
        <v>22685</v>
      </c>
      <c r="I618" s="850">
        <v>748831.84999999974</v>
      </c>
      <c r="J618" s="833">
        <v>2.6062995562622637</v>
      </c>
      <c r="K618" s="833">
        <v>33.009999999999991</v>
      </c>
      <c r="L618" s="850">
        <v>8526</v>
      </c>
      <c r="M618" s="850">
        <v>287316.11</v>
      </c>
      <c r="N618" s="833">
        <v>1</v>
      </c>
      <c r="O618" s="833">
        <v>33.698816561107201</v>
      </c>
      <c r="P618" s="850">
        <v>4672</v>
      </c>
      <c r="Q618" s="850">
        <v>159735.67999999999</v>
      </c>
      <c r="R618" s="838">
        <v>0.55595796560102395</v>
      </c>
      <c r="S618" s="851">
        <v>34.19</v>
      </c>
    </row>
    <row r="619" spans="1:19" ht="14.4" customHeight="1" x14ac:dyDescent="0.3">
      <c r="A619" s="832" t="s">
        <v>1553</v>
      </c>
      <c r="B619" s="833" t="s">
        <v>1554</v>
      </c>
      <c r="C619" s="833" t="s">
        <v>566</v>
      </c>
      <c r="D619" s="833" t="s">
        <v>898</v>
      </c>
      <c r="E619" s="833" t="s">
        <v>1614</v>
      </c>
      <c r="F619" s="833" t="s">
        <v>1741</v>
      </c>
      <c r="G619" s="833" t="s">
        <v>1742</v>
      </c>
      <c r="H619" s="850">
        <v>85</v>
      </c>
      <c r="I619" s="850">
        <v>1233010</v>
      </c>
      <c r="J619" s="833">
        <v>2.5755800230191905</v>
      </c>
      <c r="K619" s="833">
        <v>14506</v>
      </c>
      <c r="L619" s="850">
        <v>33</v>
      </c>
      <c r="M619" s="850">
        <v>478731</v>
      </c>
      <c r="N619" s="833">
        <v>1</v>
      </c>
      <c r="O619" s="833">
        <v>14507</v>
      </c>
      <c r="P619" s="850">
        <v>19</v>
      </c>
      <c r="Q619" s="850">
        <v>275671</v>
      </c>
      <c r="R619" s="838">
        <v>0.57583695227591281</v>
      </c>
      <c r="S619" s="851">
        <v>14509</v>
      </c>
    </row>
    <row r="620" spans="1:19" ht="14.4" customHeight="1" x14ac:dyDescent="0.3">
      <c r="A620" s="832" t="s">
        <v>1553</v>
      </c>
      <c r="B620" s="833" t="s">
        <v>1554</v>
      </c>
      <c r="C620" s="833" t="s">
        <v>566</v>
      </c>
      <c r="D620" s="833" t="s">
        <v>1551</v>
      </c>
      <c r="E620" s="833" t="s">
        <v>1721</v>
      </c>
      <c r="F620" s="833" t="s">
        <v>1722</v>
      </c>
      <c r="G620" s="833" t="s">
        <v>1723</v>
      </c>
      <c r="H620" s="850">
        <v>2.65</v>
      </c>
      <c r="I620" s="850">
        <v>5325.54</v>
      </c>
      <c r="J620" s="833">
        <v>0.21828622722829191</v>
      </c>
      <c r="K620" s="833">
        <v>2009.6377358490568</v>
      </c>
      <c r="L620" s="850">
        <v>12.139999999999999</v>
      </c>
      <c r="M620" s="850">
        <v>24397.050000000003</v>
      </c>
      <c r="N620" s="833">
        <v>1</v>
      </c>
      <c r="O620" s="833">
        <v>2009.6416803953875</v>
      </c>
      <c r="P620" s="850">
        <v>0.6</v>
      </c>
      <c r="Q620" s="850">
        <v>1205.79</v>
      </c>
      <c r="R620" s="838">
        <v>4.9423598344881851E-2</v>
      </c>
      <c r="S620" s="851">
        <v>2009.65</v>
      </c>
    </row>
    <row r="621" spans="1:19" ht="14.4" customHeight="1" x14ac:dyDescent="0.3">
      <c r="A621" s="832" t="s">
        <v>1553</v>
      </c>
      <c r="B621" s="833" t="s">
        <v>1554</v>
      </c>
      <c r="C621" s="833" t="s">
        <v>566</v>
      </c>
      <c r="D621" s="833" t="s">
        <v>1551</v>
      </c>
      <c r="E621" s="833" t="s">
        <v>1721</v>
      </c>
      <c r="F621" s="833" t="s">
        <v>1724</v>
      </c>
      <c r="G621" s="833" t="s">
        <v>1725</v>
      </c>
      <c r="H621" s="850">
        <v>0.04</v>
      </c>
      <c r="I621" s="850">
        <v>395.5</v>
      </c>
      <c r="J621" s="833"/>
      <c r="K621" s="833">
        <v>9887.5</v>
      </c>
      <c r="L621" s="850"/>
      <c r="M621" s="850"/>
      <c r="N621" s="833"/>
      <c r="O621" s="833"/>
      <c r="P621" s="850"/>
      <c r="Q621" s="850"/>
      <c r="R621" s="838"/>
      <c r="S621" s="851"/>
    </row>
    <row r="622" spans="1:19" ht="14.4" customHeight="1" x14ac:dyDescent="0.3">
      <c r="A622" s="832" t="s">
        <v>1553</v>
      </c>
      <c r="B622" s="833" t="s">
        <v>1554</v>
      </c>
      <c r="C622" s="833" t="s">
        <v>566</v>
      </c>
      <c r="D622" s="833" t="s">
        <v>1551</v>
      </c>
      <c r="E622" s="833" t="s">
        <v>1721</v>
      </c>
      <c r="F622" s="833" t="s">
        <v>1726</v>
      </c>
      <c r="G622" s="833" t="s">
        <v>814</v>
      </c>
      <c r="H622" s="850">
        <v>0.75</v>
      </c>
      <c r="I622" s="850">
        <v>6640.4999999999982</v>
      </c>
      <c r="J622" s="833">
        <v>4.5632902693787774</v>
      </c>
      <c r="K622" s="833">
        <v>8853.9999999999982</v>
      </c>
      <c r="L622" s="850">
        <v>0.16</v>
      </c>
      <c r="M622" s="850">
        <v>1455.2000000000003</v>
      </c>
      <c r="N622" s="833">
        <v>1</v>
      </c>
      <c r="O622" s="833">
        <v>9095.0000000000018</v>
      </c>
      <c r="P622" s="850"/>
      <c r="Q622" s="850"/>
      <c r="R622" s="838"/>
      <c r="S622" s="851"/>
    </row>
    <row r="623" spans="1:19" ht="14.4" customHeight="1" x14ac:dyDescent="0.3">
      <c r="A623" s="832" t="s">
        <v>1553</v>
      </c>
      <c r="B623" s="833" t="s">
        <v>1554</v>
      </c>
      <c r="C623" s="833" t="s">
        <v>566</v>
      </c>
      <c r="D623" s="833" t="s">
        <v>1551</v>
      </c>
      <c r="E623" s="833" t="s">
        <v>1721</v>
      </c>
      <c r="F623" s="833" t="s">
        <v>1727</v>
      </c>
      <c r="G623" s="833" t="s">
        <v>814</v>
      </c>
      <c r="H623" s="850">
        <v>199.98000000000008</v>
      </c>
      <c r="I623" s="850">
        <v>354071.46000000014</v>
      </c>
      <c r="J623" s="833">
        <v>1.3366328919132149</v>
      </c>
      <c r="K623" s="833">
        <v>1770.5343534353435</v>
      </c>
      <c r="L623" s="850">
        <v>145.62999999999997</v>
      </c>
      <c r="M623" s="850">
        <v>264898.05999999988</v>
      </c>
      <c r="N623" s="833">
        <v>1</v>
      </c>
      <c r="O623" s="833">
        <v>1818.9800178534638</v>
      </c>
      <c r="P623" s="850">
        <v>181.13000000000011</v>
      </c>
      <c r="Q623" s="850">
        <v>294510.17999999988</v>
      </c>
      <c r="R623" s="838">
        <v>1.1117868511381321</v>
      </c>
      <c r="S623" s="851">
        <v>1625.9602495445245</v>
      </c>
    </row>
    <row r="624" spans="1:19" ht="14.4" customHeight="1" x14ac:dyDescent="0.3">
      <c r="A624" s="832" t="s">
        <v>1553</v>
      </c>
      <c r="B624" s="833" t="s">
        <v>1554</v>
      </c>
      <c r="C624" s="833" t="s">
        <v>566</v>
      </c>
      <c r="D624" s="833" t="s">
        <v>1551</v>
      </c>
      <c r="E624" s="833" t="s">
        <v>1721</v>
      </c>
      <c r="F624" s="833" t="s">
        <v>1728</v>
      </c>
      <c r="G624" s="833" t="s">
        <v>1729</v>
      </c>
      <c r="H624" s="850">
        <v>11.500000000000004</v>
      </c>
      <c r="I624" s="850">
        <v>10371.079999999993</v>
      </c>
      <c r="J624" s="833">
        <v>1.2857103894912489</v>
      </c>
      <c r="K624" s="833">
        <v>901.83304347825992</v>
      </c>
      <c r="L624" s="850">
        <v>8.9399999999999959</v>
      </c>
      <c r="M624" s="850">
        <v>8066.4199999999946</v>
      </c>
      <c r="N624" s="833">
        <v>1</v>
      </c>
      <c r="O624" s="833">
        <v>902.28411633109602</v>
      </c>
      <c r="P624" s="850"/>
      <c r="Q624" s="850"/>
      <c r="R624" s="838"/>
      <c r="S624" s="851"/>
    </row>
    <row r="625" spans="1:19" ht="14.4" customHeight="1" x14ac:dyDescent="0.3">
      <c r="A625" s="832" t="s">
        <v>1553</v>
      </c>
      <c r="B625" s="833" t="s">
        <v>1554</v>
      </c>
      <c r="C625" s="833" t="s">
        <v>566</v>
      </c>
      <c r="D625" s="833" t="s">
        <v>1551</v>
      </c>
      <c r="E625" s="833" t="s">
        <v>1555</v>
      </c>
      <c r="F625" s="833" t="s">
        <v>1730</v>
      </c>
      <c r="G625" s="833" t="s">
        <v>1731</v>
      </c>
      <c r="H625" s="850">
        <v>112754</v>
      </c>
      <c r="I625" s="850">
        <v>3722009.5399999982</v>
      </c>
      <c r="J625" s="833">
        <v>1.2780524198483594</v>
      </c>
      <c r="K625" s="833">
        <v>33.009999999999984</v>
      </c>
      <c r="L625" s="850">
        <v>86365</v>
      </c>
      <c r="M625" s="850">
        <v>2912251.08</v>
      </c>
      <c r="N625" s="833">
        <v>1</v>
      </c>
      <c r="O625" s="833">
        <v>33.72026955363863</v>
      </c>
      <c r="P625" s="850">
        <v>89637</v>
      </c>
      <c r="Q625" s="850">
        <v>3064689.0300000003</v>
      </c>
      <c r="R625" s="838">
        <v>1.0523436839106606</v>
      </c>
      <c r="S625" s="851">
        <v>34.190000000000005</v>
      </c>
    </row>
    <row r="626" spans="1:19" ht="14.4" customHeight="1" x14ac:dyDescent="0.3">
      <c r="A626" s="832" t="s">
        <v>1553</v>
      </c>
      <c r="B626" s="833" t="s">
        <v>1554</v>
      </c>
      <c r="C626" s="833" t="s">
        <v>566</v>
      </c>
      <c r="D626" s="833" t="s">
        <v>1551</v>
      </c>
      <c r="E626" s="833" t="s">
        <v>1555</v>
      </c>
      <c r="F626" s="833" t="s">
        <v>1732</v>
      </c>
      <c r="G626" s="833" t="s">
        <v>1733</v>
      </c>
      <c r="H626" s="850">
        <v>8</v>
      </c>
      <c r="I626" s="850">
        <v>486.96</v>
      </c>
      <c r="J626" s="833">
        <v>0.38308316812989718</v>
      </c>
      <c r="K626" s="833">
        <v>60.87</v>
      </c>
      <c r="L626" s="850">
        <v>22</v>
      </c>
      <c r="M626" s="850">
        <v>1271.1599999999996</v>
      </c>
      <c r="N626" s="833">
        <v>1</v>
      </c>
      <c r="O626" s="833">
        <v>57.77999999999998</v>
      </c>
      <c r="P626" s="850">
        <v>58</v>
      </c>
      <c r="Q626" s="850">
        <v>3283.9599999999982</v>
      </c>
      <c r="R626" s="838">
        <v>2.5834356021271905</v>
      </c>
      <c r="S626" s="851">
        <v>56.619999999999969</v>
      </c>
    </row>
    <row r="627" spans="1:19" ht="14.4" customHeight="1" x14ac:dyDescent="0.3">
      <c r="A627" s="832" t="s">
        <v>1553</v>
      </c>
      <c r="B627" s="833" t="s">
        <v>1554</v>
      </c>
      <c r="C627" s="833" t="s">
        <v>566</v>
      </c>
      <c r="D627" s="833" t="s">
        <v>1551</v>
      </c>
      <c r="E627" s="833" t="s">
        <v>1555</v>
      </c>
      <c r="F627" s="833" t="s">
        <v>1734</v>
      </c>
      <c r="G627" s="833" t="s">
        <v>1735</v>
      </c>
      <c r="H627" s="850">
        <v>1227</v>
      </c>
      <c r="I627" s="850">
        <v>71104.649999999994</v>
      </c>
      <c r="J627" s="833">
        <v>1.3062217279356652</v>
      </c>
      <c r="K627" s="833">
        <v>57.949999999999996</v>
      </c>
      <c r="L627" s="850">
        <v>953</v>
      </c>
      <c r="M627" s="850">
        <v>54435.360000000001</v>
      </c>
      <c r="N627" s="833">
        <v>1</v>
      </c>
      <c r="O627" s="833">
        <v>57.12</v>
      </c>
      <c r="P627" s="850">
        <v>874</v>
      </c>
      <c r="Q627" s="850">
        <v>51233.880000000005</v>
      </c>
      <c r="R627" s="838">
        <v>0.94118749283553937</v>
      </c>
      <c r="S627" s="851">
        <v>58.620000000000005</v>
      </c>
    </row>
    <row r="628" spans="1:19" ht="14.4" customHeight="1" x14ac:dyDescent="0.3">
      <c r="A628" s="832" t="s">
        <v>1553</v>
      </c>
      <c r="B628" s="833" t="s">
        <v>1554</v>
      </c>
      <c r="C628" s="833" t="s">
        <v>566</v>
      </c>
      <c r="D628" s="833" t="s">
        <v>1551</v>
      </c>
      <c r="E628" s="833" t="s">
        <v>1736</v>
      </c>
      <c r="F628" s="833" t="s">
        <v>1737</v>
      </c>
      <c r="G628" s="833" t="s">
        <v>1738</v>
      </c>
      <c r="H628" s="850"/>
      <c r="I628" s="850"/>
      <c r="J628" s="833"/>
      <c r="K628" s="833"/>
      <c r="L628" s="850">
        <v>1</v>
      </c>
      <c r="M628" s="850">
        <v>442.16</v>
      </c>
      <c r="N628" s="833">
        <v>1</v>
      </c>
      <c r="O628" s="833">
        <v>442.16</v>
      </c>
      <c r="P628" s="850"/>
      <c r="Q628" s="850"/>
      <c r="R628" s="838"/>
      <c r="S628" s="851"/>
    </row>
    <row r="629" spans="1:19" ht="14.4" customHeight="1" x14ac:dyDescent="0.3">
      <c r="A629" s="832" t="s">
        <v>1553</v>
      </c>
      <c r="B629" s="833" t="s">
        <v>1554</v>
      </c>
      <c r="C629" s="833" t="s">
        <v>566</v>
      </c>
      <c r="D629" s="833" t="s">
        <v>1551</v>
      </c>
      <c r="E629" s="833" t="s">
        <v>1614</v>
      </c>
      <c r="F629" s="833" t="s">
        <v>1739</v>
      </c>
      <c r="G629" s="833" t="s">
        <v>1740</v>
      </c>
      <c r="H629" s="850">
        <v>1</v>
      </c>
      <c r="I629" s="850">
        <v>8595</v>
      </c>
      <c r="J629" s="833"/>
      <c r="K629" s="833">
        <v>8595</v>
      </c>
      <c r="L629" s="850"/>
      <c r="M629" s="850"/>
      <c r="N629" s="833"/>
      <c r="O629" s="833"/>
      <c r="P629" s="850"/>
      <c r="Q629" s="850"/>
      <c r="R629" s="838"/>
      <c r="S629" s="851"/>
    </row>
    <row r="630" spans="1:19" ht="14.4" customHeight="1" x14ac:dyDescent="0.3">
      <c r="A630" s="832" t="s">
        <v>1553</v>
      </c>
      <c r="B630" s="833" t="s">
        <v>1554</v>
      </c>
      <c r="C630" s="833" t="s">
        <v>566</v>
      </c>
      <c r="D630" s="833" t="s">
        <v>1551</v>
      </c>
      <c r="E630" s="833" t="s">
        <v>1614</v>
      </c>
      <c r="F630" s="833" t="s">
        <v>1741</v>
      </c>
      <c r="G630" s="833" t="s">
        <v>1742</v>
      </c>
      <c r="H630" s="850">
        <v>441</v>
      </c>
      <c r="I630" s="850">
        <v>6397146</v>
      </c>
      <c r="J630" s="833">
        <v>1.2492056682219055</v>
      </c>
      <c r="K630" s="833">
        <v>14506</v>
      </c>
      <c r="L630" s="850">
        <v>353</v>
      </c>
      <c r="M630" s="850">
        <v>5120971</v>
      </c>
      <c r="N630" s="833">
        <v>1</v>
      </c>
      <c r="O630" s="833">
        <v>14507</v>
      </c>
      <c r="P630" s="850">
        <v>402</v>
      </c>
      <c r="Q630" s="850">
        <v>5832618</v>
      </c>
      <c r="R630" s="838">
        <v>1.1389671997751989</v>
      </c>
      <c r="S630" s="851">
        <v>14509</v>
      </c>
    </row>
    <row r="631" spans="1:19" ht="14.4" customHeight="1" x14ac:dyDescent="0.3">
      <c r="A631" s="832" t="s">
        <v>1553</v>
      </c>
      <c r="B631" s="833" t="s">
        <v>1554</v>
      </c>
      <c r="C631" s="833" t="s">
        <v>566</v>
      </c>
      <c r="D631" s="833" t="s">
        <v>900</v>
      </c>
      <c r="E631" s="833" t="s">
        <v>1721</v>
      </c>
      <c r="F631" s="833" t="s">
        <v>1722</v>
      </c>
      <c r="G631" s="833" t="s">
        <v>1723</v>
      </c>
      <c r="H631" s="850"/>
      <c r="I631" s="850"/>
      <c r="J631" s="833"/>
      <c r="K631" s="833"/>
      <c r="L631" s="850">
        <v>5.8</v>
      </c>
      <c r="M631" s="850">
        <v>11655.91</v>
      </c>
      <c r="N631" s="833">
        <v>1</v>
      </c>
      <c r="O631" s="833">
        <v>2009.6396551724138</v>
      </c>
      <c r="P631" s="850"/>
      <c r="Q631" s="850"/>
      <c r="R631" s="838"/>
      <c r="S631" s="851"/>
    </row>
    <row r="632" spans="1:19" ht="14.4" customHeight="1" x14ac:dyDescent="0.3">
      <c r="A632" s="832" t="s">
        <v>1553</v>
      </c>
      <c r="B632" s="833" t="s">
        <v>1554</v>
      </c>
      <c r="C632" s="833" t="s">
        <v>566</v>
      </c>
      <c r="D632" s="833" t="s">
        <v>900</v>
      </c>
      <c r="E632" s="833" t="s">
        <v>1721</v>
      </c>
      <c r="F632" s="833" t="s">
        <v>1727</v>
      </c>
      <c r="G632" s="833" t="s">
        <v>814</v>
      </c>
      <c r="H632" s="850">
        <v>17.05</v>
      </c>
      <c r="I632" s="850">
        <v>30192.14</v>
      </c>
      <c r="J632" s="833">
        <v>0.61359815157259201</v>
      </c>
      <c r="K632" s="833">
        <v>1770.8</v>
      </c>
      <c r="L632" s="850">
        <v>27.05</v>
      </c>
      <c r="M632" s="850">
        <v>49205.07</v>
      </c>
      <c r="N632" s="833">
        <v>1</v>
      </c>
      <c r="O632" s="833">
        <v>1819.0414048059149</v>
      </c>
      <c r="P632" s="850">
        <v>25.05</v>
      </c>
      <c r="Q632" s="850">
        <v>41843.71</v>
      </c>
      <c r="R632" s="838">
        <v>0.85039427847577498</v>
      </c>
      <c r="S632" s="851">
        <v>1670.4075848303391</v>
      </c>
    </row>
    <row r="633" spans="1:19" ht="14.4" customHeight="1" x14ac:dyDescent="0.3">
      <c r="A633" s="832" t="s">
        <v>1553</v>
      </c>
      <c r="B633" s="833" t="s">
        <v>1554</v>
      </c>
      <c r="C633" s="833" t="s">
        <v>566</v>
      </c>
      <c r="D633" s="833" t="s">
        <v>900</v>
      </c>
      <c r="E633" s="833" t="s">
        <v>1721</v>
      </c>
      <c r="F633" s="833" t="s">
        <v>1728</v>
      </c>
      <c r="G633" s="833" t="s">
        <v>1729</v>
      </c>
      <c r="H633" s="850">
        <v>1.2000000000000004</v>
      </c>
      <c r="I633" s="850">
        <v>1084.5600000000004</v>
      </c>
      <c r="J633" s="833">
        <v>1.0434782608695652</v>
      </c>
      <c r="K633" s="833">
        <v>903.80000000000007</v>
      </c>
      <c r="L633" s="850">
        <v>1.1500000000000001</v>
      </c>
      <c r="M633" s="850">
        <v>1039.3700000000003</v>
      </c>
      <c r="N633" s="833">
        <v>1</v>
      </c>
      <c r="O633" s="833">
        <v>903.80000000000018</v>
      </c>
      <c r="P633" s="850"/>
      <c r="Q633" s="850"/>
      <c r="R633" s="838"/>
      <c r="S633" s="851"/>
    </row>
    <row r="634" spans="1:19" ht="14.4" customHeight="1" x14ac:dyDescent="0.3">
      <c r="A634" s="832" t="s">
        <v>1553</v>
      </c>
      <c r="B634" s="833" t="s">
        <v>1554</v>
      </c>
      <c r="C634" s="833" t="s">
        <v>566</v>
      </c>
      <c r="D634" s="833" t="s">
        <v>900</v>
      </c>
      <c r="E634" s="833" t="s">
        <v>1555</v>
      </c>
      <c r="F634" s="833" t="s">
        <v>1730</v>
      </c>
      <c r="G634" s="833" t="s">
        <v>1731</v>
      </c>
      <c r="H634" s="850">
        <v>9996</v>
      </c>
      <c r="I634" s="850">
        <v>329967.96000000008</v>
      </c>
      <c r="J634" s="833">
        <v>0.49887547085944173</v>
      </c>
      <c r="K634" s="833">
        <v>33.010000000000005</v>
      </c>
      <c r="L634" s="850">
        <v>19589</v>
      </c>
      <c r="M634" s="850">
        <v>661423.50000000023</v>
      </c>
      <c r="N634" s="833">
        <v>1</v>
      </c>
      <c r="O634" s="833">
        <v>33.765046709888217</v>
      </c>
      <c r="P634" s="850">
        <v>14369</v>
      </c>
      <c r="Q634" s="850">
        <v>491276.10999999993</v>
      </c>
      <c r="R634" s="838">
        <v>0.7427557533108512</v>
      </c>
      <c r="S634" s="851">
        <v>34.19</v>
      </c>
    </row>
    <row r="635" spans="1:19" ht="14.4" customHeight="1" x14ac:dyDescent="0.3">
      <c r="A635" s="832" t="s">
        <v>1553</v>
      </c>
      <c r="B635" s="833" t="s">
        <v>1554</v>
      </c>
      <c r="C635" s="833" t="s">
        <v>566</v>
      </c>
      <c r="D635" s="833" t="s">
        <v>900</v>
      </c>
      <c r="E635" s="833" t="s">
        <v>1614</v>
      </c>
      <c r="F635" s="833" t="s">
        <v>1741</v>
      </c>
      <c r="G635" s="833" t="s">
        <v>1742</v>
      </c>
      <c r="H635" s="850">
        <v>36</v>
      </c>
      <c r="I635" s="850">
        <v>522216</v>
      </c>
      <c r="J635" s="833">
        <v>0.46750023947239083</v>
      </c>
      <c r="K635" s="833">
        <v>14506</v>
      </c>
      <c r="L635" s="850">
        <v>77</v>
      </c>
      <c r="M635" s="850">
        <v>1117039</v>
      </c>
      <c r="N635" s="833">
        <v>1</v>
      </c>
      <c r="O635" s="833">
        <v>14507</v>
      </c>
      <c r="P635" s="850">
        <v>57</v>
      </c>
      <c r="Q635" s="850">
        <v>827013</v>
      </c>
      <c r="R635" s="838">
        <v>0.7403617957833164</v>
      </c>
      <c r="S635" s="851">
        <v>14509</v>
      </c>
    </row>
    <row r="636" spans="1:19" ht="14.4" customHeight="1" x14ac:dyDescent="0.3">
      <c r="A636" s="832" t="s">
        <v>1553</v>
      </c>
      <c r="B636" s="833" t="s">
        <v>1554</v>
      </c>
      <c r="C636" s="833" t="s">
        <v>566</v>
      </c>
      <c r="D636" s="833" t="s">
        <v>900</v>
      </c>
      <c r="E636" s="833" t="s">
        <v>1614</v>
      </c>
      <c r="F636" s="833" t="s">
        <v>1743</v>
      </c>
      <c r="G636" s="833" t="s">
        <v>1744</v>
      </c>
      <c r="H636" s="850">
        <v>1</v>
      </c>
      <c r="I636" s="850">
        <v>16402</v>
      </c>
      <c r="J636" s="833"/>
      <c r="K636" s="833">
        <v>16402</v>
      </c>
      <c r="L636" s="850"/>
      <c r="M636" s="850"/>
      <c r="N636" s="833"/>
      <c r="O636" s="833"/>
      <c r="P636" s="850"/>
      <c r="Q636" s="850"/>
      <c r="R636" s="838"/>
      <c r="S636" s="851"/>
    </row>
    <row r="637" spans="1:19" ht="14.4" customHeight="1" x14ac:dyDescent="0.3">
      <c r="A637" s="832" t="s">
        <v>1553</v>
      </c>
      <c r="B637" s="833" t="s">
        <v>1554</v>
      </c>
      <c r="C637" s="833" t="s">
        <v>566</v>
      </c>
      <c r="D637" s="833" t="s">
        <v>901</v>
      </c>
      <c r="E637" s="833" t="s">
        <v>1721</v>
      </c>
      <c r="F637" s="833" t="s">
        <v>1722</v>
      </c>
      <c r="G637" s="833" t="s">
        <v>1723</v>
      </c>
      <c r="H637" s="850">
        <v>1.4500000000000002</v>
      </c>
      <c r="I637" s="850">
        <v>2913.98</v>
      </c>
      <c r="J637" s="833">
        <v>0.22137389502216792</v>
      </c>
      <c r="K637" s="833">
        <v>2009.6413793103445</v>
      </c>
      <c r="L637" s="850">
        <v>6.55</v>
      </c>
      <c r="M637" s="850">
        <v>13163.16</v>
      </c>
      <c r="N637" s="833">
        <v>1</v>
      </c>
      <c r="O637" s="833">
        <v>2009.6427480916032</v>
      </c>
      <c r="P637" s="850"/>
      <c r="Q637" s="850"/>
      <c r="R637" s="838"/>
      <c r="S637" s="851"/>
    </row>
    <row r="638" spans="1:19" ht="14.4" customHeight="1" x14ac:dyDescent="0.3">
      <c r="A638" s="832" t="s">
        <v>1553</v>
      </c>
      <c r="B638" s="833" t="s">
        <v>1554</v>
      </c>
      <c r="C638" s="833" t="s">
        <v>566</v>
      </c>
      <c r="D638" s="833" t="s">
        <v>901</v>
      </c>
      <c r="E638" s="833" t="s">
        <v>1721</v>
      </c>
      <c r="F638" s="833" t="s">
        <v>1726</v>
      </c>
      <c r="G638" s="833" t="s">
        <v>814</v>
      </c>
      <c r="H638" s="850">
        <v>0.13</v>
      </c>
      <c r="I638" s="850">
        <v>1151.0200000000002</v>
      </c>
      <c r="J638" s="833">
        <v>0.63276929335576304</v>
      </c>
      <c r="K638" s="833">
        <v>8854.0000000000018</v>
      </c>
      <c r="L638" s="850">
        <v>0.19999999999999998</v>
      </c>
      <c r="M638" s="850">
        <v>1819.0200000000002</v>
      </c>
      <c r="N638" s="833">
        <v>1</v>
      </c>
      <c r="O638" s="833">
        <v>9095.1000000000022</v>
      </c>
      <c r="P638" s="850"/>
      <c r="Q638" s="850"/>
      <c r="R638" s="838"/>
      <c r="S638" s="851"/>
    </row>
    <row r="639" spans="1:19" ht="14.4" customHeight="1" x14ac:dyDescent="0.3">
      <c r="A639" s="832" t="s">
        <v>1553</v>
      </c>
      <c r="B639" s="833" t="s">
        <v>1554</v>
      </c>
      <c r="C639" s="833" t="s">
        <v>566</v>
      </c>
      <c r="D639" s="833" t="s">
        <v>901</v>
      </c>
      <c r="E639" s="833" t="s">
        <v>1721</v>
      </c>
      <c r="F639" s="833" t="s">
        <v>1727</v>
      </c>
      <c r="G639" s="833" t="s">
        <v>814</v>
      </c>
      <c r="H639" s="850">
        <v>23.699999999999996</v>
      </c>
      <c r="I639" s="850">
        <v>41967.960000000021</v>
      </c>
      <c r="J639" s="833">
        <v>0.70554877113891246</v>
      </c>
      <c r="K639" s="833">
        <v>1770.8000000000011</v>
      </c>
      <c r="L639" s="850">
        <v>32.699999999999996</v>
      </c>
      <c r="M639" s="850">
        <v>59482.720000000016</v>
      </c>
      <c r="N639" s="833">
        <v>1</v>
      </c>
      <c r="O639" s="833">
        <v>1819.0434250764533</v>
      </c>
      <c r="P639" s="850">
        <v>26.449999999999996</v>
      </c>
      <c r="Q639" s="850">
        <v>39678.130000000005</v>
      </c>
      <c r="R639" s="838">
        <v>0.66705305339096788</v>
      </c>
      <c r="S639" s="851">
        <v>1500.1183364839324</v>
      </c>
    </row>
    <row r="640" spans="1:19" ht="14.4" customHeight="1" x14ac:dyDescent="0.3">
      <c r="A640" s="832" t="s">
        <v>1553</v>
      </c>
      <c r="B640" s="833" t="s">
        <v>1554</v>
      </c>
      <c r="C640" s="833" t="s">
        <v>566</v>
      </c>
      <c r="D640" s="833" t="s">
        <v>901</v>
      </c>
      <c r="E640" s="833" t="s">
        <v>1721</v>
      </c>
      <c r="F640" s="833" t="s">
        <v>1728</v>
      </c>
      <c r="G640" s="833" t="s">
        <v>1729</v>
      </c>
      <c r="H640" s="850">
        <v>1.6300000000000003</v>
      </c>
      <c r="I640" s="850">
        <v>1468.6700000000003</v>
      </c>
      <c r="J640" s="833">
        <v>0.78313612780411335</v>
      </c>
      <c r="K640" s="833">
        <v>901.02453987730064</v>
      </c>
      <c r="L640" s="850">
        <v>2.0900000000000003</v>
      </c>
      <c r="M640" s="850">
        <v>1875.3700000000003</v>
      </c>
      <c r="N640" s="833">
        <v>1</v>
      </c>
      <c r="O640" s="833">
        <v>897.30622009569379</v>
      </c>
      <c r="P640" s="850"/>
      <c r="Q640" s="850"/>
      <c r="R640" s="838"/>
      <c r="S640" s="851"/>
    </row>
    <row r="641" spans="1:19" ht="14.4" customHeight="1" x14ac:dyDescent="0.3">
      <c r="A641" s="832" t="s">
        <v>1553</v>
      </c>
      <c r="B641" s="833" t="s">
        <v>1554</v>
      </c>
      <c r="C641" s="833" t="s">
        <v>566</v>
      </c>
      <c r="D641" s="833" t="s">
        <v>901</v>
      </c>
      <c r="E641" s="833" t="s">
        <v>1555</v>
      </c>
      <c r="F641" s="833" t="s">
        <v>1730</v>
      </c>
      <c r="G641" s="833" t="s">
        <v>1731</v>
      </c>
      <c r="H641" s="850">
        <v>14758</v>
      </c>
      <c r="I641" s="850">
        <v>487161.58</v>
      </c>
      <c r="J641" s="833">
        <v>0.62976357506402347</v>
      </c>
      <c r="K641" s="833">
        <v>33.01</v>
      </c>
      <c r="L641" s="850">
        <v>22944</v>
      </c>
      <c r="M641" s="850">
        <v>773562.65000000014</v>
      </c>
      <c r="N641" s="833">
        <v>1</v>
      </c>
      <c r="O641" s="833">
        <v>33.715247995118553</v>
      </c>
      <c r="P641" s="850">
        <v>15811</v>
      </c>
      <c r="Q641" s="850">
        <v>540578.08999999985</v>
      </c>
      <c r="R641" s="838">
        <v>0.69881617216136238</v>
      </c>
      <c r="S641" s="851">
        <v>34.189999999999991</v>
      </c>
    </row>
    <row r="642" spans="1:19" ht="14.4" customHeight="1" x14ac:dyDescent="0.3">
      <c r="A642" s="832" t="s">
        <v>1553</v>
      </c>
      <c r="B642" s="833" t="s">
        <v>1554</v>
      </c>
      <c r="C642" s="833" t="s">
        <v>566</v>
      </c>
      <c r="D642" s="833" t="s">
        <v>901</v>
      </c>
      <c r="E642" s="833" t="s">
        <v>1555</v>
      </c>
      <c r="F642" s="833" t="s">
        <v>1732</v>
      </c>
      <c r="G642" s="833" t="s">
        <v>1733</v>
      </c>
      <c r="H642" s="850"/>
      <c r="I642" s="850"/>
      <c r="J642" s="833"/>
      <c r="K642" s="833"/>
      <c r="L642" s="850">
        <v>2</v>
      </c>
      <c r="M642" s="850">
        <v>115.56</v>
      </c>
      <c r="N642" s="833">
        <v>1</v>
      </c>
      <c r="O642" s="833">
        <v>57.78</v>
      </c>
      <c r="P642" s="850">
        <v>1</v>
      </c>
      <c r="Q642" s="850">
        <v>56.62</v>
      </c>
      <c r="R642" s="838">
        <v>0.48996192454136378</v>
      </c>
      <c r="S642" s="851">
        <v>56.62</v>
      </c>
    </row>
    <row r="643" spans="1:19" ht="14.4" customHeight="1" x14ac:dyDescent="0.3">
      <c r="A643" s="832" t="s">
        <v>1553</v>
      </c>
      <c r="B643" s="833" t="s">
        <v>1554</v>
      </c>
      <c r="C643" s="833" t="s">
        <v>566</v>
      </c>
      <c r="D643" s="833" t="s">
        <v>901</v>
      </c>
      <c r="E643" s="833" t="s">
        <v>1614</v>
      </c>
      <c r="F643" s="833" t="s">
        <v>1741</v>
      </c>
      <c r="G643" s="833" t="s">
        <v>1742</v>
      </c>
      <c r="H643" s="850">
        <v>58</v>
      </c>
      <c r="I643" s="850">
        <v>841348</v>
      </c>
      <c r="J643" s="833">
        <v>0.65904547647843992</v>
      </c>
      <c r="K643" s="833">
        <v>14506</v>
      </c>
      <c r="L643" s="850">
        <v>88</v>
      </c>
      <c r="M643" s="850">
        <v>1276616</v>
      </c>
      <c r="N643" s="833">
        <v>1</v>
      </c>
      <c r="O643" s="833">
        <v>14507</v>
      </c>
      <c r="P643" s="850">
        <v>59</v>
      </c>
      <c r="Q643" s="850">
        <v>856031</v>
      </c>
      <c r="R643" s="838">
        <v>0.6705469773212932</v>
      </c>
      <c r="S643" s="851">
        <v>14509</v>
      </c>
    </row>
    <row r="644" spans="1:19" ht="14.4" customHeight="1" x14ac:dyDescent="0.3">
      <c r="A644" s="832" t="s">
        <v>1553</v>
      </c>
      <c r="B644" s="833" t="s">
        <v>1554</v>
      </c>
      <c r="C644" s="833" t="s">
        <v>566</v>
      </c>
      <c r="D644" s="833" t="s">
        <v>899</v>
      </c>
      <c r="E644" s="833" t="s">
        <v>1721</v>
      </c>
      <c r="F644" s="833" t="s">
        <v>1722</v>
      </c>
      <c r="G644" s="833" t="s">
        <v>1723</v>
      </c>
      <c r="H644" s="850"/>
      <c r="I644" s="850"/>
      <c r="J644" s="833"/>
      <c r="K644" s="833"/>
      <c r="L644" s="850">
        <v>4.1500000000000004</v>
      </c>
      <c r="M644" s="850">
        <v>8340.01</v>
      </c>
      <c r="N644" s="833">
        <v>1</v>
      </c>
      <c r="O644" s="833">
        <v>2009.6409638554217</v>
      </c>
      <c r="P644" s="850"/>
      <c r="Q644" s="850"/>
      <c r="R644" s="838"/>
      <c r="S644" s="851"/>
    </row>
    <row r="645" spans="1:19" ht="14.4" customHeight="1" x14ac:dyDescent="0.3">
      <c r="A645" s="832" t="s">
        <v>1553</v>
      </c>
      <c r="B645" s="833" t="s">
        <v>1554</v>
      </c>
      <c r="C645" s="833" t="s">
        <v>566</v>
      </c>
      <c r="D645" s="833" t="s">
        <v>899</v>
      </c>
      <c r="E645" s="833" t="s">
        <v>1721</v>
      </c>
      <c r="F645" s="833" t="s">
        <v>1727</v>
      </c>
      <c r="G645" s="833" t="s">
        <v>814</v>
      </c>
      <c r="H645" s="850"/>
      <c r="I645" s="850"/>
      <c r="J645" s="833"/>
      <c r="K645" s="833"/>
      <c r="L645" s="850">
        <v>59.949999999999989</v>
      </c>
      <c r="M645" s="850">
        <v>109055.22000000002</v>
      </c>
      <c r="N645" s="833">
        <v>1</v>
      </c>
      <c r="O645" s="833">
        <v>1819.1029190992499</v>
      </c>
      <c r="P645" s="850">
        <v>39.049999999999997</v>
      </c>
      <c r="Q645" s="850">
        <v>65623.240000000005</v>
      </c>
      <c r="R645" s="838">
        <v>0.60174322696336768</v>
      </c>
      <c r="S645" s="851">
        <v>1680.4927016645329</v>
      </c>
    </row>
    <row r="646" spans="1:19" ht="14.4" customHeight="1" x14ac:dyDescent="0.3">
      <c r="A646" s="832" t="s">
        <v>1553</v>
      </c>
      <c r="B646" s="833" t="s">
        <v>1554</v>
      </c>
      <c r="C646" s="833" t="s">
        <v>566</v>
      </c>
      <c r="D646" s="833" t="s">
        <v>899</v>
      </c>
      <c r="E646" s="833" t="s">
        <v>1721</v>
      </c>
      <c r="F646" s="833" t="s">
        <v>1728</v>
      </c>
      <c r="G646" s="833" t="s">
        <v>1729</v>
      </c>
      <c r="H646" s="850"/>
      <c r="I646" s="850"/>
      <c r="J646" s="833"/>
      <c r="K646" s="833"/>
      <c r="L646" s="850">
        <v>3.0799999999999992</v>
      </c>
      <c r="M646" s="850">
        <v>2779.1800000000012</v>
      </c>
      <c r="N646" s="833">
        <v>1</v>
      </c>
      <c r="O646" s="833">
        <v>902.33116883116941</v>
      </c>
      <c r="P646" s="850">
        <v>0.05</v>
      </c>
      <c r="Q646" s="850">
        <v>45.19</v>
      </c>
      <c r="R646" s="838">
        <v>1.6260191855151512E-2</v>
      </c>
      <c r="S646" s="851">
        <v>903.8</v>
      </c>
    </row>
    <row r="647" spans="1:19" ht="14.4" customHeight="1" x14ac:dyDescent="0.3">
      <c r="A647" s="832" t="s">
        <v>1553</v>
      </c>
      <c r="B647" s="833" t="s">
        <v>1554</v>
      </c>
      <c r="C647" s="833" t="s">
        <v>566</v>
      </c>
      <c r="D647" s="833" t="s">
        <v>899</v>
      </c>
      <c r="E647" s="833" t="s">
        <v>1555</v>
      </c>
      <c r="F647" s="833" t="s">
        <v>1730</v>
      </c>
      <c r="G647" s="833" t="s">
        <v>1731</v>
      </c>
      <c r="H647" s="850"/>
      <c r="I647" s="850"/>
      <c r="J647" s="833"/>
      <c r="K647" s="833"/>
      <c r="L647" s="850">
        <v>37125</v>
      </c>
      <c r="M647" s="850">
        <v>1250609.7999999996</v>
      </c>
      <c r="N647" s="833">
        <v>1</v>
      </c>
      <c r="O647" s="833">
        <v>33.686459259259244</v>
      </c>
      <c r="P647" s="850">
        <v>22733</v>
      </c>
      <c r="Q647" s="850">
        <v>777241.27000000014</v>
      </c>
      <c r="R647" s="838">
        <v>0.62148982840211264</v>
      </c>
      <c r="S647" s="851">
        <v>34.190000000000005</v>
      </c>
    </row>
    <row r="648" spans="1:19" ht="14.4" customHeight="1" x14ac:dyDescent="0.3">
      <c r="A648" s="832" t="s">
        <v>1553</v>
      </c>
      <c r="B648" s="833" t="s">
        <v>1554</v>
      </c>
      <c r="C648" s="833" t="s">
        <v>566</v>
      </c>
      <c r="D648" s="833" t="s">
        <v>899</v>
      </c>
      <c r="E648" s="833" t="s">
        <v>1555</v>
      </c>
      <c r="F648" s="833" t="s">
        <v>1732</v>
      </c>
      <c r="G648" s="833" t="s">
        <v>1733</v>
      </c>
      <c r="H648" s="850"/>
      <c r="I648" s="850"/>
      <c r="J648" s="833"/>
      <c r="K648" s="833"/>
      <c r="L648" s="850">
        <v>9</v>
      </c>
      <c r="M648" s="850">
        <v>520.01999999999987</v>
      </c>
      <c r="N648" s="833">
        <v>1</v>
      </c>
      <c r="O648" s="833">
        <v>57.779999999999987</v>
      </c>
      <c r="P648" s="850"/>
      <c r="Q648" s="850"/>
      <c r="R648" s="838"/>
      <c r="S648" s="851"/>
    </row>
    <row r="649" spans="1:19" ht="14.4" customHeight="1" x14ac:dyDescent="0.3">
      <c r="A649" s="832" t="s">
        <v>1553</v>
      </c>
      <c r="B649" s="833" t="s">
        <v>1554</v>
      </c>
      <c r="C649" s="833" t="s">
        <v>566</v>
      </c>
      <c r="D649" s="833" t="s">
        <v>899</v>
      </c>
      <c r="E649" s="833" t="s">
        <v>1555</v>
      </c>
      <c r="F649" s="833" t="s">
        <v>1734</v>
      </c>
      <c r="G649" s="833" t="s">
        <v>1735</v>
      </c>
      <c r="H649" s="850"/>
      <c r="I649" s="850"/>
      <c r="J649" s="833"/>
      <c r="K649" s="833"/>
      <c r="L649" s="850">
        <v>403</v>
      </c>
      <c r="M649" s="850">
        <v>23019.360000000001</v>
      </c>
      <c r="N649" s="833">
        <v>1</v>
      </c>
      <c r="O649" s="833">
        <v>57.120000000000005</v>
      </c>
      <c r="P649" s="850"/>
      <c r="Q649" s="850"/>
      <c r="R649" s="838"/>
      <c r="S649" s="851"/>
    </row>
    <row r="650" spans="1:19" ht="14.4" customHeight="1" x14ac:dyDescent="0.3">
      <c r="A650" s="832" t="s">
        <v>1553</v>
      </c>
      <c r="B650" s="833" t="s">
        <v>1554</v>
      </c>
      <c r="C650" s="833" t="s">
        <v>566</v>
      </c>
      <c r="D650" s="833" t="s">
        <v>899</v>
      </c>
      <c r="E650" s="833" t="s">
        <v>1614</v>
      </c>
      <c r="F650" s="833" t="s">
        <v>1741</v>
      </c>
      <c r="G650" s="833" t="s">
        <v>1742</v>
      </c>
      <c r="H650" s="850"/>
      <c r="I650" s="850"/>
      <c r="J650" s="833"/>
      <c r="K650" s="833"/>
      <c r="L650" s="850">
        <v>151</v>
      </c>
      <c r="M650" s="850">
        <v>2190557</v>
      </c>
      <c r="N650" s="833">
        <v>1</v>
      </c>
      <c r="O650" s="833">
        <v>14507</v>
      </c>
      <c r="P650" s="850">
        <v>83</v>
      </c>
      <c r="Q650" s="850">
        <v>1204247</v>
      </c>
      <c r="R650" s="838">
        <v>0.54974465398526495</v>
      </c>
      <c r="S650" s="851">
        <v>14509</v>
      </c>
    </row>
    <row r="651" spans="1:19" ht="14.4" customHeight="1" x14ac:dyDescent="0.3">
      <c r="A651" s="832" t="s">
        <v>1553</v>
      </c>
      <c r="B651" s="833" t="s">
        <v>1554</v>
      </c>
      <c r="C651" s="833" t="s">
        <v>566</v>
      </c>
      <c r="D651" s="833" t="s">
        <v>895</v>
      </c>
      <c r="E651" s="833" t="s">
        <v>1721</v>
      </c>
      <c r="F651" s="833" t="s">
        <v>1727</v>
      </c>
      <c r="G651" s="833" t="s">
        <v>814</v>
      </c>
      <c r="H651" s="850"/>
      <c r="I651" s="850"/>
      <c r="J651" s="833"/>
      <c r="K651" s="833"/>
      <c r="L651" s="850"/>
      <c r="M651" s="850"/>
      <c r="N651" s="833"/>
      <c r="O651" s="833"/>
      <c r="P651" s="850">
        <v>26.849999999999994</v>
      </c>
      <c r="Q651" s="850">
        <v>45467.090000000004</v>
      </c>
      <c r="R651" s="838"/>
      <c r="S651" s="851">
        <v>1693.3739292364996</v>
      </c>
    </row>
    <row r="652" spans="1:19" ht="14.4" customHeight="1" x14ac:dyDescent="0.3">
      <c r="A652" s="832" t="s">
        <v>1553</v>
      </c>
      <c r="B652" s="833" t="s">
        <v>1554</v>
      </c>
      <c r="C652" s="833" t="s">
        <v>566</v>
      </c>
      <c r="D652" s="833" t="s">
        <v>895</v>
      </c>
      <c r="E652" s="833" t="s">
        <v>1555</v>
      </c>
      <c r="F652" s="833" t="s">
        <v>1730</v>
      </c>
      <c r="G652" s="833" t="s">
        <v>1731</v>
      </c>
      <c r="H652" s="850"/>
      <c r="I652" s="850"/>
      <c r="J652" s="833"/>
      <c r="K652" s="833"/>
      <c r="L652" s="850"/>
      <c r="M652" s="850"/>
      <c r="N652" s="833"/>
      <c r="O652" s="833"/>
      <c r="P652" s="850">
        <v>15183</v>
      </c>
      <c r="Q652" s="850">
        <v>519106.76999999996</v>
      </c>
      <c r="R652" s="838"/>
      <c r="S652" s="851">
        <v>34.19</v>
      </c>
    </row>
    <row r="653" spans="1:19" ht="14.4" customHeight="1" x14ac:dyDescent="0.3">
      <c r="A653" s="832" t="s">
        <v>1553</v>
      </c>
      <c r="B653" s="833" t="s">
        <v>1554</v>
      </c>
      <c r="C653" s="833" t="s">
        <v>566</v>
      </c>
      <c r="D653" s="833" t="s">
        <v>895</v>
      </c>
      <c r="E653" s="833" t="s">
        <v>1614</v>
      </c>
      <c r="F653" s="833" t="s">
        <v>1741</v>
      </c>
      <c r="G653" s="833" t="s">
        <v>1742</v>
      </c>
      <c r="H653" s="850"/>
      <c r="I653" s="850"/>
      <c r="J653" s="833"/>
      <c r="K653" s="833"/>
      <c r="L653" s="850"/>
      <c r="M653" s="850"/>
      <c r="N653" s="833"/>
      <c r="O653" s="833"/>
      <c r="P653" s="850">
        <v>58</v>
      </c>
      <c r="Q653" s="850">
        <v>841522</v>
      </c>
      <c r="R653" s="838"/>
      <c r="S653" s="851">
        <v>14509</v>
      </c>
    </row>
    <row r="654" spans="1:19" ht="14.4" customHeight="1" thickBot="1" x14ac:dyDescent="0.35">
      <c r="A654" s="840" t="s">
        <v>1553</v>
      </c>
      <c r="B654" s="841" t="s">
        <v>1554</v>
      </c>
      <c r="C654" s="841" t="s">
        <v>1745</v>
      </c>
      <c r="D654" s="841" t="s">
        <v>1544</v>
      </c>
      <c r="E654" s="841" t="s">
        <v>1721</v>
      </c>
      <c r="F654" s="841" t="s">
        <v>1604</v>
      </c>
      <c r="G654" s="841" t="s">
        <v>1746</v>
      </c>
      <c r="H654" s="852"/>
      <c r="I654" s="852"/>
      <c r="J654" s="841"/>
      <c r="K654" s="841"/>
      <c r="L654" s="852">
        <v>0</v>
      </c>
      <c r="M654" s="852">
        <v>-2.9103830456733704E-11</v>
      </c>
      <c r="N654" s="841">
        <v>1</v>
      </c>
      <c r="O654" s="841"/>
      <c r="P654" s="852">
        <v>0</v>
      </c>
      <c r="Q654" s="852">
        <v>0</v>
      </c>
      <c r="R654" s="846">
        <v>0</v>
      </c>
      <c r="S654" s="85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5096593</v>
      </c>
      <c r="C3" s="344">
        <f t="shared" ref="C3:R3" si="0">SUBTOTAL(9,C6:C1048576)</f>
        <v>21.602838628427978</v>
      </c>
      <c r="D3" s="344">
        <f t="shared" si="0"/>
        <v>4868430</v>
      </c>
      <c r="E3" s="344">
        <f t="shared" si="0"/>
        <v>21</v>
      </c>
      <c r="F3" s="344">
        <f t="shared" si="0"/>
        <v>5557379.3300000001</v>
      </c>
      <c r="G3" s="347">
        <f>IF(D3&lt;&gt;0,F3/D3,"")</f>
        <v>1.1415136563532802</v>
      </c>
      <c r="H3" s="343">
        <f t="shared" si="0"/>
        <v>3507438.189999999</v>
      </c>
      <c r="I3" s="344">
        <f t="shared" si="0"/>
        <v>21.836684532791814</v>
      </c>
      <c r="J3" s="344">
        <f t="shared" si="0"/>
        <v>2945733.8799999994</v>
      </c>
      <c r="K3" s="344">
        <f t="shared" si="0"/>
        <v>20</v>
      </c>
      <c r="L3" s="344">
        <f t="shared" si="0"/>
        <v>3790758.600000001</v>
      </c>
      <c r="M3" s="345">
        <f>IF(J3&lt;&gt;0,L3/J3,"")</f>
        <v>1.2868639036734717</v>
      </c>
      <c r="N3" s="346">
        <f t="shared" si="0"/>
        <v>206055.52000000002</v>
      </c>
      <c r="O3" s="344">
        <f t="shared" si="0"/>
        <v>0.34374994265426972</v>
      </c>
      <c r="P3" s="344">
        <f t="shared" si="0"/>
        <v>599434.34</v>
      </c>
      <c r="Q3" s="344">
        <f t="shared" si="0"/>
        <v>1</v>
      </c>
      <c r="R3" s="344">
        <f t="shared" si="0"/>
        <v>428970.18</v>
      </c>
      <c r="S3" s="345">
        <f>IF(P3&lt;&gt;0,R3/P3,"")</f>
        <v>0.7156249673650662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6"/>
      <c r="B5" s="867">
        <v>2015</v>
      </c>
      <c r="C5" s="868"/>
      <c r="D5" s="868">
        <v>2017</v>
      </c>
      <c r="E5" s="868"/>
      <c r="F5" s="868">
        <v>2018</v>
      </c>
      <c r="G5" s="906" t="s">
        <v>2</v>
      </c>
      <c r="H5" s="867">
        <v>2015</v>
      </c>
      <c r="I5" s="868"/>
      <c r="J5" s="868">
        <v>2017</v>
      </c>
      <c r="K5" s="868"/>
      <c r="L5" s="868">
        <v>2018</v>
      </c>
      <c r="M5" s="906" t="s">
        <v>2</v>
      </c>
      <c r="N5" s="867">
        <v>2015</v>
      </c>
      <c r="O5" s="868"/>
      <c r="P5" s="868">
        <v>2017</v>
      </c>
      <c r="Q5" s="868"/>
      <c r="R5" s="868">
        <v>2018</v>
      </c>
      <c r="S5" s="906" t="s">
        <v>2</v>
      </c>
    </row>
    <row r="6" spans="1:19" ht="14.4" customHeight="1" x14ac:dyDescent="0.3">
      <c r="A6" s="857" t="s">
        <v>1749</v>
      </c>
      <c r="B6" s="888">
        <v>586576</v>
      </c>
      <c r="C6" s="826">
        <v>0.96317265568042243</v>
      </c>
      <c r="D6" s="888">
        <v>609004</v>
      </c>
      <c r="E6" s="826">
        <v>1</v>
      </c>
      <c r="F6" s="888">
        <v>1221357</v>
      </c>
      <c r="G6" s="831">
        <v>2.0054991428627726</v>
      </c>
      <c r="H6" s="888">
        <v>505850.67999999993</v>
      </c>
      <c r="I6" s="826">
        <v>1.0804241587685921</v>
      </c>
      <c r="J6" s="888">
        <v>468196.37999999983</v>
      </c>
      <c r="K6" s="826">
        <v>1</v>
      </c>
      <c r="L6" s="888">
        <v>895835.16</v>
      </c>
      <c r="M6" s="831">
        <v>1.9133748108005457</v>
      </c>
      <c r="N6" s="888"/>
      <c r="O6" s="826"/>
      <c r="P6" s="888"/>
      <c r="Q6" s="826"/>
      <c r="R6" s="888"/>
      <c r="S6" s="231"/>
    </row>
    <row r="7" spans="1:19" ht="14.4" customHeight="1" x14ac:dyDescent="0.3">
      <c r="A7" s="858" t="s">
        <v>1750</v>
      </c>
      <c r="B7" s="890">
        <v>176411</v>
      </c>
      <c r="C7" s="833">
        <v>0.73738087276375186</v>
      </c>
      <c r="D7" s="890">
        <v>239240</v>
      </c>
      <c r="E7" s="833">
        <v>1</v>
      </c>
      <c r="F7" s="890">
        <v>108142</v>
      </c>
      <c r="G7" s="838">
        <v>0.45202307306470491</v>
      </c>
      <c r="H7" s="890">
        <v>133728.96000000002</v>
      </c>
      <c r="I7" s="833">
        <v>0.75719286440536848</v>
      </c>
      <c r="J7" s="890">
        <v>176611.4899999999</v>
      </c>
      <c r="K7" s="833">
        <v>1</v>
      </c>
      <c r="L7" s="890">
        <v>84347.439999999973</v>
      </c>
      <c r="M7" s="838">
        <v>0.47758750011111972</v>
      </c>
      <c r="N7" s="890"/>
      <c r="O7" s="833"/>
      <c r="P7" s="890"/>
      <c r="Q7" s="833"/>
      <c r="R7" s="890"/>
      <c r="S7" s="839"/>
    </row>
    <row r="8" spans="1:19" ht="14.4" customHeight="1" x14ac:dyDescent="0.3">
      <c r="A8" s="858" t="s">
        <v>1751</v>
      </c>
      <c r="B8" s="890">
        <v>542236</v>
      </c>
      <c r="C8" s="833">
        <v>1.2440714364377226</v>
      </c>
      <c r="D8" s="890">
        <v>435856</v>
      </c>
      <c r="E8" s="833">
        <v>1</v>
      </c>
      <c r="F8" s="890">
        <v>566350</v>
      </c>
      <c r="G8" s="838">
        <v>1.299397048566499</v>
      </c>
      <c r="H8" s="890">
        <v>538135.14999999991</v>
      </c>
      <c r="I8" s="833">
        <v>1.7341525135367692</v>
      </c>
      <c r="J8" s="890">
        <v>310315.92999999988</v>
      </c>
      <c r="K8" s="833">
        <v>1</v>
      </c>
      <c r="L8" s="890">
        <v>426884.86000000051</v>
      </c>
      <c r="M8" s="838">
        <v>1.3756459747329139</v>
      </c>
      <c r="N8" s="890"/>
      <c r="O8" s="833"/>
      <c r="P8" s="890"/>
      <c r="Q8" s="833"/>
      <c r="R8" s="890"/>
      <c r="S8" s="839"/>
    </row>
    <row r="9" spans="1:19" ht="14.4" customHeight="1" x14ac:dyDescent="0.3">
      <c r="A9" s="858" t="s">
        <v>1752</v>
      </c>
      <c r="B9" s="890">
        <v>383324</v>
      </c>
      <c r="C9" s="833">
        <v>1.5288683971219348</v>
      </c>
      <c r="D9" s="890">
        <v>250724</v>
      </c>
      <c r="E9" s="833">
        <v>1</v>
      </c>
      <c r="F9" s="890">
        <v>215248</v>
      </c>
      <c r="G9" s="838">
        <v>0.85850576729790529</v>
      </c>
      <c r="H9" s="890">
        <v>233325.77999999997</v>
      </c>
      <c r="I9" s="833">
        <v>1.9914453274229873</v>
      </c>
      <c r="J9" s="890">
        <v>117164.04</v>
      </c>
      <c r="K9" s="833">
        <v>1</v>
      </c>
      <c r="L9" s="890">
        <v>100850.76</v>
      </c>
      <c r="M9" s="838">
        <v>0.86076547036104256</v>
      </c>
      <c r="N9" s="890"/>
      <c r="O9" s="833"/>
      <c r="P9" s="890"/>
      <c r="Q9" s="833"/>
      <c r="R9" s="890"/>
      <c r="S9" s="839"/>
    </row>
    <row r="10" spans="1:19" ht="14.4" customHeight="1" x14ac:dyDescent="0.3">
      <c r="A10" s="858" t="s">
        <v>1753</v>
      </c>
      <c r="B10" s="890"/>
      <c r="C10" s="833"/>
      <c r="D10" s="890">
        <v>14507</v>
      </c>
      <c r="E10" s="833">
        <v>1</v>
      </c>
      <c r="F10" s="890">
        <v>29018</v>
      </c>
      <c r="G10" s="838">
        <v>2.0002757289584339</v>
      </c>
      <c r="H10" s="890"/>
      <c r="I10" s="833"/>
      <c r="J10" s="890">
        <v>14020.07</v>
      </c>
      <c r="K10" s="833">
        <v>1</v>
      </c>
      <c r="L10" s="890">
        <v>19484.310000000001</v>
      </c>
      <c r="M10" s="838">
        <v>1.3897441310920702</v>
      </c>
      <c r="N10" s="890"/>
      <c r="O10" s="833"/>
      <c r="P10" s="890"/>
      <c r="Q10" s="833"/>
      <c r="R10" s="890"/>
      <c r="S10" s="839"/>
    </row>
    <row r="11" spans="1:19" ht="14.4" customHeight="1" x14ac:dyDescent="0.3">
      <c r="A11" s="858" t="s">
        <v>1754</v>
      </c>
      <c r="B11" s="890">
        <v>19498</v>
      </c>
      <c r="C11" s="833">
        <v>0.37412694757847875</v>
      </c>
      <c r="D11" s="890">
        <v>52116</v>
      </c>
      <c r="E11" s="833">
        <v>1</v>
      </c>
      <c r="F11" s="890">
        <v>14509</v>
      </c>
      <c r="G11" s="838">
        <v>0.27839818865607491</v>
      </c>
      <c r="H11" s="890">
        <v>9871.42</v>
      </c>
      <c r="I11" s="833">
        <v>0.42592808330593457</v>
      </c>
      <c r="J11" s="890">
        <v>23176.260000000002</v>
      </c>
      <c r="K11" s="833">
        <v>1</v>
      </c>
      <c r="L11" s="890">
        <v>9126.74</v>
      </c>
      <c r="M11" s="838">
        <v>0.39379692840863878</v>
      </c>
      <c r="N11" s="890"/>
      <c r="O11" s="833"/>
      <c r="P11" s="890"/>
      <c r="Q11" s="833"/>
      <c r="R11" s="890"/>
      <c r="S11" s="839"/>
    </row>
    <row r="12" spans="1:19" ht="14.4" customHeight="1" x14ac:dyDescent="0.3">
      <c r="A12" s="858" t="s">
        <v>1755</v>
      </c>
      <c r="B12" s="890">
        <v>31346</v>
      </c>
      <c r="C12" s="833">
        <v>0.39514919258260112</v>
      </c>
      <c r="D12" s="890">
        <v>79327</v>
      </c>
      <c r="E12" s="833">
        <v>1</v>
      </c>
      <c r="F12" s="890">
        <v>70143</v>
      </c>
      <c r="G12" s="838">
        <v>0.88422605165958623</v>
      </c>
      <c r="H12" s="890">
        <v>19090.490000000002</v>
      </c>
      <c r="I12" s="833">
        <v>0.37857705481353621</v>
      </c>
      <c r="J12" s="890">
        <v>50426.960000000014</v>
      </c>
      <c r="K12" s="833">
        <v>1</v>
      </c>
      <c r="L12" s="890">
        <v>49302.229999999996</v>
      </c>
      <c r="M12" s="838">
        <v>0.97769585951641702</v>
      </c>
      <c r="N12" s="890"/>
      <c r="O12" s="833"/>
      <c r="P12" s="890"/>
      <c r="Q12" s="833"/>
      <c r="R12" s="890"/>
      <c r="S12" s="839"/>
    </row>
    <row r="13" spans="1:19" ht="14.4" customHeight="1" x14ac:dyDescent="0.3">
      <c r="A13" s="858" t="s">
        <v>1756</v>
      </c>
      <c r="B13" s="890">
        <v>21421</v>
      </c>
      <c r="C13" s="833">
        <v>0.73674978503869304</v>
      </c>
      <c r="D13" s="890">
        <v>29075</v>
      </c>
      <c r="E13" s="833">
        <v>1</v>
      </c>
      <c r="F13" s="890">
        <v>29590</v>
      </c>
      <c r="G13" s="838">
        <v>1.0177128116938952</v>
      </c>
      <c r="H13" s="890">
        <v>5013.03</v>
      </c>
      <c r="I13" s="833">
        <v>0.32524560340386655</v>
      </c>
      <c r="J13" s="890">
        <v>15413.060000000001</v>
      </c>
      <c r="K13" s="833">
        <v>1</v>
      </c>
      <c r="L13" s="890">
        <v>8058.48</v>
      </c>
      <c r="M13" s="838">
        <v>0.52283453123519918</v>
      </c>
      <c r="N13" s="890"/>
      <c r="O13" s="833"/>
      <c r="P13" s="890"/>
      <c r="Q13" s="833"/>
      <c r="R13" s="890"/>
      <c r="S13" s="839"/>
    </row>
    <row r="14" spans="1:19" ht="14.4" customHeight="1" x14ac:dyDescent="0.3">
      <c r="A14" s="858" t="s">
        <v>1757</v>
      </c>
      <c r="B14" s="890">
        <v>50325</v>
      </c>
      <c r="C14" s="833">
        <v>0.95094574932446474</v>
      </c>
      <c r="D14" s="890">
        <v>52921</v>
      </c>
      <c r="E14" s="833">
        <v>1</v>
      </c>
      <c r="F14" s="890">
        <v>53091</v>
      </c>
      <c r="G14" s="838">
        <v>1.0032123353678124</v>
      </c>
      <c r="H14" s="890">
        <v>61944.5</v>
      </c>
      <c r="I14" s="833">
        <v>1.0046195519080059</v>
      </c>
      <c r="J14" s="890">
        <v>61659.660000000011</v>
      </c>
      <c r="K14" s="833">
        <v>1</v>
      </c>
      <c r="L14" s="890">
        <v>38436.04</v>
      </c>
      <c r="M14" s="838">
        <v>0.62335796207763705</v>
      </c>
      <c r="N14" s="890"/>
      <c r="O14" s="833"/>
      <c r="P14" s="890"/>
      <c r="Q14" s="833"/>
      <c r="R14" s="890"/>
      <c r="S14" s="839"/>
    </row>
    <row r="15" spans="1:19" ht="14.4" customHeight="1" x14ac:dyDescent="0.3">
      <c r="A15" s="858" t="s">
        <v>1758</v>
      </c>
      <c r="B15" s="890">
        <v>54589</v>
      </c>
      <c r="C15" s="833">
        <v>0.49853878609654972</v>
      </c>
      <c r="D15" s="890">
        <v>109498</v>
      </c>
      <c r="E15" s="833">
        <v>1</v>
      </c>
      <c r="F15" s="890">
        <v>25505</v>
      </c>
      <c r="G15" s="838">
        <v>0.23292662879687301</v>
      </c>
      <c r="H15" s="890">
        <v>56561.159999999996</v>
      </c>
      <c r="I15" s="833">
        <v>0.87797254591449214</v>
      </c>
      <c r="J15" s="890">
        <v>64422.47</v>
      </c>
      <c r="K15" s="833">
        <v>1</v>
      </c>
      <c r="L15" s="890">
        <v>12359.35</v>
      </c>
      <c r="M15" s="838">
        <v>0.19184843424972683</v>
      </c>
      <c r="N15" s="890"/>
      <c r="O15" s="833"/>
      <c r="P15" s="890"/>
      <c r="Q15" s="833"/>
      <c r="R15" s="890"/>
      <c r="S15" s="839"/>
    </row>
    <row r="16" spans="1:19" ht="14.4" customHeight="1" x14ac:dyDescent="0.3">
      <c r="A16" s="858" t="s">
        <v>1759</v>
      </c>
      <c r="B16" s="890">
        <v>37</v>
      </c>
      <c r="C16" s="833">
        <v>4.8973541051739887E-4</v>
      </c>
      <c r="D16" s="890">
        <v>75551</v>
      </c>
      <c r="E16" s="833">
        <v>1</v>
      </c>
      <c r="F16" s="890">
        <v>15946.33</v>
      </c>
      <c r="G16" s="838">
        <v>0.21106709375124089</v>
      </c>
      <c r="H16" s="890"/>
      <c r="I16" s="833"/>
      <c r="J16" s="890">
        <v>39161.770000000004</v>
      </c>
      <c r="K16" s="833">
        <v>1</v>
      </c>
      <c r="L16" s="890">
        <v>7519.8099999999995</v>
      </c>
      <c r="M16" s="838">
        <v>0.19201915541611114</v>
      </c>
      <c r="N16" s="890"/>
      <c r="O16" s="833"/>
      <c r="P16" s="890"/>
      <c r="Q16" s="833"/>
      <c r="R16" s="890"/>
      <c r="S16" s="839"/>
    </row>
    <row r="17" spans="1:19" ht="14.4" customHeight="1" x14ac:dyDescent="0.3">
      <c r="A17" s="858" t="s">
        <v>1760</v>
      </c>
      <c r="B17" s="890">
        <v>375924</v>
      </c>
      <c r="C17" s="833">
        <v>1.2542882977268102</v>
      </c>
      <c r="D17" s="890">
        <v>299711</v>
      </c>
      <c r="E17" s="833">
        <v>1</v>
      </c>
      <c r="F17" s="890">
        <v>280300</v>
      </c>
      <c r="G17" s="838">
        <v>0.93523427568557715</v>
      </c>
      <c r="H17" s="890">
        <v>265383.74</v>
      </c>
      <c r="I17" s="833">
        <v>1.1278273429381893</v>
      </c>
      <c r="J17" s="890">
        <v>235305.28999999989</v>
      </c>
      <c r="K17" s="833">
        <v>1</v>
      </c>
      <c r="L17" s="890">
        <v>220697.23000000007</v>
      </c>
      <c r="M17" s="838">
        <v>0.93791869277567097</v>
      </c>
      <c r="N17" s="890"/>
      <c r="O17" s="833"/>
      <c r="P17" s="890"/>
      <c r="Q17" s="833"/>
      <c r="R17" s="890"/>
      <c r="S17" s="839"/>
    </row>
    <row r="18" spans="1:19" ht="14.4" customHeight="1" x14ac:dyDescent="0.3">
      <c r="A18" s="858" t="s">
        <v>1761</v>
      </c>
      <c r="B18" s="890">
        <v>216203</v>
      </c>
      <c r="C18" s="833">
        <v>0.97936210981205751</v>
      </c>
      <c r="D18" s="890">
        <v>220759</v>
      </c>
      <c r="E18" s="833">
        <v>1</v>
      </c>
      <c r="F18" s="890">
        <v>249238</v>
      </c>
      <c r="G18" s="838">
        <v>1.1290049329812148</v>
      </c>
      <c r="H18" s="890">
        <v>149645.32000000004</v>
      </c>
      <c r="I18" s="833">
        <v>1.0065198157765634</v>
      </c>
      <c r="J18" s="890">
        <v>148675.98000000001</v>
      </c>
      <c r="K18" s="833">
        <v>1</v>
      </c>
      <c r="L18" s="890">
        <v>182776.15999999997</v>
      </c>
      <c r="M18" s="838">
        <v>1.2293590397050012</v>
      </c>
      <c r="N18" s="890"/>
      <c r="O18" s="833"/>
      <c r="P18" s="890"/>
      <c r="Q18" s="833"/>
      <c r="R18" s="890"/>
      <c r="S18" s="839"/>
    </row>
    <row r="19" spans="1:19" ht="14.4" customHeight="1" x14ac:dyDescent="0.3">
      <c r="A19" s="858" t="s">
        <v>1762</v>
      </c>
      <c r="B19" s="890">
        <v>4992</v>
      </c>
      <c r="C19" s="833"/>
      <c r="D19" s="890"/>
      <c r="E19" s="833"/>
      <c r="F19" s="890">
        <v>5354</v>
      </c>
      <c r="G19" s="838"/>
      <c r="H19" s="890">
        <v>2211.9499999999998</v>
      </c>
      <c r="I19" s="833"/>
      <c r="J19" s="890"/>
      <c r="K19" s="833"/>
      <c r="L19" s="890">
        <v>4688.1900000000005</v>
      </c>
      <c r="M19" s="838"/>
      <c r="N19" s="890"/>
      <c r="O19" s="833"/>
      <c r="P19" s="890"/>
      <c r="Q19" s="833"/>
      <c r="R19" s="890"/>
      <c r="S19" s="839"/>
    </row>
    <row r="20" spans="1:19" ht="14.4" customHeight="1" x14ac:dyDescent="0.3">
      <c r="A20" s="858" t="s">
        <v>1763</v>
      </c>
      <c r="B20" s="890">
        <v>1190</v>
      </c>
      <c r="C20" s="833"/>
      <c r="D20" s="890"/>
      <c r="E20" s="833"/>
      <c r="F20" s="890">
        <v>5354</v>
      </c>
      <c r="G20" s="838"/>
      <c r="H20" s="890">
        <v>3108.74</v>
      </c>
      <c r="I20" s="833"/>
      <c r="J20" s="890"/>
      <c r="K20" s="833"/>
      <c r="L20" s="890">
        <v>4616.29</v>
      </c>
      <c r="M20" s="838"/>
      <c r="N20" s="890"/>
      <c r="O20" s="833"/>
      <c r="P20" s="890"/>
      <c r="Q20" s="833"/>
      <c r="R20" s="890"/>
      <c r="S20" s="839"/>
    </row>
    <row r="21" spans="1:19" ht="14.4" customHeight="1" x14ac:dyDescent="0.3">
      <c r="A21" s="858" t="s">
        <v>1764</v>
      </c>
      <c r="B21" s="890">
        <v>182961</v>
      </c>
      <c r="C21" s="833">
        <v>1.6672832980972516</v>
      </c>
      <c r="D21" s="890">
        <v>109736</v>
      </c>
      <c r="E21" s="833">
        <v>1</v>
      </c>
      <c r="F21" s="890">
        <v>115741</v>
      </c>
      <c r="G21" s="838">
        <v>1.054722242472844</v>
      </c>
      <c r="H21" s="890">
        <v>117513.76000000002</v>
      </c>
      <c r="I21" s="833">
        <v>1.7630085796705557</v>
      </c>
      <c r="J21" s="890">
        <v>66655.240000000005</v>
      </c>
      <c r="K21" s="833">
        <v>1</v>
      </c>
      <c r="L21" s="890">
        <v>83861.039999999994</v>
      </c>
      <c r="M21" s="838">
        <v>1.2581312436951693</v>
      </c>
      <c r="N21" s="890"/>
      <c r="O21" s="833"/>
      <c r="P21" s="890"/>
      <c r="Q21" s="833"/>
      <c r="R21" s="890"/>
      <c r="S21" s="839"/>
    </row>
    <row r="22" spans="1:19" ht="14.4" customHeight="1" x14ac:dyDescent="0.3">
      <c r="A22" s="858" t="s">
        <v>877</v>
      </c>
      <c r="B22" s="890">
        <v>1932599</v>
      </c>
      <c r="C22" s="833">
        <v>1.2138586983830284</v>
      </c>
      <c r="D22" s="890">
        <v>1592112</v>
      </c>
      <c r="E22" s="833">
        <v>1</v>
      </c>
      <c r="F22" s="890">
        <v>1904375</v>
      </c>
      <c r="G22" s="838">
        <v>1.1961313023204398</v>
      </c>
      <c r="H22" s="890">
        <v>1023192.2199999994</v>
      </c>
      <c r="I22" s="833">
        <v>1.4786373074387935</v>
      </c>
      <c r="J22" s="890">
        <v>691983.23</v>
      </c>
      <c r="K22" s="833">
        <v>1</v>
      </c>
      <c r="L22" s="890">
        <v>1157016.5500000003</v>
      </c>
      <c r="M22" s="838">
        <v>1.6720297542470794</v>
      </c>
      <c r="N22" s="890">
        <v>206055.52000000002</v>
      </c>
      <c r="O22" s="833">
        <v>0.34374994265426972</v>
      </c>
      <c r="P22" s="890">
        <v>599434.34</v>
      </c>
      <c r="Q22" s="833">
        <v>1</v>
      </c>
      <c r="R22" s="890">
        <v>428970.18</v>
      </c>
      <c r="S22" s="839">
        <v>0.7156249673650662</v>
      </c>
    </row>
    <row r="23" spans="1:19" ht="14.4" customHeight="1" x14ac:dyDescent="0.3">
      <c r="A23" s="858" t="s">
        <v>1765</v>
      </c>
      <c r="B23" s="890">
        <v>80417</v>
      </c>
      <c r="C23" s="833">
        <v>1.3858309781484801</v>
      </c>
      <c r="D23" s="890">
        <v>58028</v>
      </c>
      <c r="E23" s="833">
        <v>1</v>
      </c>
      <c r="F23" s="890">
        <v>32036</v>
      </c>
      <c r="G23" s="838">
        <v>0.55207830702419525</v>
      </c>
      <c r="H23" s="890">
        <v>41792.769999999997</v>
      </c>
      <c r="I23" s="833">
        <v>1.1500230732336454</v>
      </c>
      <c r="J23" s="890">
        <v>36340.810000000005</v>
      </c>
      <c r="K23" s="833">
        <v>1</v>
      </c>
      <c r="L23" s="890">
        <v>16403.560000000001</v>
      </c>
      <c r="M23" s="838">
        <v>0.45138124329094476</v>
      </c>
      <c r="N23" s="890"/>
      <c r="O23" s="833"/>
      <c r="P23" s="890"/>
      <c r="Q23" s="833"/>
      <c r="R23" s="890"/>
      <c r="S23" s="839"/>
    </row>
    <row r="24" spans="1:19" ht="14.4" customHeight="1" x14ac:dyDescent="0.3">
      <c r="A24" s="858" t="s">
        <v>1766</v>
      </c>
      <c r="B24" s="890">
        <v>9868</v>
      </c>
      <c r="C24" s="833">
        <v>0.29052581993758464</v>
      </c>
      <c r="D24" s="890">
        <v>33966</v>
      </c>
      <c r="E24" s="833">
        <v>1</v>
      </c>
      <c r="F24" s="890">
        <v>15226</v>
      </c>
      <c r="G24" s="838">
        <v>0.44827180121297766</v>
      </c>
      <c r="H24" s="890">
        <v>24133.91</v>
      </c>
      <c r="I24" s="833">
        <v>1.4013492115566741</v>
      </c>
      <c r="J24" s="890">
        <v>17221.91</v>
      </c>
      <c r="K24" s="833">
        <v>1</v>
      </c>
      <c r="L24" s="890">
        <v>19097.97</v>
      </c>
      <c r="M24" s="838">
        <v>1.1089344910059338</v>
      </c>
      <c r="N24" s="890"/>
      <c r="O24" s="833"/>
      <c r="P24" s="890"/>
      <c r="Q24" s="833"/>
      <c r="R24" s="890"/>
      <c r="S24" s="839"/>
    </row>
    <row r="25" spans="1:19" ht="14.4" customHeight="1" x14ac:dyDescent="0.3">
      <c r="A25" s="858" t="s">
        <v>1767</v>
      </c>
      <c r="B25" s="890">
        <v>16901</v>
      </c>
      <c r="C25" s="833">
        <v>0.21782165457333968</v>
      </c>
      <c r="D25" s="890">
        <v>77591</v>
      </c>
      <c r="E25" s="833">
        <v>1</v>
      </c>
      <c r="F25" s="890">
        <v>51500</v>
      </c>
      <c r="G25" s="838">
        <v>0.66373677359487571</v>
      </c>
      <c r="H25" s="890">
        <v>23334.559999999998</v>
      </c>
      <c r="I25" s="833">
        <v>0.57969582971353018</v>
      </c>
      <c r="J25" s="890">
        <v>40253.11</v>
      </c>
      <c r="K25" s="833">
        <v>1</v>
      </c>
      <c r="L25" s="890">
        <v>63278.679999999993</v>
      </c>
      <c r="M25" s="838">
        <v>1.5720196526429882</v>
      </c>
      <c r="N25" s="890"/>
      <c r="O25" s="833"/>
      <c r="P25" s="890"/>
      <c r="Q25" s="833"/>
      <c r="R25" s="890"/>
      <c r="S25" s="839"/>
    </row>
    <row r="26" spans="1:19" ht="14.4" customHeight="1" x14ac:dyDescent="0.3">
      <c r="A26" s="858" t="s">
        <v>1768</v>
      </c>
      <c r="B26" s="890">
        <v>23758</v>
      </c>
      <c r="C26" s="833">
        <v>3.1949973103819258</v>
      </c>
      <c r="D26" s="890">
        <v>7436</v>
      </c>
      <c r="E26" s="833">
        <v>1</v>
      </c>
      <c r="F26" s="890">
        <v>38572</v>
      </c>
      <c r="G26" s="838">
        <v>5.1871974179666491</v>
      </c>
      <c r="H26" s="890">
        <v>23532.769999999997</v>
      </c>
      <c r="I26" s="833"/>
      <c r="J26" s="890"/>
      <c r="K26" s="833"/>
      <c r="L26" s="890">
        <v>34723.479999999996</v>
      </c>
      <c r="M26" s="838"/>
      <c r="N26" s="890"/>
      <c r="O26" s="833"/>
      <c r="P26" s="890"/>
      <c r="Q26" s="833"/>
      <c r="R26" s="890"/>
      <c r="S26" s="839"/>
    </row>
    <row r="27" spans="1:19" ht="14.4" customHeight="1" x14ac:dyDescent="0.3">
      <c r="A27" s="858" t="s">
        <v>1769</v>
      </c>
      <c r="B27" s="890">
        <v>362495</v>
      </c>
      <c r="C27" s="833">
        <v>0.70515264576922032</v>
      </c>
      <c r="D27" s="890">
        <v>514066</v>
      </c>
      <c r="E27" s="833">
        <v>1</v>
      </c>
      <c r="F27" s="890">
        <v>486640</v>
      </c>
      <c r="G27" s="838">
        <v>0.94664887388000762</v>
      </c>
      <c r="H27" s="890">
        <v>250712.68999999997</v>
      </c>
      <c r="I27" s="833">
        <v>0.68882937408828115</v>
      </c>
      <c r="J27" s="890">
        <v>363969.22000000009</v>
      </c>
      <c r="K27" s="833">
        <v>1</v>
      </c>
      <c r="L27" s="890">
        <v>328790.12999999995</v>
      </c>
      <c r="M27" s="838">
        <v>0.9033459752448294</v>
      </c>
      <c r="N27" s="890"/>
      <c r="O27" s="833"/>
      <c r="P27" s="890"/>
      <c r="Q27" s="833"/>
      <c r="R27" s="890"/>
      <c r="S27" s="839"/>
    </row>
    <row r="28" spans="1:19" ht="14.4" customHeight="1" thickBot="1" x14ac:dyDescent="0.35">
      <c r="A28" s="894" t="s">
        <v>1770</v>
      </c>
      <c r="B28" s="892">
        <v>23522</v>
      </c>
      <c r="C28" s="841">
        <v>3.2642242575631419</v>
      </c>
      <c r="D28" s="892">
        <v>7206</v>
      </c>
      <c r="E28" s="841">
        <v>1</v>
      </c>
      <c r="F28" s="892">
        <v>24144</v>
      </c>
      <c r="G28" s="846">
        <v>3.3505412156536218</v>
      </c>
      <c r="H28" s="892">
        <v>19354.589999999997</v>
      </c>
      <c r="I28" s="841">
        <v>4.0652362948960299</v>
      </c>
      <c r="J28" s="892">
        <v>4761</v>
      </c>
      <c r="K28" s="841">
        <v>1</v>
      </c>
      <c r="L28" s="892">
        <v>22604.14</v>
      </c>
      <c r="M28" s="846">
        <v>4.7477714765805503</v>
      </c>
      <c r="N28" s="892"/>
      <c r="O28" s="841"/>
      <c r="P28" s="892"/>
      <c r="Q28" s="841"/>
      <c r="R28" s="892"/>
      <c r="S28" s="8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1829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461535.14999999997</v>
      </c>
      <c r="G3" s="208">
        <f t="shared" si="0"/>
        <v>8810086.7100000028</v>
      </c>
      <c r="H3" s="208"/>
      <c r="I3" s="208"/>
      <c r="J3" s="208">
        <f t="shared" si="0"/>
        <v>344964.47999999992</v>
      </c>
      <c r="K3" s="208">
        <f t="shared" si="0"/>
        <v>8413598.2200000025</v>
      </c>
      <c r="L3" s="208"/>
      <c r="M3" s="208"/>
      <c r="N3" s="208">
        <f t="shared" si="0"/>
        <v>451144.41</v>
      </c>
      <c r="O3" s="208">
        <f t="shared" si="0"/>
        <v>9777108.1100000013</v>
      </c>
      <c r="P3" s="79">
        <f>IF(K3=0,0,O3/K3)</f>
        <v>1.1620602570204497</v>
      </c>
      <c r="Q3" s="209">
        <f>IF(N3=0,0,O3/N3)</f>
        <v>21.671792652822635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7"/>
      <c r="B5" s="895"/>
      <c r="C5" s="897"/>
      <c r="D5" s="907"/>
      <c r="E5" s="899"/>
      <c r="F5" s="908" t="s">
        <v>90</v>
      </c>
      <c r="G5" s="909" t="s">
        <v>14</v>
      </c>
      <c r="H5" s="910"/>
      <c r="I5" s="910"/>
      <c r="J5" s="908" t="s">
        <v>90</v>
      </c>
      <c r="K5" s="909" t="s">
        <v>14</v>
      </c>
      <c r="L5" s="910"/>
      <c r="M5" s="910"/>
      <c r="N5" s="908" t="s">
        <v>90</v>
      </c>
      <c r="O5" s="909" t="s">
        <v>14</v>
      </c>
      <c r="P5" s="911"/>
      <c r="Q5" s="904"/>
    </row>
    <row r="6" spans="1:17" ht="14.4" customHeight="1" x14ac:dyDescent="0.3">
      <c r="A6" s="825" t="s">
        <v>1771</v>
      </c>
      <c r="B6" s="826" t="s">
        <v>1554</v>
      </c>
      <c r="C6" s="826" t="s">
        <v>1721</v>
      </c>
      <c r="D6" s="826" t="s">
        <v>1727</v>
      </c>
      <c r="E6" s="826" t="s">
        <v>814</v>
      </c>
      <c r="F6" s="225">
        <v>5.4500000000000011</v>
      </c>
      <c r="G6" s="225">
        <v>9650.8599999999988</v>
      </c>
      <c r="H6" s="225">
        <v>2.0020620438713315</v>
      </c>
      <c r="I6" s="225">
        <v>1770.7999999999995</v>
      </c>
      <c r="J6" s="225">
        <v>2.65</v>
      </c>
      <c r="K6" s="225">
        <v>4820.46</v>
      </c>
      <c r="L6" s="225">
        <v>1</v>
      </c>
      <c r="M6" s="225">
        <v>1819.0415094339623</v>
      </c>
      <c r="N6" s="225">
        <v>20.25</v>
      </c>
      <c r="O6" s="225">
        <v>36137.479999999996</v>
      </c>
      <c r="P6" s="831">
        <v>7.4966870381664812</v>
      </c>
      <c r="Q6" s="849">
        <v>1784.5669135802468</v>
      </c>
    </row>
    <row r="7" spans="1:17" ht="14.4" customHeight="1" x14ac:dyDescent="0.3">
      <c r="A7" s="832" t="s">
        <v>1771</v>
      </c>
      <c r="B7" s="833" t="s">
        <v>1554</v>
      </c>
      <c r="C7" s="833" t="s">
        <v>1721</v>
      </c>
      <c r="D7" s="833" t="s">
        <v>1728</v>
      </c>
      <c r="E7" s="833" t="s">
        <v>1729</v>
      </c>
      <c r="F7" s="850">
        <v>0.1</v>
      </c>
      <c r="G7" s="850">
        <v>90.38</v>
      </c>
      <c r="H7" s="850">
        <v>0.5</v>
      </c>
      <c r="I7" s="850">
        <v>903.8</v>
      </c>
      <c r="J7" s="850">
        <v>0.2</v>
      </c>
      <c r="K7" s="850">
        <v>180.76</v>
      </c>
      <c r="L7" s="850">
        <v>1</v>
      </c>
      <c r="M7" s="850">
        <v>903.8</v>
      </c>
      <c r="N7" s="850"/>
      <c r="O7" s="850"/>
      <c r="P7" s="838"/>
      <c r="Q7" s="851"/>
    </row>
    <row r="8" spans="1:17" ht="14.4" customHeight="1" x14ac:dyDescent="0.3">
      <c r="A8" s="832" t="s">
        <v>1771</v>
      </c>
      <c r="B8" s="833" t="s">
        <v>1554</v>
      </c>
      <c r="C8" s="833" t="s">
        <v>1555</v>
      </c>
      <c r="D8" s="833" t="s">
        <v>1558</v>
      </c>
      <c r="E8" s="833" t="s">
        <v>1559</v>
      </c>
      <c r="F8" s="850">
        <v>100</v>
      </c>
      <c r="G8" s="850">
        <v>267</v>
      </c>
      <c r="H8" s="850">
        <v>0.16983328350708912</v>
      </c>
      <c r="I8" s="850">
        <v>2.67</v>
      </c>
      <c r="J8" s="850">
        <v>607</v>
      </c>
      <c r="K8" s="850">
        <v>1572.1299999999999</v>
      </c>
      <c r="L8" s="850">
        <v>1</v>
      </c>
      <c r="M8" s="850">
        <v>2.59</v>
      </c>
      <c r="N8" s="850">
        <v>300</v>
      </c>
      <c r="O8" s="850">
        <v>774</v>
      </c>
      <c r="P8" s="838">
        <v>0.49232569825650552</v>
      </c>
      <c r="Q8" s="851">
        <v>2.58</v>
      </c>
    </row>
    <row r="9" spans="1:17" ht="14.4" customHeight="1" x14ac:dyDescent="0.3">
      <c r="A9" s="832" t="s">
        <v>1771</v>
      </c>
      <c r="B9" s="833" t="s">
        <v>1554</v>
      </c>
      <c r="C9" s="833" t="s">
        <v>1555</v>
      </c>
      <c r="D9" s="833" t="s">
        <v>1560</v>
      </c>
      <c r="E9" s="833" t="s">
        <v>1561</v>
      </c>
      <c r="F9" s="850">
        <v>10267</v>
      </c>
      <c r="G9" s="850">
        <v>53901.75</v>
      </c>
      <c r="H9" s="850">
        <v>0.7129879973227442</v>
      </c>
      <c r="I9" s="850">
        <v>5.25</v>
      </c>
      <c r="J9" s="850">
        <v>10770</v>
      </c>
      <c r="K9" s="850">
        <v>75599.8</v>
      </c>
      <c r="L9" s="850">
        <v>1</v>
      </c>
      <c r="M9" s="850">
        <v>7.0194800371402044</v>
      </c>
      <c r="N9" s="850">
        <v>6871</v>
      </c>
      <c r="O9" s="850">
        <v>49402.49</v>
      </c>
      <c r="P9" s="838">
        <v>0.65347381871380605</v>
      </c>
      <c r="Q9" s="851">
        <v>7.1899999999999995</v>
      </c>
    </row>
    <row r="10" spans="1:17" ht="14.4" customHeight="1" x14ac:dyDescent="0.3">
      <c r="A10" s="832" t="s">
        <v>1771</v>
      </c>
      <c r="B10" s="833" t="s">
        <v>1554</v>
      </c>
      <c r="C10" s="833" t="s">
        <v>1555</v>
      </c>
      <c r="D10" s="833" t="s">
        <v>1566</v>
      </c>
      <c r="E10" s="833" t="s">
        <v>1567</v>
      </c>
      <c r="F10" s="850">
        <v>36074</v>
      </c>
      <c r="G10" s="850">
        <v>219086.82</v>
      </c>
      <c r="H10" s="850">
        <v>1.1911210205003662</v>
      </c>
      <c r="I10" s="850">
        <v>6.0732610744580589</v>
      </c>
      <c r="J10" s="850">
        <v>34770</v>
      </c>
      <c r="K10" s="850">
        <v>183933.30000000002</v>
      </c>
      <c r="L10" s="850">
        <v>1</v>
      </c>
      <c r="M10" s="850">
        <v>5.2900000000000009</v>
      </c>
      <c r="N10" s="850">
        <v>43059</v>
      </c>
      <c r="O10" s="850">
        <v>229504.46999999997</v>
      </c>
      <c r="P10" s="838">
        <v>1.2477592148893102</v>
      </c>
      <c r="Q10" s="851">
        <v>5.3299999999999992</v>
      </c>
    </row>
    <row r="11" spans="1:17" ht="14.4" customHeight="1" x14ac:dyDescent="0.3">
      <c r="A11" s="832" t="s">
        <v>1771</v>
      </c>
      <c r="B11" s="833" t="s">
        <v>1554</v>
      </c>
      <c r="C11" s="833" t="s">
        <v>1555</v>
      </c>
      <c r="D11" s="833" t="s">
        <v>1570</v>
      </c>
      <c r="E11" s="833" t="s">
        <v>1571</v>
      </c>
      <c r="F11" s="850"/>
      <c r="G11" s="850"/>
      <c r="H11" s="850"/>
      <c r="I11" s="850"/>
      <c r="J11" s="850"/>
      <c r="K11" s="850"/>
      <c r="L11" s="850"/>
      <c r="M11" s="850"/>
      <c r="N11" s="850">
        <v>350</v>
      </c>
      <c r="O11" s="850">
        <v>3213</v>
      </c>
      <c r="P11" s="838"/>
      <c r="Q11" s="851">
        <v>9.18</v>
      </c>
    </row>
    <row r="12" spans="1:17" ht="14.4" customHeight="1" x14ac:dyDescent="0.3">
      <c r="A12" s="832" t="s">
        <v>1771</v>
      </c>
      <c r="B12" s="833" t="s">
        <v>1554</v>
      </c>
      <c r="C12" s="833" t="s">
        <v>1555</v>
      </c>
      <c r="D12" s="833" t="s">
        <v>1574</v>
      </c>
      <c r="E12" s="833" t="s">
        <v>1575</v>
      </c>
      <c r="F12" s="850">
        <v>700</v>
      </c>
      <c r="G12" s="850">
        <v>13734</v>
      </c>
      <c r="H12" s="850"/>
      <c r="I12" s="850">
        <v>19.62</v>
      </c>
      <c r="J12" s="850"/>
      <c r="K12" s="850"/>
      <c r="L12" s="850"/>
      <c r="M12" s="850"/>
      <c r="N12" s="850"/>
      <c r="O12" s="850"/>
      <c r="P12" s="838"/>
      <c r="Q12" s="851"/>
    </row>
    <row r="13" spans="1:17" ht="14.4" customHeight="1" x14ac:dyDescent="0.3">
      <c r="A13" s="832" t="s">
        <v>1771</v>
      </c>
      <c r="B13" s="833" t="s">
        <v>1554</v>
      </c>
      <c r="C13" s="833" t="s">
        <v>1555</v>
      </c>
      <c r="D13" s="833" t="s">
        <v>1580</v>
      </c>
      <c r="E13" s="833" t="s">
        <v>1581</v>
      </c>
      <c r="F13" s="850">
        <v>1110</v>
      </c>
      <c r="G13" s="850">
        <v>22621.800000000003</v>
      </c>
      <c r="H13" s="850"/>
      <c r="I13" s="850">
        <v>20.380000000000003</v>
      </c>
      <c r="J13" s="850"/>
      <c r="K13" s="850"/>
      <c r="L13" s="850"/>
      <c r="M13" s="850"/>
      <c r="N13" s="850">
        <v>290</v>
      </c>
      <c r="O13" s="850">
        <v>6061</v>
      </c>
      <c r="P13" s="838"/>
      <c r="Q13" s="851">
        <v>20.9</v>
      </c>
    </row>
    <row r="14" spans="1:17" ht="14.4" customHeight="1" x14ac:dyDescent="0.3">
      <c r="A14" s="832" t="s">
        <v>1771</v>
      </c>
      <c r="B14" s="833" t="s">
        <v>1554</v>
      </c>
      <c r="C14" s="833" t="s">
        <v>1555</v>
      </c>
      <c r="D14" s="833" t="s">
        <v>1586</v>
      </c>
      <c r="E14" s="833" t="s">
        <v>1587</v>
      </c>
      <c r="F14" s="850">
        <v>38</v>
      </c>
      <c r="G14" s="850">
        <v>82222.119999999981</v>
      </c>
      <c r="H14" s="850">
        <v>1.293353761357058</v>
      </c>
      <c r="I14" s="850">
        <v>2163.7399999999993</v>
      </c>
      <c r="J14" s="850">
        <v>32</v>
      </c>
      <c r="K14" s="850">
        <v>63572.800000000003</v>
      </c>
      <c r="L14" s="850">
        <v>1</v>
      </c>
      <c r="M14" s="850">
        <v>1986.65</v>
      </c>
      <c r="N14" s="850">
        <v>35</v>
      </c>
      <c r="O14" s="850">
        <v>70976.149999999994</v>
      </c>
      <c r="P14" s="838">
        <v>1.1164546787305261</v>
      </c>
      <c r="Q14" s="851">
        <v>2027.8899999999999</v>
      </c>
    </row>
    <row r="15" spans="1:17" ht="14.4" customHeight="1" x14ac:dyDescent="0.3">
      <c r="A15" s="832" t="s">
        <v>1771</v>
      </c>
      <c r="B15" s="833" t="s">
        <v>1554</v>
      </c>
      <c r="C15" s="833" t="s">
        <v>1555</v>
      </c>
      <c r="D15" s="833" t="s">
        <v>1590</v>
      </c>
      <c r="E15" s="833" t="s">
        <v>1591</v>
      </c>
      <c r="F15" s="850">
        <v>810</v>
      </c>
      <c r="G15" s="850">
        <v>2770.2</v>
      </c>
      <c r="H15" s="850">
        <v>1.1517258009529114</v>
      </c>
      <c r="I15" s="850">
        <v>3.42</v>
      </c>
      <c r="J15" s="850">
        <v>638</v>
      </c>
      <c r="K15" s="850">
        <v>2405.2600000000002</v>
      </c>
      <c r="L15" s="850">
        <v>1</v>
      </c>
      <c r="M15" s="850">
        <v>3.7700000000000005</v>
      </c>
      <c r="N15" s="850">
        <v>10908</v>
      </c>
      <c r="O15" s="850">
        <v>40905</v>
      </c>
      <c r="P15" s="838">
        <v>17.00647747021112</v>
      </c>
      <c r="Q15" s="851">
        <v>3.75</v>
      </c>
    </row>
    <row r="16" spans="1:17" ht="14.4" customHeight="1" x14ac:dyDescent="0.3">
      <c r="A16" s="832" t="s">
        <v>1771</v>
      </c>
      <c r="B16" s="833" t="s">
        <v>1554</v>
      </c>
      <c r="C16" s="833" t="s">
        <v>1555</v>
      </c>
      <c r="D16" s="833" t="s">
        <v>1592</v>
      </c>
      <c r="E16" s="833" t="s">
        <v>1593</v>
      </c>
      <c r="F16" s="850"/>
      <c r="G16" s="850"/>
      <c r="H16" s="850"/>
      <c r="I16" s="850"/>
      <c r="J16" s="850">
        <v>1866</v>
      </c>
      <c r="K16" s="850">
        <v>11587.859999999999</v>
      </c>
      <c r="L16" s="850">
        <v>1</v>
      </c>
      <c r="M16" s="850">
        <v>6.2099999999999991</v>
      </c>
      <c r="N16" s="850"/>
      <c r="O16" s="850"/>
      <c r="P16" s="838"/>
      <c r="Q16" s="851"/>
    </row>
    <row r="17" spans="1:17" ht="14.4" customHeight="1" x14ac:dyDescent="0.3">
      <c r="A17" s="832" t="s">
        <v>1771</v>
      </c>
      <c r="B17" s="833" t="s">
        <v>1554</v>
      </c>
      <c r="C17" s="833" t="s">
        <v>1555</v>
      </c>
      <c r="D17" s="833" t="s">
        <v>1730</v>
      </c>
      <c r="E17" s="833" t="s">
        <v>1731</v>
      </c>
      <c r="F17" s="850">
        <v>3075</v>
      </c>
      <c r="G17" s="850">
        <v>101505.74999999997</v>
      </c>
      <c r="H17" s="850">
        <v>0.9853977184529682</v>
      </c>
      <c r="I17" s="850">
        <v>33.009999999999991</v>
      </c>
      <c r="J17" s="850">
        <v>3074</v>
      </c>
      <c r="K17" s="850">
        <v>103009.93000000001</v>
      </c>
      <c r="L17" s="850">
        <v>1</v>
      </c>
      <c r="M17" s="850">
        <v>33.510061808718284</v>
      </c>
      <c r="N17" s="850">
        <v>11599</v>
      </c>
      <c r="O17" s="850">
        <v>396569.80999999994</v>
      </c>
      <c r="P17" s="838">
        <v>3.8498211774340581</v>
      </c>
      <c r="Q17" s="851">
        <v>34.19</v>
      </c>
    </row>
    <row r="18" spans="1:17" ht="14.4" customHeight="1" x14ac:dyDescent="0.3">
      <c r="A18" s="832" t="s">
        <v>1771</v>
      </c>
      <c r="B18" s="833" t="s">
        <v>1554</v>
      </c>
      <c r="C18" s="833" t="s">
        <v>1555</v>
      </c>
      <c r="D18" s="833" t="s">
        <v>1598</v>
      </c>
      <c r="E18" s="833" t="s">
        <v>1599</v>
      </c>
      <c r="F18" s="850"/>
      <c r="G18" s="850"/>
      <c r="H18" s="850"/>
      <c r="I18" s="850"/>
      <c r="J18" s="850">
        <v>1064</v>
      </c>
      <c r="K18" s="850">
        <v>21514.080000000002</v>
      </c>
      <c r="L18" s="850">
        <v>1</v>
      </c>
      <c r="M18" s="850">
        <v>20.220000000000002</v>
      </c>
      <c r="N18" s="850">
        <v>2998</v>
      </c>
      <c r="O18" s="850">
        <v>62178.520000000004</v>
      </c>
      <c r="P18" s="838">
        <v>2.890131485984992</v>
      </c>
      <c r="Q18" s="851">
        <v>20.740000000000002</v>
      </c>
    </row>
    <row r="19" spans="1:17" ht="14.4" customHeight="1" x14ac:dyDescent="0.3">
      <c r="A19" s="832" t="s">
        <v>1771</v>
      </c>
      <c r="B19" s="833" t="s">
        <v>1554</v>
      </c>
      <c r="C19" s="833" t="s">
        <v>1555</v>
      </c>
      <c r="D19" s="833" t="s">
        <v>1732</v>
      </c>
      <c r="E19" s="833" t="s">
        <v>1733</v>
      </c>
      <c r="F19" s="850"/>
      <c r="G19" s="850"/>
      <c r="H19" s="850"/>
      <c r="I19" s="850"/>
      <c r="J19" s="850"/>
      <c r="K19" s="850"/>
      <c r="L19" s="850"/>
      <c r="M19" s="850"/>
      <c r="N19" s="850">
        <v>2</v>
      </c>
      <c r="O19" s="850">
        <v>113.24</v>
      </c>
      <c r="P19" s="838"/>
      <c r="Q19" s="851">
        <v>56.62</v>
      </c>
    </row>
    <row r="20" spans="1:17" ht="14.4" customHeight="1" x14ac:dyDescent="0.3">
      <c r="A20" s="832" t="s">
        <v>1771</v>
      </c>
      <c r="B20" s="833" t="s">
        <v>1554</v>
      </c>
      <c r="C20" s="833" t="s">
        <v>1614</v>
      </c>
      <c r="D20" s="833" t="s">
        <v>1618</v>
      </c>
      <c r="E20" s="833" t="s">
        <v>1619</v>
      </c>
      <c r="F20" s="850">
        <v>5</v>
      </c>
      <c r="G20" s="850">
        <v>2215</v>
      </c>
      <c r="H20" s="850">
        <v>0.55430430430430433</v>
      </c>
      <c r="I20" s="850">
        <v>443</v>
      </c>
      <c r="J20" s="850">
        <v>9</v>
      </c>
      <c r="K20" s="850">
        <v>3996</v>
      </c>
      <c r="L20" s="850">
        <v>1</v>
      </c>
      <c r="M20" s="850">
        <v>444</v>
      </c>
      <c r="N20" s="850">
        <v>4</v>
      </c>
      <c r="O20" s="850">
        <v>1776</v>
      </c>
      <c r="P20" s="838">
        <v>0.44444444444444442</v>
      </c>
      <c r="Q20" s="851">
        <v>444</v>
      </c>
    </row>
    <row r="21" spans="1:17" ht="14.4" customHeight="1" x14ac:dyDescent="0.3">
      <c r="A21" s="832" t="s">
        <v>1771</v>
      </c>
      <c r="B21" s="833" t="s">
        <v>1554</v>
      </c>
      <c r="C21" s="833" t="s">
        <v>1614</v>
      </c>
      <c r="D21" s="833" t="s">
        <v>1620</v>
      </c>
      <c r="E21" s="833" t="s">
        <v>1621</v>
      </c>
      <c r="F21" s="850">
        <v>1</v>
      </c>
      <c r="G21" s="850">
        <v>177</v>
      </c>
      <c r="H21" s="850"/>
      <c r="I21" s="850">
        <v>177</v>
      </c>
      <c r="J21" s="850"/>
      <c r="K21" s="850"/>
      <c r="L21" s="850"/>
      <c r="M21" s="850"/>
      <c r="N21" s="850"/>
      <c r="O21" s="850"/>
      <c r="P21" s="838"/>
      <c r="Q21" s="851"/>
    </row>
    <row r="22" spans="1:17" ht="14.4" customHeight="1" x14ac:dyDescent="0.3">
      <c r="A22" s="832" t="s">
        <v>1771</v>
      </c>
      <c r="B22" s="833" t="s">
        <v>1554</v>
      </c>
      <c r="C22" s="833" t="s">
        <v>1614</v>
      </c>
      <c r="D22" s="833" t="s">
        <v>1628</v>
      </c>
      <c r="E22" s="833" t="s">
        <v>1629</v>
      </c>
      <c r="F22" s="850"/>
      <c r="G22" s="850"/>
      <c r="H22" s="850"/>
      <c r="I22" s="850"/>
      <c r="J22" s="850"/>
      <c r="K22" s="850"/>
      <c r="L22" s="850"/>
      <c r="M22" s="850"/>
      <c r="N22" s="850">
        <v>1</v>
      </c>
      <c r="O22" s="850">
        <v>1423</v>
      </c>
      <c r="P22" s="838"/>
      <c r="Q22" s="851">
        <v>1423</v>
      </c>
    </row>
    <row r="23" spans="1:17" ht="14.4" customHeight="1" x14ac:dyDescent="0.3">
      <c r="A23" s="832" t="s">
        <v>1771</v>
      </c>
      <c r="B23" s="833" t="s">
        <v>1554</v>
      </c>
      <c r="C23" s="833" t="s">
        <v>1614</v>
      </c>
      <c r="D23" s="833" t="s">
        <v>1631</v>
      </c>
      <c r="E23" s="833" t="s">
        <v>1632</v>
      </c>
      <c r="F23" s="850"/>
      <c r="G23" s="850"/>
      <c r="H23" s="850"/>
      <c r="I23" s="850"/>
      <c r="J23" s="850">
        <v>2</v>
      </c>
      <c r="K23" s="850">
        <v>4078</v>
      </c>
      <c r="L23" s="850">
        <v>1</v>
      </c>
      <c r="M23" s="850">
        <v>2039</v>
      </c>
      <c r="N23" s="850"/>
      <c r="O23" s="850"/>
      <c r="P23" s="838"/>
      <c r="Q23" s="851"/>
    </row>
    <row r="24" spans="1:17" ht="14.4" customHeight="1" x14ac:dyDescent="0.3">
      <c r="A24" s="832" t="s">
        <v>1771</v>
      </c>
      <c r="B24" s="833" t="s">
        <v>1554</v>
      </c>
      <c r="C24" s="833" t="s">
        <v>1614</v>
      </c>
      <c r="D24" s="833" t="s">
        <v>1631</v>
      </c>
      <c r="E24" s="833" t="s">
        <v>1633</v>
      </c>
      <c r="F24" s="850">
        <v>1</v>
      </c>
      <c r="G24" s="850">
        <v>2038</v>
      </c>
      <c r="H24" s="850">
        <v>0.24987739087788133</v>
      </c>
      <c r="I24" s="850">
        <v>2038</v>
      </c>
      <c r="J24" s="850">
        <v>4</v>
      </c>
      <c r="K24" s="850">
        <v>8156</v>
      </c>
      <c r="L24" s="850">
        <v>1</v>
      </c>
      <c r="M24" s="850">
        <v>2039</v>
      </c>
      <c r="N24" s="850">
        <v>1</v>
      </c>
      <c r="O24" s="850">
        <v>2040</v>
      </c>
      <c r="P24" s="838">
        <v>0.2501226091221187</v>
      </c>
      <c r="Q24" s="851">
        <v>2040</v>
      </c>
    </row>
    <row r="25" spans="1:17" ht="14.4" customHeight="1" x14ac:dyDescent="0.3">
      <c r="A25" s="832" t="s">
        <v>1771</v>
      </c>
      <c r="B25" s="833" t="s">
        <v>1554</v>
      </c>
      <c r="C25" s="833" t="s">
        <v>1614</v>
      </c>
      <c r="D25" s="833" t="s">
        <v>1649</v>
      </c>
      <c r="E25" s="833" t="s">
        <v>1651</v>
      </c>
      <c r="F25" s="850"/>
      <c r="G25" s="850"/>
      <c r="H25" s="850"/>
      <c r="I25" s="850"/>
      <c r="J25" s="850"/>
      <c r="K25" s="850"/>
      <c r="L25" s="850"/>
      <c r="M25" s="850"/>
      <c r="N25" s="850">
        <v>3</v>
      </c>
      <c r="O25" s="850">
        <v>3642</v>
      </c>
      <c r="P25" s="838"/>
      <c r="Q25" s="851">
        <v>1214</v>
      </c>
    </row>
    <row r="26" spans="1:17" ht="14.4" customHeight="1" x14ac:dyDescent="0.3">
      <c r="A26" s="832" t="s">
        <v>1771</v>
      </c>
      <c r="B26" s="833" t="s">
        <v>1554</v>
      </c>
      <c r="C26" s="833" t="s">
        <v>1614</v>
      </c>
      <c r="D26" s="833" t="s">
        <v>1654</v>
      </c>
      <c r="E26" s="833" t="s">
        <v>1655</v>
      </c>
      <c r="F26" s="850">
        <v>33</v>
      </c>
      <c r="G26" s="850">
        <v>22473</v>
      </c>
      <c r="H26" s="850">
        <v>1.2204301075268817</v>
      </c>
      <c r="I26" s="850">
        <v>681</v>
      </c>
      <c r="J26" s="850">
        <v>27</v>
      </c>
      <c r="K26" s="850">
        <v>18414</v>
      </c>
      <c r="L26" s="850">
        <v>1</v>
      </c>
      <c r="M26" s="850">
        <v>682</v>
      </c>
      <c r="N26" s="850">
        <v>26</v>
      </c>
      <c r="O26" s="850">
        <v>17732</v>
      </c>
      <c r="P26" s="838">
        <v>0.96296296296296291</v>
      </c>
      <c r="Q26" s="851">
        <v>682</v>
      </c>
    </row>
    <row r="27" spans="1:17" ht="14.4" customHeight="1" x14ac:dyDescent="0.3">
      <c r="A27" s="832" t="s">
        <v>1771</v>
      </c>
      <c r="B27" s="833" t="s">
        <v>1554</v>
      </c>
      <c r="C27" s="833" t="s">
        <v>1614</v>
      </c>
      <c r="D27" s="833" t="s">
        <v>1654</v>
      </c>
      <c r="E27" s="833" t="s">
        <v>1656</v>
      </c>
      <c r="F27" s="850">
        <v>2</v>
      </c>
      <c r="G27" s="850">
        <v>1362</v>
      </c>
      <c r="H27" s="850">
        <v>0.39941348973607038</v>
      </c>
      <c r="I27" s="850">
        <v>681</v>
      </c>
      <c r="J27" s="850">
        <v>5</v>
      </c>
      <c r="K27" s="850">
        <v>3410</v>
      </c>
      <c r="L27" s="850">
        <v>1</v>
      </c>
      <c r="M27" s="850">
        <v>682</v>
      </c>
      <c r="N27" s="850">
        <v>9</v>
      </c>
      <c r="O27" s="850">
        <v>6138</v>
      </c>
      <c r="P27" s="838">
        <v>1.8</v>
      </c>
      <c r="Q27" s="851">
        <v>682</v>
      </c>
    </row>
    <row r="28" spans="1:17" ht="14.4" customHeight="1" x14ac:dyDescent="0.3">
      <c r="A28" s="832" t="s">
        <v>1771</v>
      </c>
      <c r="B28" s="833" t="s">
        <v>1554</v>
      </c>
      <c r="C28" s="833" t="s">
        <v>1614</v>
      </c>
      <c r="D28" s="833" t="s">
        <v>1657</v>
      </c>
      <c r="E28" s="833" t="s">
        <v>1658</v>
      </c>
      <c r="F28" s="850"/>
      <c r="G28" s="850"/>
      <c r="H28" s="850"/>
      <c r="I28" s="850"/>
      <c r="J28" s="850">
        <v>5</v>
      </c>
      <c r="K28" s="850">
        <v>3585</v>
      </c>
      <c r="L28" s="850">
        <v>1</v>
      </c>
      <c r="M28" s="850">
        <v>717</v>
      </c>
      <c r="N28" s="850">
        <v>20</v>
      </c>
      <c r="O28" s="850">
        <v>14340</v>
      </c>
      <c r="P28" s="838">
        <v>4</v>
      </c>
      <c r="Q28" s="851">
        <v>717</v>
      </c>
    </row>
    <row r="29" spans="1:17" ht="14.4" customHeight="1" x14ac:dyDescent="0.3">
      <c r="A29" s="832" t="s">
        <v>1771</v>
      </c>
      <c r="B29" s="833" t="s">
        <v>1554</v>
      </c>
      <c r="C29" s="833" t="s">
        <v>1614</v>
      </c>
      <c r="D29" s="833" t="s">
        <v>1657</v>
      </c>
      <c r="E29" s="833" t="s">
        <v>1659</v>
      </c>
      <c r="F29" s="850"/>
      <c r="G29" s="850"/>
      <c r="H29" s="850"/>
      <c r="I29" s="850"/>
      <c r="J29" s="850">
        <v>3</v>
      </c>
      <c r="K29" s="850">
        <v>2151</v>
      </c>
      <c r="L29" s="850">
        <v>1</v>
      </c>
      <c r="M29" s="850">
        <v>717</v>
      </c>
      <c r="N29" s="850">
        <v>5</v>
      </c>
      <c r="O29" s="850">
        <v>3585</v>
      </c>
      <c r="P29" s="838">
        <v>1.6666666666666667</v>
      </c>
      <c r="Q29" s="851">
        <v>717</v>
      </c>
    </row>
    <row r="30" spans="1:17" ht="14.4" customHeight="1" x14ac:dyDescent="0.3">
      <c r="A30" s="832" t="s">
        <v>1771</v>
      </c>
      <c r="B30" s="833" t="s">
        <v>1554</v>
      </c>
      <c r="C30" s="833" t="s">
        <v>1614</v>
      </c>
      <c r="D30" s="833" t="s">
        <v>1660</v>
      </c>
      <c r="E30" s="833" t="s">
        <v>1662</v>
      </c>
      <c r="F30" s="850">
        <v>1</v>
      </c>
      <c r="G30" s="850">
        <v>2637</v>
      </c>
      <c r="H30" s="850"/>
      <c r="I30" s="850">
        <v>2637</v>
      </c>
      <c r="J30" s="850"/>
      <c r="K30" s="850"/>
      <c r="L30" s="850"/>
      <c r="M30" s="850"/>
      <c r="N30" s="850"/>
      <c r="O30" s="850"/>
      <c r="P30" s="838"/>
      <c r="Q30" s="851"/>
    </row>
    <row r="31" spans="1:17" ht="14.4" customHeight="1" x14ac:dyDescent="0.3">
      <c r="A31" s="832" t="s">
        <v>1771</v>
      </c>
      <c r="B31" s="833" t="s">
        <v>1554</v>
      </c>
      <c r="C31" s="833" t="s">
        <v>1614</v>
      </c>
      <c r="D31" s="833" t="s">
        <v>1663</v>
      </c>
      <c r="E31" s="833" t="s">
        <v>1664</v>
      </c>
      <c r="F31" s="850">
        <v>154</v>
      </c>
      <c r="G31" s="850">
        <v>281050</v>
      </c>
      <c r="H31" s="850">
        <v>0.98089171974522293</v>
      </c>
      <c r="I31" s="850">
        <v>1825</v>
      </c>
      <c r="J31" s="850">
        <v>157</v>
      </c>
      <c r="K31" s="850">
        <v>286525</v>
      </c>
      <c r="L31" s="850">
        <v>1</v>
      </c>
      <c r="M31" s="850">
        <v>1825</v>
      </c>
      <c r="N31" s="850">
        <v>205</v>
      </c>
      <c r="O31" s="850">
        <v>374330</v>
      </c>
      <c r="P31" s="838">
        <v>1.3064479539307217</v>
      </c>
      <c r="Q31" s="851">
        <v>1826</v>
      </c>
    </row>
    <row r="32" spans="1:17" ht="14.4" customHeight="1" x14ac:dyDescent="0.3">
      <c r="A32" s="832" t="s">
        <v>1771</v>
      </c>
      <c r="B32" s="833" t="s">
        <v>1554</v>
      </c>
      <c r="C32" s="833" t="s">
        <v>1614</v>
      </c>
      <c r="D32" s="833" t="s">
        <v>1663</v>
      </c>
      <c r="E32" s="833" t="s">
        <v>1665</v>
      </c>
      <c r="F32" s="850">
        <v>11</v>
      </c>
      <c r="G32" s="850">
        <v>20075</v>
      </c>
      <c r="H32" s="850">
        <v>0.73333333333333328</v>
      </c>
      <c r="I32" s="850">
        <v>1825</v>
      </c>
      <c r="J32" s="850">
        <v>15</v>
      </c>
      <c r="K32" s="850">
        <v>27375</v>
      </c>
      <c r="L32" s="850">
        <v>1</v>
      </c>
      <c r="M32" s="850">
        <v>1825</v>
      </c>
      <c r="N32" s="850">
        <v>11</v>
      </c>
      <c r="O32" s="850">
        <v>20086</v>
      </c>
      <c r="P32" s="838">
        <v>0.7337351598173516</v>
      </c>
      <c r="Q32" s="851">
        <v>1826</v>
      </c>
    </row>
    <row r="33" spans="1:17" ht="14.4" customHeight="1" x14ac:dyDescent="0.3">
      <c r="A33" s="832" t="s">
        <v>1771</v>
      </c>
      <c r="B33" s="833" t="s">
        <v>1554</v>
      </c>
      <c r="C33" s="833" t="s">
        <v>1614</v>
      </c>
      <c r="D33" s="833" t="s">
        <v>1666</v>
      </c>
      <c r="E33" s="833" t="s">
        <v>1667</v>
      </c>
      <c r="F33" s="850">
        <v>100</v>
      </c>
      <c r="G33" s="850">
        <v>42900</v>
      </c>
      <c r="H33" s="850">
        <v>1.0869565217391304</v>
      </c>
      <c r="I33" s="850">
        <v>429</v>
      </c>
      <c r="J33" s="850">
        <v>92</v>
      </c>
      <c r="K33" s="850">
        <v>39468</v>
      </c>
      <c r="L33" s="850">
        <v>1</v>
      </c>
      <c r="M33" s="850">
        <v>429</v>
      </c>
      <c r="N33" s="850">
        <v>124</v>
      </c>
      <c r="O33" s="850">
        <v>53320</v>
      </c>
      <c r="P33" s="838">
        <v>1.3509678727070031</v>
      </c>
      <c r="Q33" s="851">
        <v>430</v>
      </c>
    </row>
    <row r="34" spans="1:17" ht="14.4" customHeight="1" x14ac:dyDescent="0.3">
      <c r="A34" s="832" t="s">
        <v>1771</v>
      </c>
      <c r="B34" s="833" t="s">
        <v>1554</v>
      </c>
      <c r="C34" s="833" t="s">
        <v>1614</v>
      </c>
      <c r="D34" s="833" t="s">
        <v>1739</v>
      </c>
      <c r="E34" s="833" t="s">
        <v>1740</v>
      </c>
      <c r="F34" s="850"/>
      <c r="G34" s="850"/>
      <c r="H34" s="850"/>
      <c r="I34" s="850"/>
      <c r="J34" s="850">
        <v>1</v>
      </c>
      <c r="K34" s="850">
        <v>8595</v>
      </c>
      <c r="L34" s="850">
        <v>1</v>
      </c>
      <c r="M34" s="850">
        <v>8595</v>
      </c>
      <c r="N34" s="850"/>
      <c r="O34" s="850"/>
      <c r="P34" s="838"/>
      <c r="Q34" s="851"/>
    </row>
    <row r="35" spans="1:17" ht="14.4" customHeight="1" x14ac:dyDescent="0.3">
      <c r="A35" s="832" t="s">
        <v>1771</v>
      </c>
      <c r="B35" s="833" t="s">
        <v>1554</v>
      </c>
      <c r="C35" s="833" t="s">
        <v>1614</v>
      </c>
      <c r="D35" s="833" t="s">
        <v>1741</v>
      </c>
      <c r="E35" s="833" t="s">
        <v>1742</v>
      </c>
      <c r="F35" s="850">
        <v>11</v>
      </c>
      <c r="G35" s="850">
        <v>159566</v>
      </c>
      <c r="H35" s="850">
        <v>0.99993106776039153</v>
      </c>
      <c r="I35" s="850">
        <v>14506</v>
      </c>
      <c r="J35" s="850">
        <v>11</v>
      </c>
      <c r="K35" s="850">
        <v>159577</v>
      </c>
      <c r="L35" s="850">
        <v>1</v>
      </c>
      <c r="M35" s="850">
        <v>14507</v>
      </c>
      <c r="N35" s="850">
        <v>45</v>
      </c>
      <c r="O35" s="850">
        <v>652905</v>
      </c>
      <c r="P35" s="838">
        <v>4.0914730819604328</v>
      </c>
      <c r="Q35" s="851">
        <v>14509</v>
      </c>
    </row>
    <row r="36" spans="1:17" ht="14.4" customHeight="1" x14ac:dyDescent="0.3">
      <c r="A36" s="832" t="s">
        <v>1771</v>
      </c>
      <c r="B36" s="833" t="s">
        <v>1554</v>
      </c>
      <c r="C36" s="833" t="s">
        <v>1614</v>
      </c>
      <c r="D36" s="833" t="s">
        <v>1678</v>
      </c>
      <c r="E36" s="833" t="s">
        <v>1679</v>
      </c>
      <c r="F36" s="850">
        <v>22</v>
      </c>
      <c r="G36" s="850">
        <v>13398</v>
      </c>
      <c r="H36" s="850">
        <v>1.3727459016393442</v>
      </c>
      <c r="I36" s="850">
        <v>609</v>
      </c>
      <c r="J36" s="850">
        <v>16</v>
      </c>
      <c r="K36" s="850">
        <v>9760</v>
      </c>
      <c r="L36" s="850">
        <v>1</v>
      </c>
      <c r="M36" s="850">
        <v>610</v>
      </c>
      <c r="N36" s="850">
        <v>36</v>
      </c>
      <c r="O36" s="850">
        <v>21996</v>
      </c>
      <c r="P36" s="838">
        <v>2.2536885245901641</v>
      </c>
      <c r="Q36" s="851">
        <v>611</v>
      </c>
    </row>
    <row r="37" spans="1:17" ht="14.4" customHeight="1" x14ac:dyDescent="0.3">
      <c r="A37" s="832" t="s">
        <v>1771</v>
      </c>
      <c r="B37" s="833" t="s">
        <v>1554</v>
      </c>
      <c r="C37" s="833" t="s">
        <v>1614</v>
      </c>
      <c r="D37" s="833" t="s">
        <v>1678</v>
      </c>
      <c r="E37" s="833" t="s">
        <v>1680</v>
      </c>
      <c r="F37" s="850">
        <v>2</v>
      </c>
      <c r="G37" s="850">
        <v>1218</v>
      </c>
      <c r="H37" s="850">
        <v>0.39934426229508196</v>
      </c>
      <c r="I37" s="850">
        <v>609</v>
      </c>
      <c r="J37" s="850">
        <v>5</v>
      </c>
      <c r="K37" s="850">
        <v>3050</v>
      </c>
      <c r="L37" s="850">
        <v>1</v>
      </c>
      <c r="M37" s="850">
        <v>610</v>
      </c>
      <c r="N37" s="850">
        <v>3</v>
      </c>
      <c r="O37" s="850">
        <v>1833</v>
      </c>
      <c r="P37" s="838">
        <v>0.60098360655737704</v>
      </c>
      <c r="Q37" s="851">
        <v>611</v>
      </c>
    </row>
    <row r="38" spans="1:17" ht="14.4" customHeight="1" x14ac:dyDescent="0.3">
      <c r="A38" s="832" t="s">
        <v>1771</v>
      </c>
      <c r="B38" s="833" t="s">
        <v>1554</v>
      </c>
      <c r="C38" s="833" t="s">
        <v>1614</v>
      </c>
      <c r="D38" s="833" t="s">
        <v>1683</v>
      </c>
      <c r="E38" s="833" t="s">
        <v>1684</v>
      </c>
      <c r="F38" s="850"/>
      <c r="G38" s="850"/>
      <c r="H38" s="850"/>
      <c r="I38" s="850"/>
      <c r="J38" s="850"/>
      <c r="K38" s="850"/>
      <c r="L38" s="850"/>
      <c r="M38" s="850"/>
      <c r="N38" s="850">
        <v>1</v>
      </c>
      <c r="O38" s="850">
        <v>438</v>
      </c>
      <c r="P38" s="838"/>
      <c r="Q38" s="851">
        <v>438</v>
      </c>
    </row>
    <row r="39" spans="1:17" ht="14.4" customHeight="1" x14ac:dyDescent="0.3">
      <c r="A39" s="832" t="s">
        <v>1771</v>
      </c>
      <c r="B39" s="833" t="s">
        <v>1554</v>
      </c>
      <c r="C39" s="833" t="s">
        <v>1614</v>
      </c>
      <c r="D39" s="833" t="s">
        <v>1686</v>
      </c>
      <c r="E39" s="833" t="s">
        <v>1687</v>
      </c>
      <c r="F39" s="850">
        <v>1</v>
      </c>
      <c r="G39" s="850">
        <v>1342</v>
      </c>
      <c r="H39" s="850">
        <v>1</v>
      </c>
      <c r="I39" s="850">
        <v>1342</v>
      </c>
      <c r="J39" s="850">
        <v>1</v>
      </c>
      <c r="K39" s="850">
        <v>1342</v>
      </c>
      <c r="L39" s="850">
        <v>1</v>
      </c>
      <c r="M39" s="850">
        <v>1342</v>
      </c>
      <c r="N39" s="850">
        <v>15</v>
      </c>
      <c r="O39" s="850">
        <v>20145</v>
      </c>
      <c r="P39" s="838">
        <v>15.011177347242921</v>
      </c>
      <c r="Q39" s="851">
        <v>1343</v>
      </c>
    </row>
    <row r="40" spans="1:17" ht="14.4" customHeight="1" x14ac:dyDescent="0.3">
      <c r="A40" s="832" t="s">
        <v>1771</v>
      </c>
      <c r="B40" s="833" t="s">
        <v>1554</v>
      </c>
      <c r="C40" s="833" t="s">
        <v>1614</v>
      </c>
      <c r="D40" s="833" t="s">
        <v>1686</v>
      </c>
      <c r="E40" s="833" t="s">
        <v>1688</v>
      </c>
      <c r="F40" s="850"/>
      <c r="G40" s="850"/>
      <c r="H40" s="850"/>
      <c r="I40" s="850"/>
      <c r="J40" s="850"/>
      <c r="K40" s="850"/>
      <c r="L40" s="850"/>
      <c r="M40" s="850"/>
      <c r="N40" s="850">
        <v>2</v>
      </c>
      <c r="O40" s="850">
        <v>2686</v>
      </c>
      <c r="P40" s="838"/>
      <c r="Q40" s="851">
        <v>1343</v>
      </c>
    </row>
    <row r="41" spans="1:17" ht="14.4" customHeight="1" x14ac:dyDescent="0.3">
      <c r="A41" s="832" t="s">
        <v>1771</v>
      </c>
      <c r="B41" s="833" t="s">
        <v>1554</v>
      </c>
      <c r="C41" s="833" t="s">
        <v>1614</v>
      </c>
      <c r="D41" s="833" t="s">
        <v>1689</v>
      </c>
      <c r="E41" s="833" t="s">
        <v>1690</v>
      </c>
      <c r="F41" s="850">
        <v>4</v>
      </c>
      <c r="G41" s="850">
        <v>2036</v>
      </c>
      <c r="H41" s="850">
        <v>0.66666666666666663</v>
      </c>
      <c r="I41" s="850">
        <v>509</v>
      </c>
      <c r="J41" s="850">
        <v>6</v>
      </c>
      <c r="K41" s="850">
        <v>3054</v>
      </c>
      <c r="L41" s="850">
        <v>1</v>
      </c>
      <c r="M41" s="850">
        <v>509</v>
      </c>
      <c r="N41" s="850">
        <v>8</v>
      </c>
      <c r="O41" s="850">
        <v>4080</v>
      </c>
      <c r="P41" s="838">
        <v>1.3359528487229861</v>
      </c>
      <c r="Q41" s="851">
        <v>510</v>
      </c>
    </row>
    <row r="42" spans="1:17" ht="14.4" customHeight="1" x14ac:dyDescent="0.3">
      <c r="A42" s="832" t="s">
        <v>1771</v>
      </c>
      <c r="B42" s="833" t="s">
        <v>1554</v>
      </c>
      <c r="C42" s="833" t="s">
        <v>1614</v>
      </c>
      <c r="D42" s="833" t="s">
        <v>1689</v>
      </c>
      <c r="E42" s="833" t="s">
        <v>1691</v>
      </c>
      <c r="F42" s="850">
        <v>55</v>
      </c>
      <c r="G42" s="850">
        <v>27995</v>
      </c>
      <c r="H42" s="850">
        <v>1.0576923076923077</v>
      </c>
      <c r="I42" s="850">
        <v>509</v>
      </c>
      <c r="J42" s="850">
        <v>52</v>
      </c>
      <c r="K42" s="850">
        <v>26468</v>
      </c>
      <c r="L42" s="850">
        <v>1</v>
      </c>
      <c r="M42" s="850">
        <v>509</v>
      </c>
      <c r="N42" s="850">
        <v>31</v>
      </c>
      <c r="O42" s="850">
        <v>15810</v>
      </c>
      <c r="P42" s="838">
        <v>0.59732507178479677</v>
      </c>
      <c r="Q42" s="851">
        <v>510</v>
      </c>
    </row>
    <row r="43" spans="1:17" ht="14.4" customHeight="1" x14ac:dyDescent="0.3">
      <c r="A43" s="832" t="s">
        <v>1771</v>
      </c>
      <c r="B43" s="833" t="s">
        <v>1554</v>
      </c>
      <c r="C43" s="833" t="s">
        <v>1614</v>
      </c>
      <c r="D43" s="833" t="s">
        <v>1692</v>
      </c>
      <c r="E43" s="833" t="s">
        <v>1693</v>
      </c>
      <c r="F43" s="850">
        <v>2</v>
      </c>
      <c r="G43" s="850">
        <v>4658</v>
      </c>
      <c r="H43" s="850"/>
      <c r="I43" s="850">
        <v>2329</v>
      </c>
      <c r="J43" s="850"/>
      <c r="K43" s="850"/>
      <c r="L43" s="850"/>
      <c r="M43" s="850"/>
      <c r="N43" s="850">
        <v>1</v>
      </c>
      <c r="O43" s="850">
        <v>2333</v>
      </c>
      <c r="P43" s="838"/>
      <c r="Q43" s="851">
        <v>2333</v>
      </c>
    </row>
    <row r="44" spans="1:17" ht="14.4" customHeight="1" x14ac:dyDescent="0.3">
      <c r="A44" s="832" t="s">
        <v>1771</v>
      </c>
      <c r="B44" s="833" t="s">
        <v>1554</v>
      </c>
      <c r="C44" s="833" t="s">
        <v>1614</v>
      </c>
      <c r="D44" s="833" t="s">
        <v>1713</v>
      </c>
      <c r="E44" s="833" t="s">
        <v>1714</v>
      </c>
      <c r="F44" s="850">
        <v>2</v>
      </c>
      <c r="G44" s="850">
        <v>1436</v>
      </c>
      <c r="H44" s="850"/>
      <c r="I44" s="850">
        <v>718</v>
      </c>
      <c r="J44" s="850"/>
      <c r="K44" s="850"/>
      <c r="L44" s="850"/>
      <c r="M44" s="850"/>
      <c r="N44" s="850"/>
      <c r="O44" s="850"/>
      <c r="P44" s="838"/>
      <c r="Q44" s="851"/>
    </row>
    <row r="45" spans="1:17" ht="14.4" customHeight="1" x14ac:dyDescent="0.3">
      <c r="A45" s="832" t="s">
        <v>1771</v>
      </c>
      <c r="B45" s="833" t="s">
        <v>1554</v>
      </c>
      <c r="C45" s="833" t="s">
        <v>1614</v>
      </c>
      <c r="D45" s="833" t="s">
        <v>1713</v>
      </c>
      <c r="E45" s="833" t="s">
        <v>1715</v>
      </c>
      <c r="F45" s="850"/>
      <c r="G45" s="850"/>
      <c r="H45" s="850"/>
      <c r="I45" s="850"/>
      <c r="J45" s="850"/>
      <c r="K45" s="850"/>
      <c r="L45" s="850"/>
      <c r="M45" s="850"/>
      <c r="N45" s="850">
        <v>1</v>
      </c>
      <c r="O45" s="850">
        <v>719</v>
      </c>
      <c r="P45" s="838"/>
      <c r="Q45" s="851">
        <v>719</v>
      </c>
    </row>
    <row r="46" spans="1:17" ht="14.4" customHeight="1" x14ac:dyDescent="0.3">
      <c r="A46" s="832" t="s">
        <v>1772</v>
      </c>
      <c r="B46" s="833" t="s">
        <v>1554</v>
      </c>
      <c r="C46" s="833" t="s">
        <v>1721</v>
      </c>
      <c r="D46" s="833" t="s">
        <v>1726</v>
      </c>
      <c r="E46" s="833" t="s">
        <v>814</v>
      </c>
      <c r="F46" s="850">
        <v>0.02</v>
      </c>
      <c r="G46" s="850">
        <v>177.08</v>
      </c>
      <c r="H46" s="850"/>
      <c r="I46" s="850">
        <v>8854</v>
      </c>
      <c r="J46" s="850"/>
      <c r="K46" s="850"/>
      <c r="L46" s="850"/>
      <c r="M46" s="850"/>
      <c r="N46" s="850"/>
      <c r="O46" s="850"/>
      <c r="P46" s="838"/>
      <c r="Q46" s="851"/>
    </row>
    <row r="47" spans="1:17" ht="14.4" customHeight="1" x14ac:dyDescent="0.3">
      <c r="A47" s="832" t="s">
        <v>1772</v>
      </c>
      <c r="B47" s="833" t="s">
        <v>1554</v>
      </c>
      <c r="C47" s="833" t="s">
        <v>1721</v>
      </c>
      <c r="D47" s="833" t="s">
        <v>1727</v>
      </c>
      <c r="E47" s="833" t="s">
        <v>814</v>
      </c>
      <c r="F47" s="850">
        <v>4.75</v>
      </c>
      <c r="G47" s="850">
        <v>8411.2999999999993</v>
      </c>
      <c r="H47" s="850">
        <v>1.1706408024260944</v>
      </c>
      <c r="I47" s="850">
        <v>1770.8</v>
      </c>
      <c r="J47" s="850">
        <v>3.95</v>
      </c>
      <c r="K47" s="850">
        <v>7185.2100000000009</v>
      </c>
      <c r="L47" s="850">
        <v>1</v>
      </c>
      <c r="M47" s="850">
        <v>1819.0405063291141</v>
      </c>
      <c r="N47" s="850">
        <v>1.5499999999999998</v>
      </c>
      <c r="O47" s="850">
        <v>2354.11</v>
      </c>
      <c r="P47" s="838">
        <v>0.32763273446426755</v>
      </c>
      <c r="Q47" s="851">
        <v>1518.7806451612905</v>
      </c>
    </row>
    <row r="48" spans="1:17" ht="14.4" customHeight="1" x14ac:dyDescent="0.3">
      <c r="A48" s="832" t="s">
        <v>1772</v>
      </c>
      <c r="B48" s="833" t="s">
        <v>1554</v>
      </c>
      <c r="C48" s="833" t="s">
        <v>1721</v>
      </c>
      <c r="D48" s="833" t="s">
        <v>1728</v>
      </c>
      <c r="E48" s="833" t="s">
        <v>1729</v>
      </c>
      <c r="F48" s="850">
        <v>0.18</v>
      </c>
      <c r="G48" s="850">
        <v>158.16</v>
      </c>
      <c r="H48" s="850">
        <v>0.77777231374477507</v>
      </c>
      <c r="I48" s="850">
        <v>878.66666666666663</v>
      </c>
      <c r="J48" s="850">
        <v>0.23</v>
      </c>
      <c r="K48" s="850">
        <v>203.35</v>
      </c>
      <c r="L48" s="850">
        <v>1</v>
      </c>
      <c r="M48" s="850">
        <v>884.13043478260863</v>
      </c>
      <c r="N48" s="850"/>
      <c r="O48" s="850"/>
      <c r="P48" s="838"/>
      <c r="Q48" s="851"/>
    </row>
    <row r="49" spans="1:17" ht="14.4" customHeight="1" x14ac:dyDescent="0.3">
      <c r="A49" s="832" t="s">
        <v>1772</v>
      </c>
      <c r="B49" s="833" t="s">
        <v>1554</v>
      </c>
      <c r="C49" s="833" t="s">
        <v>1555</v>
      </c>
      <c r="D49" s="833" t="s">
        <v>1560</v>
      </c>
      <c r="E49" s="833" t="s">
        <v>1561</v>
      </c>
      <c r="F49" s="850">
        <v>2150</v>
      </c>
      <c r="G49" s="850">
        <v>11287.5</v>
      </c>
      <c r="H49" s="850">
        <v>0.43851640624392985</v>
      </c>
      <c r="I49" s="850">
        <v>5.25</v>
      </c>
      <c r="J49" s="850">
        <v>3595</v>
      </c>
      <c r="K49" s="850">
        <v>25740.199999999993</v>
      </c>
      <c r="L49" s="850">
        <v>1</v>
      </c>
      <c r="M49" s="850">
        <v>7.1599999999999984</v>
      </c>
      <c r="N49" s="850">
        <v>2700</v>
      </c>
      <c r="O49" s="850">
        <v>19413.000000000004</v>
      </c>
      <c r="P49" s="838">
        <v>0.75418994413407858</v>
      </c>
      <c r="Q49" s="851">
        <v>7.1900000000000013</v>
      </c>
    </row>
    <row r="50" spans="1:17" ht="14.4" customHeight="1" x14ac:dyDescent="0.3">
      <c r="A50" s="832" t="s">
        <v>1772</v>
      </c>
      <c r="B50" s="833" t="s">
        <v>1554</v>
      </c>
      <c r="C50" s="833" t="s">
        <v>1555</v>
      </c>
      <c r="D50" s="833" t="s">
        <v>1566</v>
      </c>
      <c r="E50" s="833" t="s">
        <v>1567</v>
      </c>
      <c r="F50" s="850">
        <v>915</v>
      </c>
      <c r="G50" s="850">
        <v>5590.65</v>
      </c>
      <c r="H50" s="850">
        <v>1.4969315133048084</v>
      </c>
      <c r="I50" s="850">
        <v>6.1099999999999994</v>
      </c>
      <c r="J50" s="850">
        <v>706</v>
      </c>
      <c r="K50" s="850">
        <v>3734.74</v>
      </c>
      <c r="L50" s="850">
        <v>1</v>
      </c>
      <c r="M50" s="850">
        <v>5.29</v>
      </c>
      <c r="N50" s="850">
        <v>359</v>
      </c>
      <c r="O50" s="850">
        <v>1913.47</v>
      </c>
      <c r="P50" s="838">
        <v>0.51234356340735909</v>
      </c>
      <c r="Q50" s="851">
        <v>5.33</v>
      </c>
    </row>
    <row r="51" spans="1:17" ht="14.4" customHeight="1" x14ac:dyDescent="0.3">
      <c r="A51" s="832" t="s">
        <v>1772</v>
      </c>
      <c r="B51" s="833" t="s">
        <v>1554</v>
      </c>
      <c r="C51" s="833" t="s">
        <v>1555</v>
      </c>
      <c r="D51" s="833" t="s">
        <v>1574</v>
      </c>
      <c r="E51" s="833" t="s">
        <v>1575</v>
      </c>
      <c r="F51" s="850"/>
      <c r="G51" s="850"/>
      <c r="H51" s="850"/>
      <c r="I51" s="850"/>
      <c r="J51" s="850">
        <v>700</v>
      </c>
      <c r="K51" s="850">
        <v>18340</v>
      </c>
      <c r="L51" s="850">
        <v>1</v>
      </c>
      <c r="M51" s="850">
        <v>26.2</v>
      </c>
      <c r="N51" s="850"/>
      <c r="O51" s="850"/>
      <c r="P51" s="838"/>
      <c r="Q51" s="851"/>
    </row>
    <row r="52" spans="1:17" ht="14.4" customHeight="1" x14ac:dyDescent="0.3">
      <c r="A52" s="832" t="s">
        <v>1772</v>
      </c>
      <c r="B52" s="833" t="s">
        <v>1554</v>
      </c>
      <c r="C52" s="833" t="s">
        <v>1555</v>
      </c>
      <c r="D52" s="833" t="s">
        <v>1580</v>
      </c>
      <c r="E52" s="833" t="s">
        <v>1581</v>
      </c>
      <c r="F52" s="850"/>
      <c r="G52" s="850"/>
      <c r="H52" s="850"/>
      <c r="I52" s="850"/>
      <c r="J52" s="850"/>
      <c r="K52" s="850"/>
      <c r="L52" s="850"/>
      <c r="M52" s="850"/>
      <c r="N52" s="850">
        <v>440</v>
      </c>
      <c r="O52" s="850">
        <v>9196</v>
      </c>
      <c r="P52" s="838"/>
      <c r="Q52" s="851">
        <v>20.9</v>
      </c>
    </row>
    <row r="53" spans="1:17" ht="14.4" customHeight="1" x14ac:dyDescent="0.3">
      <c r="A53" s="832" t="s">
        <v>1772</v>
      </c>
      <c r="B53" s="833" t="s">
        <v>1554</v>
      </c>
      <c r="C53" s="833" t="s">
        <v>1555</v>
      </c>
      <c r="D53" s="833" t="s">
        <v>1586</v>
      </c>
      <c r="E53" s="833" t="s">
        <v>1587</v>
      </c>
      <c r="F53" s="850">
        <v>11</v>
      </c>
      <c r="G53" s="850">
        <v>23801.139999999996</v>
      </c>
      <c r="H53" s="850">
        <v>0.92158000809247853</v>
      </c>
      <c r="I53" s="850">
        <v>2163.7399999999998</v>
      </c>
      <c r="J53" s="850">
        <v>13</v>
      </c>
      <c r="K53" s="850">
        <v>25826.450000000004</v>
      </c>
      <c r="L53" s="850">
        <v>1</v>
      </c>
      <c r="M53" s="850">
        <v>1986.6500000000003</v>
      </c>
      <c r="N53" s="850">
        <v>11</v>
      </c>
      <c r="O53" s="850">
        <v>22306.79</v>
      </c>
      <c r="P53" s="838">
        <v>0.8637187844244949</v>
      </c>
      <c r="Q53" s="851">
        <v>2027.89</v>
      </c>
    </row>
    <row r="54" spans="1:17" ht="14.4" customHeight="1" x14ac:dyDescent="0.3">
      <c r="A54" s="832" t="s">
        <v>1772</v>
      </c>
      <c r="B54" s="833" t="s">
        <v>1554</v>
      </c>
      <c r="C54" s="833" t="s">
        <v>1555</v>
      </c>
      <c r="D54" s="833" t="s">
        <v>1590</v>
      </c>
      <c r="E54" s="833" t="s">
        <v>1591</v>
      </c>
      <c r="F54" s="850">
        <v>683</v>
      </c>
      <c r="G54" s="850">
        <v>2834.45</v>
      </c>
      <c r="H54" s="850"/>
      <c r="I54" s="850">
        <v>4.1499999999999995</v>
      </c>
      <c r="J54" s="850"/>
      <c r="K54" s="850"/>
      <c r="L54" s="850"/>
      <c r="M54" s="850"/>
      <c r="N54" s="850"/>
      <c r="O54" s="850"/>
      <c r="P54" s="838"/>
      <c r="Q54" s="851"/>
    </row>
    <row r="55" spans="1:17" ht="14.4" customHeight="1" x14ac:dyDescent="0.3">
      <c r="A55" s="832" t="s">
        <v>1772</v>
      </c>
      <c r="B55" s="833" t="s">
        <v>1554</v>
      </c>
      <c r="C55" s="833" t="s">
        <v>1555</v>
      </c>
      <c r="D55" s="833" t="s">
        <v>1730</v>
      </c>
      <c r="E55" s="833" t="s">
        <v>1731</v>
      </c>
      <c r="F55" s="850">
        <v>2468</v>
      </c>
      <c r="G55" s="850">
        <v>81468.680000000008</v>
      </c>
      <c r="H55" s="850">
        <v>0.85234743026739279</v>
      </c>
      <c r="I55" s="850">
        <v>33.010000000000005</v>
      </c>
      <c r="J55" s="850">
        <v>2829</v>
      </c>
      <c r="K55" s="850">
        <v>95581.54</v>
      </c>
      <c r="L55" s="850">
        <v>1</v>
      </c>
      <c r="M55" s="850">
        <v>33.786334393778716</v>
      </c>
      <c r="N55" s="850">
        <v>853</v>
      </c>
      <c r="O55" s="850">
        <v>29164.07</v>
      </c>
      <c r="P55" s="838">
        <v>0.30512241171255455</v>
      </c>
      <c r="Q55" s="851">
        <v>34.19</v>
      </c>
    </row>
    <row r="56" spans="1:17" ht="14.4" customHeight="1" x14ac:dyDescent="0.3">
      <c r="A56" s="832" t="s">
        <v>1772</v>
      </c>
      <c r="B56" s="833" t="s">
        <v>1554</v>
      </c>
      <c r="C56" s="833" t="s">
        <v>1614</v>
      </c>
      <c r="D56" s="833" t="s">
        <v>1618</v>
      </c>
      <c r="E56" s="833" t="s">
        <v>1619</v>
      </c>
      <c r="F56" s="850">
        <v>1</v>
      </c>
      <c r="G56" s="850">
        <v>443</v>
      </c>
      <c r="H56" s="850"/>
      <c r="I56" s="850">
        <v>443</v>
      </c>
      <c r="J56" s="850"/>
      <c r="K56" s="850"/>
      <c r="L56" s="850"/>
      <c r="M56" s="850"/>
      <c r="N56" s="850"/>
      <c r="O56" s="850"/>
      <c r="P56" s="838"/>
      <c r="Q56" s="851"/>
    </row>
    <row r="57" spans="1:17" ht="14.4" customHeight="1" x14ac:dyDescent="0.3">
      <c r="A57" s="832" t="s">
        <v>1772</v>
      </c>
      <c r="B57" s="833" t="s">
        <v>1554</v>
      </c>
      <c r="C57" s="833" t="s">
        <v>1614</v>
      </c>
      <c r="D57" s="833" t="s">
        <v>1654</v>
      </c>
      <c r="E57" s="833" t="s">
        <v>1655</v>
      </c>
      <c r="F57" s="850">
        <v>8</v>
      </c>
      <c r="G57" s="850">
        <v>5448</v>
      </c>
      <c r="H57" s="850">
        <v>1.1411813992459154</v>
      </c>
      <c r="I57" s="850">
        <v>681</v>
      </c>
      <c r="J57" s="850">
        <v>7</v>
      </c>
      <c r="K57" s="850">
        <v>4774</v>
      </c>
      <c r="L57" s="850">
        <v>1</v>
      </c>
      <c r="M57" s="850">
        <v>682</v>
      </c>
      <c r="N57" s="850">
        <v>7</v>
      </c>
      <c r="O57" s="850">
        <v>4774</v>
      </c>
      <c r="P57" s="838">
        <v>1</v>
      </c>
      <c r="Q57" s="851">
        <v>682</v>
      </c>
    </row>
    <row r="58" spans="1:17" ht="14.4" customHeight="1" x14ac:dyDescent="0.3">
      <c r="A58" s="832" t="s">
        <v>1772</v>
      </c>
      <c r="B58" s="833" t="s">
        <v>1554</v>
      </c>
      <c r="C58" s="833" t="s">
        <v>1614</v>
      </c>
      <c r="D58" s="833" t="s">
        <v>1654</v>
      </c>
      <c r="E58" s="833" t="s">
        <v>1656</v>
      </c>
      <c r="F58" s="850">
        <v>3</v>
      </c>
      <c r="G58" s="850">
        <v>2043</v>
      </c>
      <c r="H58" s="850">
        <v>0.49926686217008798</v>
      </c>
      <c r="I58" s="850">
        <v>681</v>
      </c>
      <c r="J58" s="850">
        <v>6</v>
      </c>
      <c r="K58" s="850">
        <v>4092</v>
      </c>
      <c r="L58" s="850">
        <v>1</v>
      </c>
      <c r="M58" s="850">
        <v>682</v>
      </c>
      <c r="N58" s="850">
        <v>4</v>
      </c>
      <c r="O58" s="850">
        <v>2728</v>
      </c>
      <c r="P58" s="838">
        <v>0.66666666666666663</v>
      </c>
      <c r="Q58" s="851">
        <v>682</v>
      </c>
    </row>
    <row r="59" spans="1:17" ht="14.4" customHeight="1" x14ac:dyDescent="0.3">
      <c r="A59" s="832" t="s">
        <v>1772</v>
      </c>
      <c r="B59" s="833" t="s">
        <v>1554</v>
      </c>
      <c r="C59" s="833" t="s">
        <v>1614</v>
      </c>
      <c r="D59" s="833" t="s">
        <v>1660</v>
      </c>
      <c r="E59" s="833" t="s">
        <v>1662</v>
      </c>
      <c r="F59" s="850"/>
      <c r="G59" s="850"/>
      <c r="H59" s="850"/>
      <c r="I59" s="850"/>
      <c r="J59" s="850">
        <v>1</v>
      </c>
      <c r="K59" s="850">
        <v>2638</v>
      </c>
      <c r="L59" s="850">
        <v>1</v>
      </c>
      <c r="M59" s="850">
        <v>2638</v>
      </c>
      <c r="N59" s="850"/>
      <c r="O59" s="850"/>
      <c r="P59" s="838"/>
      <c r="Q59" s="851"/>
    </row>
    <row r="60" spans="1:17" ht="14.4" customHeight="1" x14ac:dyDescent="0.3">
      <c r="A60" s="832" t="s">
        <v>1772</v>
      </c>
      <c r="B60" s="833" t="s">
        <v>1554</v>
      </c>
      <c r="C60" s="833" t="s">
        <v>1614</v>
      </c>
      <c r="D60" s="833" t="s">
        <v>1663</v>
      </c>
      <c r="E60" s="833" t="s">
        <v>1664</v>
      </c>
      <c r="F60" s="850">
        <v>2</v>
      </c>
      <c r="G60" s="850">
        <v>3650</v>
      </c>
      <c r="H60" s="850">
        <v>0.14285714285714285</v>
      </c>
      <c r="I60" s="850">
        <v>1825</v>
      </c>
      <c r="J60" s="850">
        <v>14</v>
      </c>
      <c r="K60" s="850">
        <v>25550</v>
      </c>
      <c r="L60" s="850">
        <v>1</v>
      </c>
      <c r="M60" s="850">
        <v>1825</v>
      </c>
      <c r="N60" s="850">
        <v>10</v>
      </c>
      <c r="O60" s="850">
        <v>18260</v>
      </c>
      <c r="P60" s="838">
        <v>0.71467710371819959</v>
      </c>
      <c r="Q60" s="851">
        <v>1826</v>
      </c>
    </row>
    <row r="61" spans="1:17" ht="14.4" customHeight="1" x14ac:dyDescent="0.3">
      <c r="A61" s="832" t="s">
        <v>1772</v>
      </c>
      <c r="B61" s="833" t="s">
        <v>1554</v>
      </c>
      <c r="C61" s="833" t="s">
        <v>1614</v>
      </c>
      <c r="D61" s="833" t="s">
        <v>1663</v>
      </c>
      <c r="E61" s="833" t="s">
        <v>1665</v>
      </c>
      <c r="F61" s="850">
        <v>6</v>
      </c>
      <c r="G61" s="850">
        <v>10950</v>
      </c>
      <c r="H61" s="850">
        <v>0.66666666666666663</v>
      </c>
      <c r="I61" s="850">
        <v>1825</v>
      </c>
      <c r="J61" s="850">
        <v>9</v>
      </c>
      <c r="K61" s="850">
        <v>16425</v>
      </c>
      <c r="L61" s="850">
        <v>1</v>
      </c>
      <c r="M61" s="850">
        <v>1825</v>
      </c>
      <c r="N61" s="850">
        <v>7</v>
      </c>
      <c r="O61" s="850">
        <v>12782</v>
      </c>
      <c r="P61" s="838">
        <v>0.77820395738203962</v>
      </c>
      <c r="Q61" s="851">
        <v>1826</v>
      </c>
    </row>
    <row r="62" spans="1:17" ht="14.4" customHeight="1" x14ac:dyDescent="0.3">
      <c r="A62" s="832" t="s">
        <v>1772</v>
      </c>
      <c r="B62" s="833" t="s">
        <v>1554</v>
      </c>
      <c r="C62" s="833" t="s">
        <v>1614</v>
      </c>
      <c r="D62" s="833" t="s">
        <v>1666</v>
      </c>
      <c r="E62" s="833" t="s">
        <v>1667</v>
      </c>
      <c r="F62" s="850">
        <v>2</v>
      </c>
      <c r="G62" s="850">
        <v>858</v>
      </c>
      <c r="H62" s="850">
        <v>0.66666666666666663</v>
      </c>
      <c r="I62" s="850">
        <v>429</v>
      </c>
      <c r="J62" s="850">
        <v>3</v>
      </c>
      <c r="K62" s="850">
        <v>1287</v>
      </c>
      <c r="L62" s="850">
        <v>1</v>
      </c>
      <c r="M62" s="850">
        <v>429</v>
      </c>
      <c r="N62" s="850">
        <v>2</v>
      </c>
      <c r="O62" s="850">
        <v>860</v>
      </c>
      <c r="P62" s="838">
        <v>0.66822066822066817</v>
      </c>
      <c r="Q62" s="851">
        <v>430</v>
      </c>
    </row>
    <row r="63" spans="1:17" ht="14.4" customHeight="1" x14ac:dyDescent="0.3">
      <c r="A63" s="832" t="s">
        <v>1772</v>
      </c>
      <c r="B63" s="833" t="s">
        <v>1554</v>
      </c>
      <c r="C63" s="833" t="s">
        <v>1614</v>
      </c>
      <c r="D63" s="833" t="s">
        <v>1741</v>
      </c>
      <c r="E63" s="833" t="s">
        <v>1742</v>
      </c>
      <c r="F63" s="850">
        <v>10</v>
      </c>
      <c r="G63" s="850">
        <v>145060</v>
      </c>
      <c r="H63" s="850">
        <v>0.8332758898003263</v>
      </c>
      <c r="I63" s="850">
        <v>14506</v>
      </c>
      <c r="J63" s="850">
        <v>12</v>
      </c>
      <c r="K63" s="850">
        <v>174084</v>
      </c>
      <c r="L63" s="850">
        <v>1</v>
      </c>
      <c r="M63" s="850">
        <v>14507</v>
      </c>
      <c r="N63" s="850">
        <v>4</v>
      </c>
      <c r="O63" s="850">
        <v>58036</v>
      </c>
      <c r="P63" s="838">
        <v>0.333379288159739</v>
      </c>
      <c r="Q63" s="851">
        <v>14509</v>
      </c>
    </row>
    <row r="64" spans="1:17" ht="14.4" customHeight="1" x14ac:dyDescent="0.3">
      <c r="A64" s="832" t="s">
        <v>1772</v>
      </c>
      <c r="B64" s="833" t="s">
        <v>1554</v>
      </c>
      <c r="C64" s="833" t="s">
        <v>1614</v>
      </c>
      <c r="D64" s="833" t="s">
        <v>1686</v>
      </c>
      <c r="E64" s="833" t="s">
        <v>1688</v>
      </c>
      <c r="F64" s="850">
        <v>1</v>
      </c>
      <c r="G64" s="850">
        <v>1342</v>
      </c>
      <c r="H64" s="850"/>
      <c r="I64" s="850">
        <v>1342</v>
      </c>
      <c r="J64" s="850"/>
      <c r="K64" s="850"/>
      <c r="L64" s="850"/>
      <c r="M64" s="850"/>
      <c r="N64" s="850"/>
      <c r="O64" s="850"/>
      <c r="P64" s="838"/>
      <c r="Q64" s="851"/>
    </row>
    <row r="65" spans="1:17" ht="14.4" customHeight="1" x14ac:dyDescent="0.3">
      <c r="A65" s="832" t="s">
        <v>1772</v>
      </c>
      <c r="B65" s="833" t="s">
        <v>1554</v>
      </c>
      <c r="C65" s="833" t="s">
        <v>1614</v>
      </c>
      <c r="D65" s="833" t="s">
        <v>1689</v>
      </c>
      <c r="E65" s="833" t="s">
        <v>1690</v>
      </c>
      <c r="F65" s="850">
        <v>3</v>
      </c>
      <c r="G65" s="850">
        <v>1527</v>
      </c>
      <c r="H65" s="850">
        <v>0.375</v>
      </c>
      <c r="I65" s="850">
        <v>509</v>
      </c>
      <c r="J65" s="850">
        <v>8</v>
      </c>
      <c r="K65" s="850">
        <v>4072</v>
      </c>
      <c r="L65" s="850">
        <v>1</v>
      </c>
      <c r="M65" s="850">
        <v>509</v>
      </c>
      <c r="N65" s="850">
        <v>8</v>
      </c>
      <c r="O65" s="850">
        <v>4080</v>
      </c>
      <c r="P65" s="838">
        <v>1.0019646365422397</v>
      </c>
      <c r="Q65" s="851">
        <v>510</v>
      </c>
    </row>
    <row r="66" spans="1:17" ht="14.4" customHeight="1" x14ac:dyDescent="0.3">
      <c r="A66" s="832" t="s">
        <v>1772</v>
      </c>
      <c r="B66" s="833" t="s">
        <v>1554</v>
      </c>
      <c r="C66" s="833" t="s">
        <v>1614</v>
      </c>
      <c r="D66" s="833" t="s">
        <v>1689</v>
      </c>
      <c r="E66" s="833" t="s">
        <v>1691</v>
      </c>
      <c r="F66" s="850">
        <v>10</v>
      </c>
      <c r="G66" s="850">
        <v>5090</v>
      </c>
      <c r="H66" s="850">
        <v>0.90909090909090906</v>
      </c>
      <c r="I66" s="850">
        <v>509</v>
      </c>
      <c r="J66" s="850">
        <v>11</v>
      </c>
      <c r="K66" s="850">
        <v>5599</v>
      </c>
      <c r="L66" s="850">
        <v>1</v>
      </c>
      <c r="M66" s="850">
        <v>509</v>
      </c>
      <c r="N66" s="850">
        <v>7</v>
      </c>
      <c r="O66" s="850">
        <v>3570</v>
      </c>
      <c r="P66" s="838">
        <v>0.63761385961778894</v>
      </c>
      <c r="Q66" s="851">
        <v>510</v>
      </c>
    </row>
    <row r="67" spans="1:17" ht="14.4" customHeight="1" x14ac:dyDescent="0.3">
      <c r="A67" s="832" t="s">
        <v>1772</v>
      </c>
      <c r="B67" s="833" t="s">
        <v>1554</v>
      </c>
      <c r="C67" s="833" t="s">
        <v>1614</v>
      </c>
      <c r="D67" s="833" t="s">
        <v>1692</v>
      </c>
      <c r="E67" s="833" t="s">
        <v>1693</v>
      </c>
      <c r="F67" s="850"/>
      <c r="G67" s="850"/>
      <c r="H67" s="850"/>
      <c r="I67" s="850"/>
      <c r="J67" s="850"/>
      <c r="K67" s="850"/>
      <c r="L67" s="850"/>
      <c r="M67" s="850"/>
      <c r="N67" s="850">
        <v>1</v>
      </c>
      <c r="O67" s="850">
        <v>2333</v>
      </c>
      <c r="P67" s="838"/>
      <c r="Q67" s="851">
        <v>2333</v>
      </c>
    </row>
    <row r="68" spans="1:17" ht="14.4" customHeight="1" x14ac:dyDescent="0.3">
      <c r="A68" s="832" t="s">
        <v>1772</v>
      </c>
      <c r="B68" s="833" t="s">
        <v>1554</v>
      </c>
      <c r="C68" s="833" t="s">
        <v>1614</v>
      </c>
      <c r="D68" s="833" t="s">
        <v>1713</v>
      </c>
      <c r="E68" s="833" t="s">
        <v>1714</v>
      </c>
      <c r="F68" s="850"/>
      <c r="G68" s="850"/>
      <c r="H68" s="850"/>
      <c r="I68" s="850"/>
      <c r="J68" s="850">
        <v>1</v>
      </c>
      <c r="K68" s="850">
        <v>719</v>
      </c>
      <c r="L68" s="850">
        <v>1</v>
      </c>
      <c r="M68" s="850">
        <v>719</v>
      </c>
      <c r="N68" s="850">
        <v>1</v>
      </c>
      <c r="O68" s="850">
        <v>719</v>
      </c>
      <c r="P68" s="838">
        <v>1</v>
      </c>
      <c r="Q68" s="851">
        <v>719</v>
      </c>
    </row>
    <row r="69" spans="1:17" ht="14.4" customHeight="1" x14ac:dyDescent="0.3">
      <c r="A69" s="832" t="s">
        <v>1773</v>
      </c>
      <c r="B69" s="833" t="s">
        <v>1554</v>
      </c>
      <c r="C69" s="833" t="s">
        <v>1721</v>
      </c>
      <c r="D69" s="833" t="s">
        <v>1722</v>
      </c>
      <c r="E69" s="833" t="s">
        <v>1723</v>
      </c>
      <c r="F69" s="850">
        <v>0.46</v>
      </c>
      <c r="G69" s="850">
        <v>924.43000000000006</v>
      </c>
      <c r="H69" s="850">
        <v>1.0222150960921779</v>
      </c>
      <c r="I69" s="850">
        <v>2009.6304347826087</v>
      </c>
      <c r="J69" s="850">
        <v>0.45</v>
      </c>
      <c r="K69" s="850">
        <v>904.34</v>
      </c>
      <c r="L69" s="850">
        <v>1</v>
      </c>
      <c r="M69" s="850">
        <v>2009.6444444444444</v>
      </c>
      <c r="N69" s="850"/>
      <c r="O69" s="850"/>
      <c r="P69" s="838"/>
      <c r="Q69" s="851"/>
    </row>
    <row r="70" spans="1:17" ht="14.4" customHeight="1" x14ac:dyDescent="0.3">
      <c r="A70" s="832" t="s">
        <v>1773</v>
      </c>
      <c r="B70" s="833" t="s">
        <v>1554</v>
      </c>
      <c r="C70" s="833" t="s">
        <v>1721</v>
      </c>
      <c r="D70" s="833" t="s">
        <v>1726</v>
      </c>
      <c r="E70" s="833" t="s">
        <v>814</v>
      </c>
      <c r="F70" s="850">
        <v>0.02</v>
      </c>
      <c r="G70" s="850">
        <v>177.08</v>
      </c>
      <c r="H70" s="850"/>
      <c r="I70" s="850">
        <v>8854</v>
      </c>
      <c r="J70" s="850"/>
      <c r="K70" s="850"/>
      <c r="L70" s="850"/>
      <c r="M70" s="850"/>
      <c r="N70" s="850"/>
      <c r="O70" s="850"/>
      <c r="P70" s="838"/>
      <c r="Q70" s="851"/>
    </row>
    <row r="71" spans="1:17" ht="14.4" customHeight="1" x14ac:dyDescent="0.3">
      <c r="A71" s="832" t="s">
        <v>1773</v>
      </c>
      <c r="B71" s="833" t="s">
        <v>1554</v>
      </c>
      <c r="C71" s="833" t="s">
        <v>1721</v>
      </c>
      <c r="D71" s="833" t="s">
        <v>1727</v>
      </c>
      <c r="E71" s="833" t="s">
        <v>814</v>
      </c>
      <c r="F71" s="850">
        <v>9.8000000000000007</v>
      </c>
      <c r="G71" s="850">
        <v>17353.839999999997</v>
      </c>
      <c r="H71" s="850">
        <v>2.9812728162928726</v>
      </c>
      <c r="I71" s="850">
        <v>1770.7999999999995</v>
      </c>
      <c r="J71" s="850">
        <v>3.1999999999999997</v>
      </c>
      <c r="K71" s="850">
        <v>5820.95</v>
      </c>
      <c r="L71" s="850">
        <v>1</v>
      </c>
      <c r="M71" s="850">
        <v>1819.046875</v>
      </c>
      <c r="N71" s="850">
        <v>10.3</v>
      </c>
      <c r="O71" s="850">
        <v>16990.849999999999</v>
      </c>
      <c r="P71" s="838">
        <v>2.9189135793985517</v>
      </c>
      <c r="Q71" s="851">
        <v>1649.5970873786405</v>
      </c>
    </row>
    <row r="72" spans="1:17" ht="14.4" customHeight="1" x14ac:dyDescent="0.3">
      <c r="A72" s="832" t="s">
        <v>1773</v>
      </c>
      <c r="B72" s="833" t="s">
        <v>1554</v>
      </c>
      <c r="C72" s="833" t="s">
        <v>1721</v>
      </c>
      <c r="D72" s="833" t="s">
        <v>1728</v>
      </c>
      <c r="E72" s="833" t="s">
        <v>1729</v>
      </c>
      <c r="F72" s="850">
        <v>0.35</v>
      </c>
      <c r="G72" s="850">
        <v>316.33</v>
      </c>
      <c r="H72" s="850">
        <v>3.5</v>
      </c>
      <c r="I72" s="850">
        <v>903.80000000000007</v>
      </c>
      <c r="J72" s="850">
        <v>0.1</v>
      </c>
      <c r="K72" s="850">
        <v>90.38</v>
      </c>
      <c r="L72" s="850">
        <v>1</v>
      </c>
      <c r="M72" s="850">
        <v>903.8</v>
      </c>
      <c r="N72" s="850"/>
      <c r="O72" s="850"/>
      <c r="P72" s="838"/>
      <c r="Q72" s="851"/>
    </row>
    <row r="73" spans="1:17" ht="14.4" customHeight="1" x14ac:dyDescent="0.3">
      <c r="A73" s="832" t="s">
        <v>1773</v>
      </c>
      <c r="B73" s="833" t="s">
        <v>1554</v>
      </c>
      <c r="C73" s="833" t="s">
        <v>1555</v>
      </c>
      <c r="D73" s="833" t="s">
        <v>1556</v>
      </c>
      <c r="E73" s="833" t="s">
        <v>1557</v>
      </c>
      <c r="F73" s="850">
        <v>380</v>
      </c>
      <c r="G73" s="850">
        <v>7383.4</v>
      </c>
      <c r="H73" s="850"/>
      <c r="I73" s="850">
        <v>19.43</v>
      </c>
      <c r="J73" s="850"/>
      <c r="K73" s="850"/>
      <c r="L73" s="850"/>
      <c r="M73" s="850"/>
      <c r="N73" s="850"/>
      <c r="O73" s="850"/>
      <c r="P73" s="838"/>
      <c r="Q73" s="851"/>
    </row>
    <row r="74" spans="1:17" ht="14.4" customHeight="1" x14ac:dyDescent="0.3">
      <c r="A74" s="832" t="s">
        <v>1773</v>
      </c>
      <c r="B74" s="833" t="s">
        <v>1554</v>
      </c>
      <c r="C74" s="833" t="s">
        <v>1555</v>
      </c>
      <c r="D74" s="833" t="s">
        <v>1558</v>
      </c>
      <c r="E74" s="833" t="s">
        <v>1559</v>
      </c>
      <c r="F74" s="850">
        <v>930</v>
      </c>
      <c r="G74" s="850">
        <v>2483.1</v>
      </c>
      <c r="H74" s="850">
        <v>3.1957528957528956</v>
      </c>
      <c r="I74" s="850">
        <v>2.67</v>
      </c>
      <c r="J74" s="850">
        <v>300</v>
      </c>
      <c r="K74" s="850">
        <v>777</v>
      </c>
      <c r="L74" s="850">
        <v>1</v>
      </c>
      <c r="M74" s="850">
        <v>2.59</v>
      </c>
      <c r="N74" s="850">
        <v>220</v>
      </c>
      <c r="O74" s="850">
        <v>567.6</v>
      </c>
      <c r="P74" s="838">
        <v>0.73050193050193057</v>
      </c>
      <c r="Q74" s="851">
        <v>2.58</v>
      </c>
    </row>
    <row r="75" spans="1:17" ht="14.4" customHeight="1" x14ac:dyDescent="0.3">
      <c r="A75" s="832" t="s">
        <v>1773</v>
      </c>
      <c r="B75" s="833" t="s">
        <v>1554</v>
      </c>
      <c r="C75" s="833" t="s">
        <v>1555</v>
      </c>
      <c r="D75" s="833" t="s">
        <v>1560</v>
      </c>
      <c r="E75" s="833" t="s">
        <v>1561</v>
      </c>
      <c r="F75" s="850">
        <v>8944</v>
      </c>
      <c r="G75" s="850">
        <v>46956</v>
      </c>
      <c r="H75" s="850">
        <v>0.78571404667164191</v>
      </c>
      <c r="I75" s="850">
        <v>5.25</v>
      </c>
      <c r="J75" s="850">
        <v>8630</v>
      </c>
      <c r="K75" s="850">
        <v>59762.200000000004</v>
      </c>
      <c r="L75" s="850">
        <v>1</v>
      </c>
      <c r="M75" s="850">
        <v>6.9249362688296641</v>
      </c>
      <c r="N75" s="850">
        <v>12355</v>
      </c>
      <c r="O75" s="850">
        <v>88832.449999999953</v>
      </c>
      <c r="P75" s="838">
        <v>1.4864320590607432</v>
      </c>
      <c r="Q75" s="851">
        <v>7.1899999999999959</v>
      </c>
    </row>
    <row r="76" spans="1:17" ht="14.4" customHeight="1" x14ac:dyDescent="0.3">
      <c r="A76" s="832" t="s">
        <v>1773</v>
      </c>
      <c r="B76" s="833" t="s">
        <v>1554</v>
      </c>
      <c r="C76" s="833" t="s">
        <v>1555</v>
      </c>
      <c r="D76" s="833" t="s">
        <v>1566</v>
      </c>
      <c r="E76" s="833" t="s">
        <v>1567</v>
      </c>
      <c r="F76" s="850">
        <v>10872</v>
      </c>
      <c r="G76" s="850">
        <v>66154.95</v>
      </c>
      <c r="H76" s="850">
        <v>1.2554624661890255</v>
      </c>
      <c r="I76" s="850">
        <v>6.0848923841059603</v>
      </c>
      <c r="J76" s="850">
        <v>9961</v>
      </c>
      <c r="K76" s="850">
        <v>52693.69</v>
      </c>
      <c r="L76" s="850">
        <v>1</v>
      </c>
      <c r="M76" s="850">
        <v>5.29</v>
      </c>
      <c r="N76" s="850">
        <v>3922</v>
      </c>
      <c r="O76" s="850">
        <v>20904.260000000002</v>
      </c>
      <c r="P76" s="838">
        <v>0.39671277528675636</v>
      </c>
      <c r="Q76" s="851">
        <v>5.330000000000001</v>
      </c>
    </row>
    <row r="77" spans="1:17" ht="14.4" customHeight="1" x14ac:dyDescent="0.3">
      <c r="A77" s="832" t="s">
        <v>1773</v>
      </c>
      <c r="B77" s="833" t="s">
        <v>1554</v>
      </c>
      <c r="C77" s="833" t="s">
        <v>1555</v>
      </c>
      <c r="D77" s="833" t="s">
        <v>1570</v>
      </c>
      <c r="E77" s="833" t="s">
        <v>1571</v>
      </c>
      <c r="F77" s="850">
        <v>520</v>
      </c>
      <c r="G77" s="850">
        <v>4709.2</v>
      </c>
      <c r="H77" s="850">
        <v>0.9499717582506253</v>
      </c>
      <c r="I77" s="850">
        <v>9.0561538461538458</v>
      </c>
      <c r="J77" s="850">
        <v>540</v>
      </c>
      <c r="K77" s="850">
        <v>4957.2</v>
      </c>
      <c r="L77" s="850">
        <v>1</v>
      </c>
      <c r="M77" s="850">
        <v>9.18</v>
      </c>
      <c r="N77" s="850">
        <v>340</v>
      </c>
      <c r="O77" s="850">
        <v>3121.2000000000003</v>
      </c>
      <c r="P77" s="838">
        <v>0.62962962962962976</v>
      </c>
      <c r="Q77" s="851">
        <v>9.1800000000000015</v>
      </c>
    </row>
    <row r="78" spans="1:17" ht="14.4" customHeight="1" x14ac:dyDescent="0.3">
      <c r="A78" s="832" t="s">
        <v>1773</v>
      </c>
      <c r="B78" s="833" t="s">
        <v>1554</v>
      </c>
      <c r="C78" s="833" t="s">
        <v>1555</v>
      </c>
      <c r="D78" s="833" t="s">
        <v>1572</v>
      </c>
      <c r="E78" s="833" t="s">
        <v>1573</v>
      </c>
      <c r="F78" s="850">
        <v>230</v>
      </c>
      <c r="G78" s="850">
        <v>2355.1999999999998</v>
      </c>
      <c r="H78" s="850"/>
      <c r="I78" s="850">
        <v>10.239999999999998</v>
      </c>
      <c r="J78" s="850"/>
      <c r="K78" s="850"/>
      <c r="L78" s="850"/>
      <c r="M78" s="850"/>
      <c r="N78" s="850">
        <v>290</v>
      </c>
      <c r="O78" s="850">
        <v>2931.8999999999996</v>
      </c>
      <c r="P78" s="838"/>
      <c r="Q78" s="851">
        <v>10.11</v>
      </c>
    </row>
    <row r="79" spans="1:17" ht="14.4" customHeight="1" x14ac:dyDescent="0.3">
      <c r="A79" s="832" t="s">
        <v>1773</v>
      </c>
      <c r="B79" s="833" t="s">
        <v>1554</v>
      </c>
      <c r="C79" s="833" t="s">
        <v>1555</v>
      </c>
      <c r="D79" s="833" t="s">
        <v>1580</v>
      </c>
      <c r="E79" s="833" t="s">
        <v>1581</v>
      </c>
      <c r="F79" s="850">
        <v>1090</v>
      </c>
      <c r="G79" s="850">
        <v>22214.2</v>
      </c>
      <c r="H79" s="850">
        <v>1.1691745746030242</v>
      </c>
      <c r="I79" s="850">
        <v>20.38</v>
      </c>
      <c r="J79" s="850">
        <v>930</v>
      </c>
      <c r="K79" s="850">
        <v>18999.900000000001</v>
      </c>
      <c r="L79" s="850">
        <v>1</v>
      </c>
      <c r="M79" s="850">
        <v>20.430000000000003</v>
      </c>
      <c r="N79" s="850"/>
      <c r="O79" s="850"/>
      <c r="P79" s="838"/>
      <c r="Q79" s="851"/>
    </row>
    <row r="80" spans="1:17" ht="14.4" customHeight="1" x14ac:dyDescent="0.3">
      <c r="A80" s="832" t="s">
        <v>1773</v>
      </c>
      <c r="B80" s="833" t="s">
        <v>1554</v>
      </c>
      <c r="C80" s="833" t="s">
        <v>1555</v>
      </c>
      <c r="D80" s="833" t="s">
        <v>1586</v>
      </c>
      <c r="E80" s="833" t="s">
        <v>1587</v>
      </c>
      <c r="F80" s="850">
        <v>26</v>
      </c>
      <c r="G80" s="850">
        <v>56257.239999999991</v>
      </c>
      <c r="H80" s="850">
        <v>1.3484590594599903</v>
      </c>
      <c r="I80" s="850">
        <v>2163.7399999999998</v>
      </c>
      <c r="J80" s="850">
        <v>21</v>
      </c>
      <c r="K80" s="850">
        <v>41719.65</v>
      </c>
      <c r="L80" s="850">
        <v>1</v>
      </c>
      <c r="M80" s="850">
        <v>1986.65</v>
      </c>
      <c r="N80" s="850">
        <v>36</v>
      </c>
      <c r="O80" s="850">
        <v>73004.039999999994</v>
      </c>
      <c r="P80" s="838">
        <v>1.7498718229898858</v>
      </c>
      <c r="Q80" s="851">
        <v>2027.8899999999999</v>
      </c>
    </row>
    <row r="81" spans="1:17" ht="14.4" customHeight="1" x14ac:dyDescent="0.3">
      <c r="A81" s="832" t="s">
        <v>1773</v>
      </c>
      <c r="B81" s="833" t="s">
        <v>1554</v>
      </c>
      <c r="C81" s="833" t="s">
        <v>1555</v>
      </c>
      <c r="D81" s="833" t="s">
        <v>1588</v>
      </c>
      <c r="E81" s="833" t="s">
        <v>1589</v>
      </c>
      <c r="F81" s="850">
        <v>400</v>
      </c>
      <c r="G81" s="850">
        <v>98432</v>
      </c>
      <c r="H81" s="850"/>
      <c r="I81" s="850">
        <v>246.08</v>
      </c>
      <c r="J81" s="850"/>
      <c r="K81" s="850"/>
      <c r="L81" s="850"/>
      <c r="M81" s="850"/>
      <c r="N81" s="850"/>
      <c r="O81" s="850"/>
      <c r="P81" s="838"/>
      <c r="Q81" s="851"/>
    </row>
    <row r="82" spans="1:17" ht="14.4" customHeight="1" x14ac:dyDescent="0.3">
      <c r="A82" s="832" t="s">
        <v>1773</v>
      </c>
      <c r="B82" s="833" t="s">
        <v>1554</v>
      </c>
      <c r="C82" s="833" t="s">
        <v>1555</v>
      </c>
      <c r="D82" s="833" t="s">
        <v>1590</v>
      </c>
      <c r="E82" s="833" t="s">
        <v>1591</v>
      </c>
      <c r="F82" s="850">
        <v>5594</v>
      </c>
      <c r="G82" s="850">
        <v>22631.100000000002</v>
      </c>
      <c r="H82" s="850">
        <v>1.1245680586515978</v>
      </c>
      <c r="I82" s="850">
        <v>4.0456024311762606</v>
      </c>
      <c r="J82" s="850">
        <v>5338</v>
      </c>
      <c r="K82" s="850">
        <v>20124.259999999998</v>
      </c>
      <c r="L82" s="850">
        <v>1</v>
      </c>
      <c r="M82" s="850">
        <v>3.7699999999999996</v>
      </c>
      <c r="N82" s="850">
        <v>3430</v>
      </c>
      <c r="O82" s="850">
        <v>12862.5</v>
      </c>
      <c r="P82" s="838">
        <v>0.63915393659195419</v>
      </c>
      <c r="Q82" s="851">
        <v>3.75</v>
      </c>
    </row>
    <row r="83" spans="1:17" ht="14.4" customHeight="1" x14ac:dyDescent="0.3">
      <c r="A83" s="832" t="s">
        <v>1773</v>
      </c>
      <c r="B83" s="833" t="s">
        <v>1554</v>
      </c>
      <c r="C83" s="833" t="s">
        <v>1555</v>
      </c>
      <c r="D83" s="833" t="s">
        <v>1592</v>
      </c>
      <c r="E83" s="833" t="s">
        <v>1593</v>
      </c>
      <c r="F83" s="850"/>
      <c r="G83" s="850"/>
      <c r="H83" s="850"/>
      <c r="I83" s="850"/>
      <c r="J83" s="850">
        <v>544</v>
      </c>
      <c r="K83" s="850">
        <v>3378.24</v>
      </c>
      <c r="L83" s="850">
        <v>1</v>
      </c>
      <c r="M83" s="850">
        <v>6.21</v>
      </c>
      <c r="N83" s="850"/>
      <c r="O83" s="850"/>
      <c r="P83" s="838"/>
      <c r="Q83" s="851"/>
    </row>
    <row r="84" spans="1:17" ht="14.4" customHeight="1" x14ac:dyDescent="0.3">
      <c r="A84" s="832" t="s">
        <v>1773</v>
      </c>
      <c r="B84" s="833" t="s">
        <v>1554</v>
      </c>
      <c r="C84" s="833" t="s">
        <v>1555</v>
      </c>
      <c r="D84" s="833" t="s">
        <v>1730</v>
      </c>
      <c r="E84" s="833" t="s">
        <v>1731</v>
      </c>
      <c r="F84" s="850">
        <v>5658</v>
      </c>
      <c r="G84" s="850">
        <v>186770.57999999996</v>
      </c>
      <c r="H84" s="850">
        <v>1.8476016766361858</v>
      </c>
      <c r="I84" s="850">
        <v>33.009999999999991</v>
      </c>
      <c r="J84" s="850">
        <v>2993</v>
      </c>
      <c r="K84" s="850">
        <v>101088.12000000001</v>
      </c>
      <c r="L84" s="850">
        <v>1</v>
      </c>
      <c r="M84" s="850">
        <v>33.774847978616776</v>
      </c>
      <c r="N84" s="850">
        <v>6074</v>
      </c>
      <c r="O84" s="850">
        <v>207670.05999999997</v>
      </c>
      <c r="P84" s="838">
        <v>2.0543468411520558</v>
      </c>
      <c r="Q84" s="851">
        <v>34.19</v>
      </c>
    </row>
    <row r="85" spans="1:17" ht="14.4" customHeight="1" x14ac:dyDescent="0.3">
      <c r="A85" s="832" t="s">
        <v>1773</v>
      </c>
      <c r="B85" s="833" t="s">
        <v>1554</v>
      </c>
      <c r="C85" s="833" t="s">
        <v>1555</v>
      </c>
      <c r="D85" s="833" t="s">
        <v>1598</v>
      </c>
      <c r="E85" s="833" t="s">
        <v>1599</v>
      </c>
      <c r="F85" s="850">
        <v>150</v>
      </c>
      <c r="G85" s="850">
        <v>3016.5</v>
      </c>
      <c r="H85" s="850"/>
      <c r="I85" s="850">
        <v>20.11</v>
      </c>
      <c r="J85" s="850"/>
      <c r="K85" s="850"/>
      <c r="L85" s="850"/>
      <c r="M85" s="850"/>
      <c r="N85" s="850"/>
      <c r="O85" s="850"/>
      <c r="P85" s="838"/>
      <c r="Q85" s="851"/>
    </row>
    <row r="86" spans="1:17" ht="14.4" customHeight="1" x14ac:dyDescent="0.3">
      <c r="A86" s="832" t="s">
        <v>1773</v>
      </c>
      <c r="B86" s="833" t="s">
        <v>1554</v>
      </c>
      <c r="C86" s="833" t="s">
        <v>1614</v>
      </c>
      <c r="D86" s="833" t="s">
        <v>1618</v>
      </c>
      <c r="E86" s="833" t="s">
        <v>1619</v>
      </c>
      <c r="F86" s="850">
        <v>2</v>
      </c>
      <c r="G86" s="850">
        <v>886</v>
      </c>
      <c r="H86" s="850">
        <v>0.66516516516516522</v>
      </c>
      <c r="I86" s="850">
        <v>443</v>
      </c>
      <c r="J86" s="850">
        <v>3</v>
      </c>
      <c r="K86" s="850">
        <v>1332</v>
      </c>
      <c r="L86" s="850">
        <v>1</v>
      </c>
      <c r="M86" s="850">
        <v>444</v>
      </c>
      <c r="N86" s="850"/>
      <c r="O86" s="850"/>
      <c r="P86" s="838"/>
      <c r="Q86" s="851"/>
    </row>
    <row r="87" spans="1:17" ht="14.4" customHeight="1" x14ac:dyDescent="0.3">
      <c r="A87" s="832" t="s">
        <v>1773</v>
      </c>
      <c r="B87" s="833" t="s">
        <v>1554</v>
      </c>
      <c r="C87" s="833" t="s">
        <v>1614</v>
      </c>
      <c r="D87" s="833" t="s">
        <v>1625</v>
      </c>
      <c r="E87" s="833" t="s">
        <v>1626</v>
      </c>
      <c r="F87" s="850">
        <v>2</v>
      </c>
      <c r="G87" s="850">
        <v>636</v>
      </c>
      <c r="H87" s="850"/>
      <c r="I87" s="850">
        <v>318</v>
      </c>
      <c r="J87" s="850"/>
      <c r="K87" s="850"/>
      <c r="L87" s="850"/>
      <c r="M87" s="850"/>
      <c r="N87" s="850"/>
      <c r="O87" s="850"/>
      <c r="P87" s="838"/>
      <c r="Q87" s="851"/>
    </row>
    <row r="88" spans="1:17" ht="14.4" customHeight="1" x14ac:dyDescent="0.3">
      <c r="A88" s="832" t="s">
        <v>1773</v>
      </c>
      <c r="B88" s="833" t="s">
        <v>1554</v>
      </c>
      <c r="C88" s="833" t="s">
        <v>1614</v>
      </c>
      <c r="D88" s="833" t="s">
        <v>1631</v>
      </c>
      <c r="E88" s="833" t="s">
        <v>1632</v>
      </c>
      <c r="F88" s="850">
        <v>4</v>
      </c>
      <c r="G88" s="850">
        <v>8152</v>
      </c>
      <c r="H88" s="850"/>
      <c r="I88" s="850">
        <v>2038</v>
      </c>
      <c r="J88" s="850"/>
      <c r="K88" s="850"/>
      <c r="L88" s="850"/>
      <c r="M88" s="850"/>
      <c r="N88" s="850"/>
      <c r="O88" s="850"/>
      <c r="P88" s="838"/>
      <c r="Q88" s="851"/>
    </row>
    <row r="89" spans="1:17" ht="14.4" customHeight="1" x14ac:dyDescent="0.3">
      <c r="A89" s="832" t="s">
        <v>1773</v>
      </c>
      <c r="B89" s="833" t="s">
        <v>1554</v>
      </c>
      <c r="C89" s="833" t="s">
        <v>1614</v>
      </c>
      <c r="D89" s="833" t="s">
        <v>1631</v>
      </c>
      <c r="E89" s="833" t="s">
        <v>1633</v>
      </c>
      <c r="F89" s="850">
        <v>1</v>
      </c>
      <c r="G89" s="850">
        <v>2038</v>
      </c>
      <c r="H89" s="850">
        <v>0.33316985450384173</v>
      </c>
      <c r="I89" s="850">
        <v>2038</v>
      </c>
      <c r="J89" s="850">
        <v>3</v>
      </c>
      <c r="K89" s="850">
        <v>6117</v>
      </c>
      <c r="L89" s="850">
        <v>1</v>
      </c>
      <c r="M89" s="850">
        <v>2039</v>
      </c>
      <c r="N89" s="850"/>
      <c r="O89" s="850"/>
      <c r="P89" s="838"/>
      <c r="Q89" s="851"/>
    </row>
    <row r="90" spans="1:17" ht="14.4" customHeight="1" x14ac:dyDescent="0.3">
      <c r="A90" s="832" t="s">
        <v>1773</v>
      </c>
      <c r="B90" s="833" t="s">
        <v>1554</v>
      </c>
      <c r="C90" s="833" t="s">
        <v>1614</v>
      </c>
      <c r="D90" s="833" t="s">
        <v>1634</v>
      </c>
      <c r="E90" s="833" t="s">
        <v>1635</v>
      </c>
      <c r="F90" s="850"/>
      <c r="G90" s="850"/>
      <c r="H90" s="850"/>
      <c r="I90" s="850"/>
      <c r="J90" s="850">
        <v>1</v>
      </c>
      <c r="K90" s="850">
        <v>3059</v>
      </c>
      <c r="L90" s="850">
        <v>1</v>
      </c>
      <c r="M90" s="850">
        <v>3059</v>
      </c>
      <c r="N90" s="850"/>
      <c r="O90" s="850"/>
      <c r="P90" s="838"/>
      <c r="Q90" s="851"/>
    </row>
    <row r="91" spans="1:17" ht="14.4" customHeight="1" x14ac:dyDescent="0.3">
      <c r="A91" s="832" t="s">
        <v>1773</v>
      </c>
      <c r="B91" s="833" t="s">
        <v>1554</v>
      </c>
      <c r="C91" s="833" t="s">
        <v>1614</v>
      </c>
      <c r="D91" s="833" t="s">
        <v>1637</v>
      </c>
      <c r="E91" s="833" t="s">
        <v>1638</v>
      </c>
      <c r="F91" s="850">
        <v>2</v>
      </c>
      <c r="G91" s="850">
        <v>1332</v>
      </c>
      <c r="H91" s="850"/>
      <c r="I91" s="850">
        <v>666</v>
      </c>
      <c r="J91" s="850"/>
      <c r="K91" s="850"/>
      <c r="L91" s="850"/>
      <c r="M91" s="850"/>
      <c r="N91" s="850">
        <v>6</v>
      </c>
      <c r="O91" s="850">
        <v>4002</v>
      </c>
      <c r="P91" s="838"/>
      <c r="Q91" s="851">
        <v>667</v>
      </c>
    </row>
    <row r="92" spans="1:17" ht="14.4" customHeight="1" x14ac:dyDescent="0.3">
      <c r="A92" s="832" t="s">
        <v>1773</v>
      </c>
      <c r="B92" s="833" t="s">
        <v>1554</v>
      </c>
      <c r="C92" s="833" t="s">
        <v>1614</v>
      </c>
      <c r="D92" s="833" t="s">
        <v>1637</v>
      </c>
      <c r="E92" s="833" t="s">
        <v>1639</v>
      </c>
      <c r="F92" s="850"/>
      <c r="G92" s="850"/>
      <c r="H92" s="850"/>
      <c r="I92" s="850"/>
      <c r="J92" s="850">
        <v>1</v>
      </c>
      <c r="K92" s="850">
        <v>667</v>
      </c>
      <c r="L92" s="850">
        <v>1</v>
      </c>
      <c r="M92" s="850">
        <v>667</v>
      </c>
      <c r="N92" s="850">
        <v>2</v>
      </c>
      <c r="O92" s="850">
        <v>1334</v>
      </c>
      <c r="P92" s="838">
        <v>2</v>
      </c>
      <c r="Q92" s="851">
        <v>667</v>
      </c>
    </row>
    <row r="93" spans="1:17" ht="14.4" customHeight="1" x14ac:dyDescent="0.3">
      <c r="A93" s="832" t="s">
        <v>1773</v>
      </c>
      <c r="B93" s="833" t="s">
        <v>1554</v>
      </c>
      <c r="C93" s="833" t="s">
        <v>1614</v>
      </c>
      <c r="D93" s="833" t="s">
        <v>1645</v>
      </c>
      <c r="E93" s="833" t="s">
        <v>1646</v>
      </c>
      <c r="F93" s="850">
        <v>2</v>
      </c>
      <c r="G93" s="850">
        <v>3824</v>
      </c>
      <c r="H93" s="850">
        <v>2</v>
      </c>
      <c r="I93" s="850">
        <v>1912</v>
      </c>
      <c r="J93" s="850">
        <v>1</v>
      </c>
      <c r="K93" s="850">
        <v>1912</v>
      </c>
      <c r="L93" s="850">
        <v>1</v>
      </c>
      <c r="M93" s="850">
        <v>1912</v>
      </c>
      <c r="N93" s="850">
        <v>2</v>
      </c>
      <c r="O93" s="850">
        <v>3828</v>
      </c>
      <c r="P93" s="838">
        <v>2.002092050209205</v>
      </c>
      <c r="Q93" s="851">
        <v>1914</v>
      </c>
    </row>
    <row r="94" spans="1:17" ht="14.4" customHeight="1" x14ac:dyDescent="0.3">
      <c r="A94" s="832" t="s">
        <v>1773</v>
      </c>
      <c r="B94" s="833" t="s">
        <v>1554</v>
      </c>
      <c r="C94" s="833" t="s">
        <v>1614</v>
      </c>
      <c r="D94" s="833" t="s">
        <v>1649</v>
      </c>
      <c r="E94" s="833" t="s">
        <v>1650</v>
      </c>
      <c r="F94" s="850">
        <v>1</v>
      </c>
      <c r="G94" s="850">
        <v>1213</v>
      </c>
      <c r="H94" s="850">
        <v>1</v>
      </c>
      <c r="I94" s="850">
        <v>1213</v>
      </c>
      <c r="J94" s="850">
        <v>1</v>
      </c>
      <c r="K94" s="850">
        <v>1213</v>
      </c>
      <c r="L94" s="850">
        <v>1</v>
      </c>
      <c r="M94" s="850">
        <v>1213</v>
      </c>
      <c r="N94" s="850">
        <v>2</v>
      </c>
      <c r="O94" s="850">
        <v>2428</v>
      </c>
      <c r="P94" s="838">
        <v>2.0016488046166527</v>
      </c>
      <c r="Q94" s="851">
        <v>1214</v>
      </c>
    </row>
    <row r="95" spans="1:17" ht="14.4" customHeight="1" x14ac:dyDescent="0.3">
      <c r="A95" s="832" t="s">
        <v>1773</v>
      </c>
      <c r="B95" s="833" t="s">
        <v>1554</v>
      </c>
      <c r="C95" s="833" t="s">
        <v>1614</v>
      </c>
      <c r="D95" s="833" t="s">
        <v>1649</v>
      </c>
      <c r="E95" s="833" t="s">
        <v>1651</v>
      </c>
      <c r="F95" s="850">
        <v>3</v>
      </c>
      <c r="G95" s="850">
        <v>3639</v>
      </c>
      <c r="H95" s="850">
        <v>1</v>
      </c>
      <c r="I95" s="850">
        <v>1213</v>
      </c>
      <c r="J95" s="850">
        <v>3</v>
      </c>
      <c r="K95" s="850">
        <v>3639</v>
      </c>
      <c r="L95" s="850">
        <v>1</v>
      </c>
      <c r="M95" s="850">
        <v>1213</v>
      </c>
      <c r="N95" s="850">
        <v>1</v>
      </c>
      <c r="O95" s="850">
        <v>1214</v>
      </c>
      <c r="P95" s="838">
        <v>0.33360813410277551</v>
      </c>
      <c r="Q95" s="851">
        <v>1214</v>
      </c>
    </row>
    <row r="96" spans="1:17" ht="14.4" customHeight="1" x14ac:dyDescent="0.3">
      <c r="A96" s="832" t="s">
        <v>1773</v>
      </c>
      <c r="B96" s="833" t="s">
        <v>1554</v>
      </c>
      <c r="C96" s="833" t="s">
        <v>1614</v>
      </c>
      <c r="D96" s="833" t="s">
        <v>1654</v>
      </c>
      <c r="E96" s="833" t="s">
        <v>1655</v>
      </c>
      <c r="F96" s="850">
        <v>24</v>
      </c>
      <c r="G96" s="850">
        <v>16344</v>
      </c>
      <c r="H96" s="850">
        <v>1.409694669656719</v>
      </c>
      <c r="I96" s="850">
        <v>681</v>
      </c>
      <c r="J96" s="850">
        <v>17</v>
      </c>
      <c r="K96" s="850">
        <v>11594</v>
      </c>
      <c r="L96" s="850">
        <v>1</v>
      </c>
      <c r="M96" s="850">
        <v>682</v>
      </c>
      <c r="N96" s="850">
        <v>31</v>
      </c>
      <c r="O96" s="850">
        <v>21142</v>
      </c>
      <c r="P96" s="838">
        <v>1.8235294117647058</v>
      </c>
      <c r="Q96" s="851">
        <v>682</v>
      </c>
    </row>
    <row r="97" spans="1:17" ht="14.4" customHeight="1" x14ac:dyDescent="0.3">
      <c r="A97" s="832" t="s">
        <v>1773</v>
      </c>
      <c r="B97" s="833" t="s">
        <v>1554</v>
      </c>
      <c r="C97" s="833" t="s">
        <v>1614</v>
      </c>
      <c r="D97" s="833" t="s">
        <v>1654</v>
      </c>
      <c r="E97" s="833" t="s">
        <v>1656</v>
      </c>
      <c r="F97" s="850">
        <v>2</v>
      </c>
      <c r="G97" s="850">
        <v>1362</v>
      </c>
      <c r="H97" s="850">
        <v>0.49926686217008798</v>
      </c>
      <c r="I97" s="850">
        <v>681</v>
      </c>
      <c r="J97" s="850">
        <v>4</v>
      </c>
      <c r="K97" s="850">
        <v>2728</v>
      </c>
      <c r="L97" s="850">
        <v>1</v>
      </c>
      <c r="M97" s="850">
        <v>682</v>
      </c>
      <c r="N97" s="850">
        <v>4</v>
      </c>
      <c r="O97" s="850">
        <v>2728</v>
      </c>
      <c r="P97" s="838">
        <v>1</v>
      </c>
      <c r="Q97" s="851">
        <v>682</v>
      </c>
    </row>
    <row r="98" spans="1:17" ht="14.4" customHeight="1" x14ac:dyDescent="0.3">
      <c r="A98" s="832" t="s">
        <v>1773</v>
      </c>
      <c r="B98" s="833" t="s">
        <v>1554</v>
      </c>
      <c r="C98" s="833" t="s">
        <v>1614</v>
      </c>
      <c r="D98" s="833" t="s">
        <v>1657</v>
      </c>
      <c r="E98" s="833" t="s">
        <v>1659</v>
      </c>
      <c r="F98" s="850">
        <v>1</v>
      </c>
      <c r="G98" s="850">
        <v>716</v>
      </c>
      <c r="H98" s="850"/>
      <c r="I98" s="850">
        <v>716</v>
      </c>
      <c r="J98" s="850"/>
      <c r="K98" s="850"/>
      <c r="L98" s="850"/>
      <c r="M98" s="850"/>
      <c r="N98" s="850"/>
      <c r="O98" s="850"/>
      <c r="P98" s="838"/>
      <c r="Q98" s="851"/>
    </row>
    <row r="99" spans="1:17" ht="14.4" customHeight="1" x14ac:dyDescent="0.3">
      <c r="A99" s="832" t="s">
        <v>1773</v>
      </c>
      <c r="B99" s="833" t="s">
        <v>1554</v>
      </c>
      <c r="C99" s="833" t="s">
        <v>1614</v>
      </c>
      <c r="D99" s="833" t="s">
        <v>1660</v>
      </c>
      <c r="E99" s="833" t="s">
        <v>1661</v>
      </c>
      <c r="F99" s="850"/>
      <c r="G99" s="850"/>
      <c r="H99" s="850"/>
      <c r="I99" s="850"/>
      <c r="J99" s="850">
        <v>1</v>
      </c>
      <c r="K99" s="850">
        <v>2638</v>
      </c>
      <c r="L99" s="850">
        <v>1</v>
      </c>
      <c r="M99" s="850">
        <v>2638</v>
      </c>
      <c r="N99" s="850"/>
      <c r="O99" s="850"/>
      <c r="P99" s="838"/>
      <c r="Q99" s="851"/>
    </row>
    <row r="100" spans="1:17" ht="14.4" customHeight="1" x14ac:dyDescent="0.3">
      <c r="A100" s="832" t="s">
        <v>1773</v>
      </c>
      <c r="B100" s="833" t="s">
        <v>1554</v>
      </c>
      <c r="C100" s="833" t="s">
        <v>1614</v>
      </c>
      <c r="D100" s="833" t="s">
        <v>1663</v>
      </c>
      <c r="E100" s="833" t="s">
        <v>1664</v>
      </c>
      <c r="F100" s="850">
        <v>59</v>
      </c>
      <c r="G100" s="850">
        <v>107675</v>
      </c>
      <c r="H100" s="850">
        <v>0.71084337349397586</v>
      </c>
      <c r="I100" s="850">
        <v>1825</v>
      </c>
      <c r="J100" s="850">
        <v>83</v>
      </c>
      <c r="K100" s="850">
        <v>151475</v>
      </c>
      <c r="L100" s="850">
        <v>1</v>
      </c>
      <c r="M100" s="850">
        <v>1825</v>
      </c>
      <c r="N100" s="850">
        <v>70</v>
      </c>
      <c r="O100" s="850">
        <v>127820</v>
      </c>
      <c r="P100" s="838">
        <v>0.84383561643835614</v>
      </c>
      <c r="Q100" s="851">
        <v>1826</v>
      </c>
    </row>
    <row r="101" spans="1:17" ht="14.4" customHeight="1" x14ac:dyDescent="0.3">
      <c r="A101" s="832" t="s">
        <v>1773</v>
      </c>
      <c r="B101" s="833" t="s">
        <v>1554</v>
      </c>
      <c r="C101" s="833" t="s">
        <v>1614</v>
      </c>
      <c r="D101" s="833" t="s">
        <v>1663</v>
      </c>
      <c r="E101" s="833" t="s">
        <v>1665</v>
      </c>
      <c r="F101" s="850">
        <v>11</v>
      </c>
      <c r="G101" s="850">
        <v>20075</v>
      </c>
      <c r="H101" s="850">
        <v>1</v>
      </c>
      <c r="I101" s="850">
        <v>1825</v>
      </c>
      <c r="J101" s="850">
        <v>11</v>
      </c>
      <c r="K101" s="850">
        <v>20075</v>
      </c>
      <c r="L101" s="850">
        <v>1</v>
      </c>
      <c r="M101" s="850">
        <v>1825</v>
      </c>
      <c r="N101" s="850">
        <v>9</v>
      </c>
      <c r="O101" s="850">
        <v>16434</v>
      </c>
      <c r="P101" s="838">
        <v>0.81863013698630138</v>
      </c>
      <c r="Q101" s="851">
        <v>1826</v>
      </c>
    </row>
    <row r="102" spans="1:17" ht="14.4" customHeight="1" x14ac:dyDescent="0.3">
      <c r="A102" s="832" t="s">
        <v>1773</v>
      </c>
      <c r="B102" s="833" t="s">
        <v>1554</v>
      </c>
      <c r="C102" s="833" t="s">
        <v>1614</v>
      </c>
      <c r="D102" s="833" t="s">
        <v>1666</v>
      </c>
      <c r="E102" s="833" t="s">
        <v>1667</v>
      </c>
      <c r="F102" s="850">
        <v>17</v>
      </c>
      <c r="G102" s="850">
        <v>7293</v>
      </c>
      <c r="H102" s="850">
        <v>0.70833333333333337</v>
      </c>
      <c r="I102" s="850">
        <v>429</v>
      </c>
      <c r="J102" s="850">
        <v>24</v>
      </c>
      <c r="K102" s="850">
        <v>10296</v>
      </c>
      <c r="L102" s="850">
        <v>1</v>
      </c>
      <c r="M102" s="850">
        <v>429</v>
      </c>
      <c r="N102" s="850">
        <v>11</v>
      </c>
      <c r="O102" s="850">
        <v>4730</v>
      </c>
      <c r="P102" s="838">
        <v>0.45940170940170938</v>
      </c>
      <c r="Q102" s="851">
        <v>430</v>
      </c>
    </row>
    <row r="103" spans="1:17" ht="14.4" customHeight="1" x14ac:dyDescent="0.3">
      <c r="A103" s="832" t="s">
        <v>1773</v>
      </c>
      <c r="B103" s="833" t="s">
        <v>1554</v>
      </c>
      <c r="C103" s="833" t="s">
        <v>1614</v>
      </c>
      <c r="D103" s="833" t="s">
        <v>1741</v>
      </c>
      <c r="E103" s="833" t="s">
        <v>1742</v>
      </c>
      <c r="F103" s="850">
        <v>22</v>
      </c>
      <c r="G103" s="850">
        <v>319132</v>
      </c>
      <c r="H103" s="850">
        <v>1.8332069575607177</v>
      </c>
      <c r="I103" s="850">
        <v>14506</v>
      </c>
      <c r="J103" s="850">
        <v>12</v>
      </c>
      <c r="K103" s="850">
        <v>174084</v>
      </c>
      <c r="L103" s="850">
        <v>1</v>
      </c>
      <c r="M103" s="850">
        <v>14507</v>
      </c>
      <c r="N103" s="850">
        <v>23</v>
      </c>
      <c r="O103" s="850">
        <v>333707</v>
      </c>
      <c r="P103" s="838">
        <v>1.9169309069184992</v>
      </c>
      <c r="Q103" s="851">
        <v>14509</v>
      </c>
    </row>
    <row r="104" spans="1:17" ht="14.4" customHeight="1" x14ac:dyDescent="0.3">
      <c r="A104" s="832" t="s">
        <v>1773</v>
      </c>
      <c r="B104" s="833" t="s">
        <v>1554</v>
      </c>
      <c r="C104" s="833" t="s">
        <v>1614</v>
      </c>
      <c r="D104" s="833" t="s">
        <v>1678</v>
      </c>
      <c r="E104" s="833" t="s">
        <v>1679</v>
      </c>
      <c r="F104" s="850"/>
      <c r="G104" s="850"/>
      <c r="H104" s="850"/>
      <c r="I104" s="850"/>
      <c r="J104" s="850">
        <v>5</v>
      </c>
      <c r="K104" s="850">
        <v>3050</v>
      </c>
      <c r="L104" s="850">
        <v>1</v>
      </c>
      <c r="M104" s="850">
        <v>610</v>
      </c>
      <c r="N104" s="850"/>
      <c r="O104" s="850"/>
      <c r="P104" s="838"/>
      <c r="Q104" s="851"/>
    </row>
    <row r="105" spans="1:17" ht="14.4" customHeight="1" x14ac:dyDescent="0.3">
      <c r="A105" s="832" t="s">
        <v>1773</v>
      </c>
      <c r="B105" s="833" t="s">
        <v>1554</v>
      </c>
      <c r="C105" s="833" t="s">
        <v>1614</v>
      </c>
      <c r="D105" s="833" t="s">
        <v>1678</v>
      </c>
      <c r="E105" s="833" t="s">
        <v>1680</v>
      </c>
      <c r="F105" s="850">
        <v>2</v>
      </c>
      <c r="G105" s="850">
        <v>1218</v>
      </c>
      <c r="H105" s="850">
        <v>0.99836065573770494</v>
      </c>
      <c r="I105" s="850">
        <v>609</v>
      </c>
      <c r="J105" s="850">
        <v>2</v>
      </c>
      <c r="K105" s="850">
        <v>1220</v>
      </c>
      <c r="L105" s="850">
        <v>1</v>
      </c>
      <c r="M105" s="850">
        <v>610</v>
      </c>
      <c r="N105" s="850">
        <v>1</v>
      </c>
      <c r="O105" s="850">
        <v>611</v>
      </c>
      <c r="P105" s="838">
        <v>0.50081967213114753</v>
      </c>
      <c r="Q105" s="851">
        <v>611</v>
      </c>
    </row>
    <row r="106" spans="1:17" ht="14.4" customHeight="1" x14ac:dyDescent="0.3">
      <c r="A106" s="832" t="s">
        <v>1773</v>
      </c>
      <c r="B106" s="833" t="s">
        <v>1554</v>
      </c>
      <c r="C106" s="833" t="s">
        <v>1614</v>
      </c>
      <c r="D106" s="833" t="s">
        <v>1683</v>
      </c>
      <c r="E106" s="833" t="s">
        <v>1684</v>
      </c>
      <c r="F106" s="850">
        <v>2</v>
      </c>
      <c r="G106" s="850">
        <v>874</v>
      </c>
      <c r="H106" s="850"/>
      <c r="I106" s="850">
        <v>437</v>
      </c>
      <c r="J106" s="850"/>
      <c r="K106" s="850"/>
      <c r="L106" s="850"/>
      <c r="M106" s="850"/>
      <c r="N106" s="850"/>
      <c r="O106" s="850"/>
      <c r="P106" s="838"/>
      <c r="Q106" s="851"/>
    </row>
    <row r="107" spans="1:17" ht="14.4" customHeight="1" x14ac:dyDescent="0.3">
      <c r="A107" s="832" t="s">
        <v>1773</v>
      </c>
      <c r="B107" s="833" t="s">
        <v>1554</v>
      </c>
      <c r="C107" s="833" t="s">
        <v>1614</v>
      </c>
      <c r="D107" s="833" t="s">
        <v>1683</v>
      </c>
      <c r="E107" s="833" t="s">
        <v>1685</v>
      </c>
      <c r="F107" s="850"/>
      <c r="G107" s="850"/>
      <c r="H107" s="850"/>
      <c r="I107" s="850"/>
      <c r="J107" s="850"/>
      <c r="K107" s="850"/>
      <c r="L107" s="850"/>
      <c r="M107" s="850"/>
      <c r="N107" s="850">
        <v>1</v>
      </c>
      <c r="O107" s="850">
        <v>438</v>
      </c>
      <c r="P107" s="838"/>
      <c r="Q107" s="851">
        <v>438</v>
      </c>
    </row>
    <row r="108" spans="1:17" ht="14.4" customHeight="1" x14ac:dyDescent="0.3">
      <c r="A108" s="832" t="s">
        <v>1773</v>
      </c>
      <c r="B108" s="833" t="s">
        <v>1554</v>
      </c>
      <c r="C108" s="833" t="s">
        <v>1614</v>
      </c>
      <c r="D108" s="833" t="s">
        <v>1774</v>
      </c>
      <c r="E108" s="833" t="s">
        <v>1775</v>
      </c>
      <c r="F108" s="850"/>
      <c r="G108" s="850"/>
      <c r="H108" s="850"/>
      <c r="I108" s="850"/>
      <c r="J108" s="850">
        <v>0</v>
      </c>
      <c r="K108" s="850">
        <v>0</v>
      </c>
      <c r="L108" s="850"/>
      <c r="M108" s="850"/>
      <c r="N108" s="850"/>
      <c r="O108" s="850"/>
      <c r="P108" s="838"/>
      <c r="Q108" s="851"/>
    </row>
    <row r="109" spans="1:17" ht="14.4" customHeight="1" x14ac:dyDescent="0.3">
      <c r="A109" s="832" t="s">
        <v>1773</v>
      </c>
      <c r="B109" s="833" t="s">
        <v>1554</v>
      </c>
      <c r="C109" s="833" t="s">
        <v>1614</v>
      </c>
      <c r="D109" s="833" t="s">
        <v>1686</v>
      </c>
      <c r="E109" s="833" t="s">
        <v>1687</v>
      </c>
      <c r="F109" s="850">
        <v>6</v>
      </c>
      <c r="G109" s="850">
        <v>8052</v>
      </c>
      <c r="H109" s="850">
        <v>0.8571428571428571</v>
      </c>
      <c r="I109" s="850">
        <v>1342</v>
      </c>
      <c r="J109" s="850">
        <v>7</v>
      </c>
      <c r="K109" s="850">
        <v>9394</v>
      </c>
      <c r="L109" s="850">
        <v>1</v>
      </c>
      <c r="M109" s="850">
        <v>1342</v>
      </c>
      <c r="N109" s="850">
        <v>7</v>
      </c>
      <c r="O109" s="850">
        <v>9401</v>
      </c>
      <c r="P109" s="838">
        <v>1.0007451564828613</v>
      </c>
      <c r="Q109" s="851">
        <v>1343</v>
      </c>
    </row>
    <row r="110" spans="1:17" ht="14.4" customHeight="1" x14ac:dyDescent="0.3">
      <c r="A110" s="832" t="s">
        <v>1773</v>
      </c>
      <c r="B110" s="833" t="s">
        <v>1554</v>
      </c>
      <c r="C110" s="833" t="s">
        <v>1614</v>
      </c>
      <c r="D110" s="833" t="s">
        <v>1686</v>
      </c>
      <c r="E110" s="833" t="s">
        <v>1688</v>
      </c>
      <c r="F110" s="850">
        <v>1</v>
      </c>
      <c r="G110" s="850">
        <v>1342</v>
      </c>
      <c r="H110" s="850">
        <v>1</v>
      </c>
      <c r="I110" s="850">
        <v>1342</v>
      </c>
      <c r="J110" s="850">
        <v>1</v>
      </c>
      <c r="K110" s="850">
        <v>1342</v>
      </c>
      <c r="L110" s="850">
        <v>1</v>
      </c>
      <c r="M110" s="850">
        <v>1342</v>
      </c>
      <c r="N110" s="850">
        <v>1</v>
      </c>
      <c r="O110" s="850">
        <v>1343</v>
      </c>
      <c r="P110" s="838">
        <v>1.0007451564828613</v>
      </c>
      <c r="Q110" s="851">
        <v>1343</v>
      </c>
    </row>
    <row r="111" spans="1:17" ht="14.4" customHeight="1" x14ac:dyDescent="0.3">
      <c r="A111" s="832" t="s">
        <v>1773</v>
      </c>
      <c r="B111" s="833" t="s">
        <v>1554</v>
      </c>
      <c r="C111" s="833" t="s">
        <v>1614</v>
      </c>
      <c r="D111" s="833" t="s">
        <v>1689</v>
      </c>
      <c r="E111" s="833" t="s">
        <v>1690</v>
      </c>
      <c r="F111" s="850">
        <v>6</v>
      </c>
      <c r="G111" s="850">
        <v>3054</v>
      </c>
      <c r="H111" s="850">
        <v>0.6</v>
      </c>
      <c r="I111" s="850">
        <v>509</v>
      </c>
      <c r="J111" s="850">
        <v>10</v>
      </c>
      <c r="K111" s="850">
        <v>5090</v>
      </c>
      <c r="L111" s="850">
        <v>1</v>
      </c>
      <c r="M111" s="850">
        <v>509</v>
      </c>
      <c r="N111" s="850">
        <v>7</v>
      </c>
      <c r="O111" s="850">
        <v>3570</v>
      </c>
      <c r="P111" s="838">
        <v>0.70137524557956776</v>
      </c>
      <c r="Q111" s="851">
        <v>510</v>
      </c>
    </row>
    <row r="112" spans="1:17" ht="14.4" customHeight="1" x14ac:dyDescent="0.3">
      <c r="A112" s="832" t="s">
        <v>1773</v>
      </c>
      <c r="B112" s="833" t="s">
        <v>1554</v>
      </c>
      <c r="C112" s="833" t="s">
        <v>1614</v>
      </c>
      <c r="D112" s="833" t="s">
        <v>1689</v>
      </c>
      <c r="E112" s="833" t="s">
        <v>1691</v>
      </c>
      <c r="F112" s="850">
        <v>45</v>
      </c>
      <c r="G112" s="850">
        <v>22905</v>
      </c>
      <c r="H112" s="850">
        <v>1.2162162162162162</v>
      </c>
      <c r="I112" s="850">
        <v>509</v>
      </c>
      <c r="J112" s="850">
        <v>37</v>
      </c>
      <c r="K112" s="850">
        <v>18833</v>
      </c>
      <c r="L112" s="850">
        <v>1</v>
      </c>
      <c r="M112" s="850">
        <v>509</v>
      </c>
      <c r="N112" s="850">
        <v>62</v>
      </c>
      <c r="O112" s="850">
        <v>31620</v>
      </c>
      <c r="P112" s="838">
        <v>1.6789677693410503</v>
      </c>
      <c r="Q112" s="851">
        <v>510</v>
      </c>
    </row>
    <row r="113" spans="1:17" ht="14.4" customHeight="1" x14ac:dyDescent="0.3">
      <c r="A113" s="832" t="s">
        <v>1773</v>
      </c>
      <c r="B113" s="833" t="s">
        <v>1554</v>
      </c>
      <c r="C113" s="833" t="s">
        <v>1614</v>
      </c>
      <c r="D113" s="833" t="s">
        <v>1692</v>
      </c>
      <c r="E113" s="833" t="s">
        <v>1693</v>
      </c>
      <c r="F113" s="850">
        <v>2</v>
      </c>
      <c r="G113" s="850">
        <v>4658</v>
      </c>
      <c r="H113" s="850">
        <v>0.99957081545064375</v>
      </c>
      <c r="I113" s="850">
        <v>2329</v>
      </c>
      <c r="J113" s="850">
        <v>2</v>
      </c>
      <c r="K113" s="850">
        <v>4660</v>
      </c>
      <c r="L113" s="850">
        <v>1</v>
      </c>
      <c r="M113" s="850">
        <v>2330</v>
      </c>
      <c r="N113" s="850"/>
      <c r="O113" s="850"/>
      <c r="P113" s="838"/>
      <c r="Q113" s="851"/>
    </row>
    <row r="114" spans="1:17" ht="14.4" customHeight="1" x14ac:dyDescent="0.3">
      <c r="A114" s="832" t="s">
        <v>1773</v>
      </c>
      <c r="B114" s="833" t="s">
        <v>1554</v>
      </c>
      <c r="C114" s="833" t="s">
        <v>1614</v>
      </c>
      <c r="D114" s="833" t="s">
        <v>1694</v>
      </c>
      <c r="E114" s="833" t="s">
        <v>1696</v>
      </c>
      <c r="F114" s="850">
        <v>1</v>
      </c>
      <c r="G114" s="850">
        <v>2645</v>
      </c>
      <c r="H114" s="850"/>
      <c r="I114" s="850">
        <v>2645</v>
      </c>
      <c r="J114" s="850"/>
      <c r="K114" s="850"/>
      <c r="L114" s="850"/>
      <c r="M114" s="850"/>
      <c r="N114" s="850"/>
      <c r="O114" s="850"/>
      <c r="P114" s="838"/>
      <c r="Q114" s="851"/>
    </row>
    <row r="115" spans="1:17" ht="14.4" customHeight="1" x14ac:dyDescent="0.3">
      <c r="A115" s="832" t="s">
        <v>1773</v>
      </c>
      <c r="B115" s="833" t="s">
        <v>1554</v>
      </c>
      <c r="C115" s="833" t="s">
        <v>1614</v>
      </c>
      <c r="D115" s="833" t="s">
        <v>1713</v>
      </c>
      <c r="E115" s="833" t="s">
        <v>1714</v>
      </c>
      <c r="F115" s="850">
        <v>1</v>
      </c>
      <c r="G115" s="850">
        <v>718</v>
      </c>
      <c r="H115" s="850">
        <v>0.99860917941585536</v>
      </c>
      <c r="I115" s="850">
        <v>718</v>
      </c>
      <c r="J115" s="850">
        <v>1</v>
      </c>
      <c r="K115" s="850">
        <v>719</v>
      </c>
      <c r="L115" s="850">
        <v>1</v>
      </c>
      <c r="M115" s="850">
        <v>719</v>
      </c>
      <c r="N115" s="850"/>
      <c r="O115" s="850"/>
      <c r="P115" s="838"/>
      <c r="Q115" s="851"/>
    </row>
    <row r="116" spans="1:17" ht="14.4" customHeight="1" x14ac:dyDescent="0.3">
      <c r="A116" s="832" t="s">
        <v>1773</v>
      </c>
      <c r="B116" s="833" t="s">
        <v>1554</v>
      </c>
      <c r="C116" s="833" t="s">
        <v>1614</v>
      </c>
      <c r="D116" s="833" t="s">
        <v>1713</v>
      </c>
      <c r="E116" s="833" t="s">
        <v>1715</v>
      </c>
      <c r="F116" s="850">
        <v>1</v>
      </c>
      <c r="G116" s="850">
        <v>718</v>
      </c>
      <c r="H116" s="850">
        <v>0.99860917941585536</v>
      </c>
      <c r="I116" s="850">
        <v>718</v>
      </c>
      <c r="J116" s="850">
        <v>1</v>
      </c>
      <c r="K116" s="850">
        <v>719</v>
      </c>
      <c r="L116" s="850">
        <v>1</v>
      </c>
      <c r="M116" s="850">
        <v>719</v>
      </c>
      <c r="N116" s="850"/>
      <c r="O116" s="850"/>
      <c r="P116" s="838"/>
      <c r="Q116" s="851"/>
    </row>
    <row r="117" spans="1:17" ht="14.4" customHeight="1" x14ac:dyDescent="0.3">
      <c r="A117" s="832" t="s">
        <v>1773</v>
      </c>
      <c r="B117" s="833" t="s">
        <v>1554</v>
      </c>
      <c r="C117" s="833" t="s">
        <v>1614</v>
      </c>
      <c r="D117" s="833" t="s">
        <v>1716</v>
      </c>
      <c r="E117" s="833" t="s">
        <v>1717</v>
      </c>
      <c r="F117" s="850">
        <v>1</v>
      </c>
      <c r="G117" s="850">
        <v>1735</v>
      </c>
      <c r="H117" s="850"/>
      <c r="I117" s="850">
        <v>1735</v>
      </c>
      <c r="J117" s="850"/>
      <c r="K117" s="850"/>
      <c r="L117" s="850"/>
      <c r="M117" s="850"/>
      <c r="N117" s="850"/>
      <c r="O117" s="850"/>
      <c r="P117" s="838"/>
      <c r="Q117" s="851"/>
    </row>
    <row r="118" spans="1:17" ht="14.4" customHeight="1" x14ac:dyDescent="0.3">
      <c r="A118" s="832" t="s">
        <v>1776</v>
      </c>
      <c r="B118" s="833" t="s">
        <v>1554</v>
      </c>
      <c r="C118" s="833" t="s">
        <v>1721</v>
      </c>
      <c r="D118" s="833" t="s">
        <v>1727</v>
      </c>
      <c r="E118" s="833" t="s">
        <v>814</v>
      </c>
      <c r="F118" s="850">
        <v>2.7</v>
      </c>
      <c r="G118" s="850">
        <v>4781.16</v>
      </c>
      <c r="H118" s="850">
        <v>3.0922402307622661</v>
      </c>
      <c r="I118" s="850">
        <v>1770.7999999999997</v>
      </c>
      <c r="J118" s="850">
        <v>0.85</v>
      </c>
      <c r="K118" s="850">
        <v>1546.1799999999998</v>
      </c>
      <c r="L118" s="850">
        <v>1</v>
      </c>
      <c r="M118" s="850">
        <v>1819.035294117647</v>
      </c>
      <c r="N118" s="850">
        <v>2.2000000000000002</v>
      </c>
      <c r="O118" s="850">
        <v>3303.7699999999995</v>
      </c>
      <c r="P118" s="838">
        <v>2.1367305229662783</v>
      </c>
      <c r="Q118" s="851">
        <v>1501.7136363636359</v>
      </c>
    </row>
    <row r="119" spans="1:17" ht="14.4" customHeight="1" x14ac:dyDescent="0.3">
      <c r="A119" s="832" t="s">
        <v>1776</v>
      </c>
      <c r="B119" s="833" t="s">
        <v>1554</v>
      </c>
      <c r="C119" s="833" t="s">
        <v>1721</v>
      </c>
      <c r="D119" s="833" t="s">
        <v>1728</v>
      </c>
      <c r="E119" s="833" t="s">
        <v>1729</v>
      </c>
      <c r="F119" s="850">
        <v>0.05</v>
      </c>
      <c r="G119" s="850">
        <v>45.19</v>
      </c>
      <c r="H119" s="850"/>
      <c r="I119" s="850">
        <v>903.8</v>
      </c>
      <c r="J119" s="850"/>
      <c r="K119" s="850"/>
      <c r="L119" s="850"/>
      <c r="M119" s="850"/>
      <c r="N119" s="850"/>
      <c r="O119" s="850"/>
      <c r="P119" s="838"/>
      <c r="Q119" s="851"/>
    </row>
    <row r="120" spans="1:17" ht="14.4" customHeight="1" x14ac:dyDescent="0.3">
      <c r="A120" s="832" t="s">
        <v>1776</v>
      </c>
      <c r="B120" s="833" t="s">
        <v>1554</v>
      </c>
      <c r="C120" s="833" t="s">
        <v>1555</v>
      </c>
      <c r="D120" s="833" t="s">
        <v>1566</v>
      </c>
      <c r="E120" s="833" t="s">
        <v>1567</v>
      </c>
      <c r="F120" s="850">
        <v>854</v>
      </c>
      <c r="G120" s="850">
        <v>5217.9399999999996</v>
      </c>
      <c r="H120" s="850"/>
      <c r="I120" s="850">
        <v>6.1099999999999994</v>
      </c>
      <c r="J120" s="850"/>
      <c r="K120" s="850"/>
      <c r="L120" s="850"/>
      <c r="M120" s="850"/>
      <c r="N120" s="850"/>
      <c r="O120" s="850"/>
      <c r="P120" s="838"/>
      <c r="Q120" s="851"/>
    </row>
    <row r="121" spans="1:17" ht="14.4" customHeight="1" x14ac:dyDescent="0.3">
      <c r="A121" s="832" t="s">
        <v>1776</v>
      </c>
      <c r="B121" s="833" t="s">
        <v>1554</v>
      </c>
      <c r="C121" s="833" t="s">
        <v>1555</v>
      </c>
      <c r="D121" s="833" t="s">
        <v>1590</v>
      </c>
      <c r="E121" s="833" t="s">
        <v>1591</v>
      </c>
      <c r="F121" s="850">
        <v>640</v>
      </c>
      <c r="G121" s="850">
        <v>2656</v>
      </c>
      <c r="H121" s="850">
        <v>1.0990784458964564</v>
      </c>
      <c r="I121" s="850">
        <v>4.1500000000000004</v>
      </c>
      <c r="J121" s="850">
        <v>641</v>
      </c>
      <c r="K121" s="850">
        <v>2416.5700000000002</v>
      </c>
      <c r="L121" s="850">
        <v>1</v>
      </c>
      <c r="M121" s="850">
        <v>3.7700000000000005</v>
      </c>
      <c r="N121" s="850"/>
      <c r="O121" s="850"/>
      <c r="P121" s="838"/>
      <c r="Q121" s="851"/>
    </row>
    <row r="122" spans="1:17" ht="14.4" customHeight="1" x14ac:dyDescent="0.3">
      <c r="A122" s="832" t="s">
        <v>1776</v>
      </c>
      <c r="B122" s="833" t="s">
        <v>1554</v>
      </c>
      <c r="C122" s="833" t="s">
        <v>1555</v>
      </c>
      <c r="D122" s="833" t="s">
        <v>1730</v>
      </c>
      <c r="E122" s="833" t="s">
        <v>1731</v>
      </c>
      <c r="F122" s="850">
        <v>1749</v>
      </c>
      <c r="G122" s="850">
        <v>57734.490000000005</v>
      </c>
      <c r="H122" s="850">
        <v>2.0356663459263573</v>
      </c>
      <c r="I122" s="850">
        <v>33.010000000000005</v>
      </c>
      <c r="J122" s="850">
        <v>851</v>
      </c>
      <c r="K122" s="850">
        <v>28361.47</v>
      </c>
      <c r="L122" s="850">
        <v>1</v>
      </c>
      <c r="M122" s="850">
        <v>33.327226792009405</v>
      </c>
      <c r="N122" s="850">
        <v>1039</v>
      </c>
      <c r="O122" s="850">
        <v>35523.409999999996</v>
      </c>
      <c r="P122" s="838">
        <v>1.2525235821697533</v>
      </c>
      <c r="Q122" s="851">
        <v>34.19</v>
      </c>
    </row>
    <row r="123" spans="1:17" ht="14.4" customHeight="1" x14ac:dyDescent="0.3">
      <c r="A123" s="832" t="s">
        <v>1776</v>
      </c>
      <c r="B123" s="833" t="s">
        <v>1554</v>
      </c>
      <c r="C123" s="833" t="s">
        <v>1555</v>
      </c>
      <c r="D123" s="833" t="s">
        <v>1598</v>
      </c>
      <c r="E123" s="833" t="s">
        <v>1599</v>
      </c>
      <c r="F123" s="850">
        <v>8100</v>
      </c>
      <c r="G123" s="850">
        <v>162891</v>
      </c>
      <c r="H123" s="850">
        <v>2.0826349280626593</v>
      </c>
      <c r="I123" s="850">
        <v>20.11</v>
      </c>
      <c r="J123" s="850">
        <v>3870</v>
      </c>
      <c r="K123" s="850">
        <v>78213.899999999994</v>
      </c>
      <c r="L123" s="850">
        <v>1</v>
      </c>
      <c r="M123" s="850">
        <v>20.210310077519377</v>
      </c>
      <c r="N123" s="850">
        <v>2867</v>
      </c>
      <c r="O123" s="850">
        <v>59461.580000000016</v>
      </c>
      <c r="P123" s="838">
        <v>0.76024312813962758</v>
      </c>
      <c r="Q123" s="851">
        <v>20.740000000000006</v>
      </c>
    </row>
    <row r="124" spans="1:17" ht="14.4" customHeight="1" x14ac:dyDescent="0.3">
      <c r="A124" s="832" t="s">
        <v>1776</v>
      </c>
      <c r="B124" s="833" t="s">
        <v>1554</v>
      </c>
      <c r="C124" s="833" t="s">
        <v>1555</v>
      </c>
      <c r="D124" s="833" t="s">
        <v>1734</v>
      </c>
      <c r="E124" s="833" t="s">
        <v>1735</v>
      </c>
      <c r="F124" s="850"/>
      <c r="G124" s="850"/>
      <c r="H124" s="850"/>
      <c r="I124" s="850"/>
      <c r="J124" s="850">
        <v>116</v>
      </c>
      <c r="K124" s="850">
        <v>6625.92</v>
      </c>
      <c r="L124" s="850">
        <v>1</v>
      </c>
      <c r="M124" s="850">
        <v>57.12</v>
      </c>
      <c r="N124" s="850"/>
      <c r="O124" s="850"/>
      <c r="P124" s="838"/>
      <c r="Q124" s="851"/>
    </row>
    <row r="125" spans="1:17" ht="14.4" customHeight="1" x14ac:dyDescent="0.3">
      <c r="A125" s="832" t="s">
        <v>1776</v>
      </c>
      <c r="B125" s="833" t="s">
        <v>1554</v>
      </c>
      <c r="C125" s="833" t="s">
        <v>1555</v>
      </c>
      <c r="D125" s="833" t="s">
        <v>1610</v>
      </c>
      <c r="E125" s="833" t="s">
        <v>1611</v>
      </c>
      <c r="F125" s="850"/>
      <c r="G125" s="850"/>
      <c r="H125" s="850"/>
      <c r="I125" s="850"/>
      <c r="J125" s="850"/>
      <c r="K125" s="850"/>
      <c r="L125" s="850"/>
      <c r="M125" s="850"/>
      <c r="N125" s="850">
        <v>300</v>
      </c>
      <c r="O125" s="850">
        <v>2562</v>
      </c>
      <c r="P125" s="838"/>
      <c r="Q125" s="851">
        <v>8.5399999999999991</v>
      </c>
    </row>
    <row r="126" spans="1:17" ht="14.4" customHeight="1" x14ac:dyDescent="0.3">
      <c r="A126" s="832" t="s">
        <v>1776</v>
      </c>
      <c r="B126" s="833" t="s">
        <v>1554</v>
      </c>
      <c r="C126" s="833" t="s">
        <v>1614</v>
      </c>
      <c r="D126" s="833" t="s">
        <v>1657</v>
      </c>
      <c r="E126" s="833" t="s">
        <v>1659</v>
      </c>
      <c r="F126" s="850"/>
      <c r="G126" s="850"/>
      <c r="H126" s="850"/>
      <c r="I126" s="850"/>
      <c r="J126" s="850">
        <v>1</v>
      </c>
      <c r="K126" s="850">
        <v>717</v>
      </c>
      <c r="L126" s="850">
        <v>1</v>
      </c>
      <c r="M126" s="850">
        <v>717</v>
      </c>
      <c r="N126" s="850"/>
      <c r="O126" s="850"/>
      <c r="P126" s="838"/>
      <c r="Q126" s="851"/>
    </row>
    <row r="127" spans="1:17" ht="14.4" customHeight="1" x14ac:dyDescent="0.3">
      <c r="A127" s="832" t="s">
        <v>1776</v>
      </c>
      <c r="B127" s="833" t="s">
        <v>1554</v>
      </c>
      <c r="C127" s="833" t="s">
        <v>1614</v>
      </c>
      <c r="D127" s="833" t="s">
        <v>1663</v>
      </c>
      <c r="E127" s="833" t="s">
        <v>1664</v>
      </c>
      <c r="F127" s="850">
        <v>4</v>
      </c>
      <c r="G127" s="850">
        <v>7300</v>
      </c>
      <c r="H127" s="850">
        <v>2</v>
      </c>
      <c r="I127" s="850">
        <v>1825</v>
      </c>
      <c r="J127" s="850">
        <v>2</v>
      </c>
      <c r="K127" s="850">
        <v>3650</v>
      </c>
      <c r="L127" s="850">
        <v>1</v>
      </c>
      <c r="M127" s="850">
        <v>1825</v>
      </c>
      <c r="N127" s="850">
        <v>2</v>
      </c>
      <c r="O127" s="850">
        <v>3652</v>
      </c>
      <c r="P127" s="838">
        <v>1.0005479452054795</v>
      </c>
      <c r="Q127" s="851">
        <v>1826</v>
      </c>
    </row>
    <row r="128" spans="1:17" ht="14.4" customHeight="1" x14ac:dyDescent="0.3">
      <c r="A128" s="832" t="s">
        <v>1776</v>
      </c>
      <c r="B128" s="833" t="s">
        <v>1554</v>
      </c>
      <c r="C128" s="833" t="s">
        <v>1614</v>
      </c>
      <c r="D128" s="833" t="s">
        <v>1663</v>
      </c>
      <c r="E128" s="833" t="s">
        <v>1665</v>
      </c>
      <c r="F128" s="850">
        <v>1</v>
      </c>
      <c r="G128" s="850">
        <v>1825</v>
      </c>
      <c r="H128" s="850"/>
      <c r="I128" s="850">
        <v>1825</v>
      </c>
      <c r="J128" s="850"/>
      <c r="K128" s="850"/>
      <c r="L128" s="850"/>
      <c r="M128" s="850"/>
      <c r="N128" s="850"/>
      <c r="O128" s="850"/>
      <c r="P128" s="838"/>
      <c r="Q128" s="851"/>
    </row>
    <row r="129" spans="1:17" ht="14.4" customHeight="1" x14ac:dyDescent="0.3">
      <c r="A129" s="832" t="s">
        <v>1776</v>
      </c>
      <c r="B129" s="833" t="s">
        <v>1554</v>
      </c>
      <c r="C129" s="833" t="s">
        <v>1614</v>
      </c>
      <c r="D129" s="833" t="s">
        <v>1666</v>
      </c>
      <c r="E129" s="833" t="s">
        <v>1667</v>
      </c>
      <c r="F129" s="850">
        <v>1</v>
      </c>
      <c r="G129" s="850">
        <v>429</v>
      </c>
      <c r="H129" s="850"/>
      <c r="I129" s="850">
        <v>429</v>
      </c>
      <c r="J129" s="850"/>
      <c r="K129" s="850"/>
      <c r="L129" s="850"/>
      <c r="M129" s="850"/>
      <c r="N129" s="850"/>
      <c r="O129" s="850"/>
      <c r="P129" s="838"/>
      <c r="Q129" s="851"/>
    </row>
    <row r="130" spans="1:17" ht="14.4" customHeight="1" x14ac:dyDescent="0.3">
      <c r="A130" s="832" t="s">
        <v>1776</v>
      </c>
      <c r="B130" s="833" t="s">
        <v>1554</v>
      </c>
      <c r="C130" s="833" t="s">
        <v>1614</v>
      </c>
      <c r="D130" s="833" t="s">
        <v>1668</v>
      </c>
      <c r="E130" s="833" t="s">
        <v>1669</v>
      </c>
      <c r="F130" s="850">
        <v>74</v>
      </c>
      <c r="G130" s="850">
        <v>260332</v>
      </c>
      <c r="H130" s="850">
        <v>1.6077816205533597</v>
      </c>
      <c r="I130" s="850">
        <v>3518</v>
      </c>
      <c r="J130" s="850">
        <v>46</v>
      </c>
      <c r="K130" s="850">
        <v>161920</v>
      </c>
      <c r="L130" s="850">
        <v>1</v>
      </c>
      <c r="M130" s="850">
        <v>3520</v>
      </c>
      <c r="N130" s="850">
        <v>25</v>
      </c>
      <c r="O130" s="850">
        <v>88050</v>
      </c>
      <c r="P130" s="838">
        <v>0.54378705533596838</v>
      </c>
      <c r="Q130" s="851">
        <v>3522</v>
      </c>
    </row>
    <row r="131" spans="1:17" ht="14.4" customHeight="1" x14ac:dyDescent="0.3">
      <c r="A131" s="832" t="s">
        <v>1776</v>
      </c>
      <c r="B131" s="833" t="s">
        <v>1554</v>
      </c>
      <c r="C131" s="833" t="s">
        <v>1614</v>
      </c>
      <c r="D131" s="833" t="s">
        <v>1668</v>
      </c>
      <c r="E131" s="833" t="s">
        <v>1670</v>
      </c>
      <c r="F131" s="850">
        <v>3</v>
      </c>
      <c r="G131" s="850">
        <v>10554</v>
      </c>
      <c r="H131" s="850">
        <v>0.99943181818181814</v>
      </c>
      <c r="I131" s="850">
        <v>3518</v>
      </c>
      <c r="J131" s="850">
        <v>3</v>
      </c>
      <c r="K131" s="850">
        <v>10560</v>
      </c>
      <c r="L131" s="850">
        <v>1</v>
      </c>
      <c r="M131" s="850">
        <v>3520</v>
      </c>
      <c r="N131" s="850">
        <v>14</v>
      </c>
      <c r="O131" s="850">
        <v>49308</v>
      </c>
      <c r="P131" s="838">
        <v>4.6693181818181815</v>
      </c>
      <c r="Q131" s="851">
        <v>3522</v>
      </c>
    </row>
    <row r="132" spans="1:17" ht="14.4" customHeight="1" x14ac:dyDescent="0.3">
      <c r="A132" s="832" t="s">
        <v>1776</v>
      </c>
      <c r="B132" s="833" t="s">
        <v>1554</v>
      </c>
      <c r="C132" s="833" t="s">
        <v>1614</v>
      </c>
      <c r="D132" s="833" t="s">
        <v>1741</v>
      </c>
      <c r="E132" s="833" t="s">
        <v>1742</v>
      </c>
      <c r="F132" s="850">
        <v>7</v>
      </c>
      <c r="G132" s="850">
        <v>101542</v>
      </c>
      <c r="H132" s="850">
        <v>1.3999034948645481</v>
      </c>
      <c r="I132" s="850">
        <v>14506</v>
      </c>
      <c r="J132" s="850">
        <v>5</v>
      </c>
      <c r="K132" s="850">
        <v>72535</v>
      </c>
      <c r="L132" s="850">
        <v>1</v>
      </c>
      <c r="M132" s="850">
        <v>14507</v>
      </c>
      <c r="N132" s="850">
        <v>5</v>
      </c>
      <c r="O132" s="850">
        <v>72545</v>
      </c>
      <c r="P132" s="838">
        <v>1.0001378644792169</v>
      </c>
      <c r="Q132" s="851">
        <v>14509</v>
      </c>
    </row>
    <row r="133" spans="1:17" ht="14.4" customHeight="1" x14ac:dyDescent="0.3">
      <c r="A133" s="832" t="s">
        <v>1776</v>
      </c>
      <c r="B133" s="833" t="s">
        <v>1554</v>
      </c>
      <c r="C133" s="833" t="s">
        <v>1614</v>
      </c>
      <c r="D133" s="833" t="s">
        <v>1686</v>
      </c>
      <c r="E133" s="833" t="s">
        <v>1687</v>
      </c>
      <c r="F133" s="850">
        <v>1</v>
      </c>
      <c r="G133" s="850">
        <v>1342</v>
      </c>
      <c r="H133" s="850">
        <v>1</v>
      </c>
      <c r="I133" s="850">
        <v>1342</v>
      </c>
      <c r="J133" s="850">
        <v>1</v>
      </c>
      <c r="K133" s="850">
        <v>1342</v>
      </c>
      <c r="L133" s="850">
        <v>1</v>
      </c>
      <c r="M133" s="850">
        <v>1342</v>
      </c>
      <c r="N133" s="850"/>
      <c r="O133" s="850"/>
      <c r="P133" s="838"/>
      <c r="Q133" s="851"/>
    </row>
    <row r="134" spans="1:17" ht="14.4" customHeight="1" x14ac:dyDescent="0.3">
      <c r="A134" s="832" t="s">
        <v>1776</v>
      </c>
      <c r="B134" s="833" t="s">
        <v>1554</v>
      </c>
      <c r="C134" s="833" t="s">
        <v>1614</v>
      </c>
      <c r="D134" s="833" t="s">
        <v>1710</v>
      </c>
      <c r="E134" s="833" t="s">
        <v>1711</v>
      </c>
      <c r="F134" s="850"/>
      <c r="G134" s="850"/>
      <c r="H134" s="850"/>
      <c r="I134" s="850"/>
      <c r="J134" s="850"/>
      <c r="K134" s="850"/>
      <c r="L134" s="850"/>
      <c r="M134" s="850"/>
      <c r="N134" s="850">
        <v>1</v>
      </c>
      <c r="O134" s="850">
        <v>1693</v>
      </c>
      <c r="P134" s="838"/>
      <c r="Q134" s="851">
        <v>1693</v>
      </c>
    </row>
    <row r="135" spans="1:17" ht="14.4" customHeight="1" x14ac:dyDescent="0.3">
      <c r="A135" s="832" t="s">
        <v>1777</v>
      </c>
      <c r="B135" s="833" t="s">
        <v>1554</v>
      </c>
      <c r="C135" s="833" t="s">
        <v>1721</v>
      </c>
      <c r="D135" s="833" t="s">
        <v>1727</v>
      </c>
      <c r="E135" s="833" t="s">
        <v>814</v>
      </c>
      <c r="F135" s="850"/>
      <c r="G135" s="850"/>
      <c r="H135" s="850"/>
      <c r="I135" s="850"/>
      <c r="J135" s="850">
        <v>0.45</v>
      </c>
      <c r="K135" s="850">
        <v>818.57</v>
      </c>
      <c r="L135" s="850">
        <v>1</v>
      </c>
      <c r="M135" s="850">
        <v>1819.0444444444445</v>
      </c>
      <c r="N135" s="850">
        <v>0.9</v>
      </c>
      <c r="O135" s="850">
        <v>1637.13</v>
      </c>
      <c r="P135" s="838">
        <v>1.9999877835737934</v>
      </c>
      <c r="Q135" s="851">
        <v>1819.0333333333333</v>
      </c>
    </row>
    <row r="136" spans="1:17" ht="14.4" customHeight="1" x14ac:dyDescent="0.3">
      <c r="A136" s="832" t="s">
        <v>1777</v>
      </c>
      <c r="B136" s="833" t="s">
        <v>1554</v>
      </c>
      <c r="C136" s="833" t="s">
        <v>1555</v>
      </c>
      <c r="D136" s="833" t="s">
        <v>1730</v>
      </c>
      <c r="E136" s="833" t="s">
        <v>1731</v>
      </c>
      <c r="F136" s="850"/>
      <c r="G136" s="850"/>
      <c r="H136" s="850"/>
      <c r="I136" s="850"/>
      <c r="J136" s="850">
        <v>390</v>
      </c>
      <c r="K136" s="850">
        <v>13201.5</v>
      </c>
      <c r="L136" s="850">
        <v>1</v>
      </c>
      <c r="M136" s="850">
        <v>33.85</v>
      </c>
      <c r="N136" s="850">
        <v>522</v>
      </c>
      <c r="O136" s="850">
        <v>17847.18</v>
      </c>
      <c r="P136" s="838">
        <v>1.3519054652880356</v>
      </c>
      <c r="Q136" s="851">
        <v>34.19</v>
      </c>
    </row>
    <row r="137" spans="1:17" ht="14.4" customHeight="1" x14ac:dyDescent="0.3">
      <c r="A137" s="832" t="s">
        <v>1777</v>
      </c>
      <c r="B137" s="833" t="s">
        <v>1554</v>
      </c>
      <c r="C137" s="833" t="s">
        <v>1614</v>
      </c>
      <c r="D137" s="833" t="s">
        <v>1741</v>
      </c>
      <c r="E137" s="833" t="s">
        <v>1742</v>
      </c>
      <c r="F137" s="850"/>
      <c r="G137" s="850"/>
      <c r="H137" s="850"/>
      <c r="I137" s="850"/>
      <c r="J137" s="850">
        <v>1</v>
      </c>
      <c r="K137" s="850">
        <v>14507</v>
      </c>
      <c r="L137" s="850">
        <v>1</v>
      </c>
      <c r="M137" s="850">
        <v>14507</v>
      </c>
      <c r="N137" s="850">
        <v>2</v>
      </c>
      <c r="O137" s="850">
        <v>29018</v>
      </c>
      <c r="P137" s="838">
        <v>2.0002757289584339</v>
      </c>
      <c r="Q137" s="851">
        <v>14509</v>
      </c>
    </row>
    <row r="138" spans="1:17" ht="14.4" customHeight="1" x14ac:dyDescent="0.3">
      <c r="A138" s="832" t="s">
        <v>1553</v>
      </c>
      <c r="B138" s="833" t="s">
        <v>1554</v>
      </c>
      <c r="C138" s="833" t="s">
        <v>1721</v>
      </c>
      <c r="D138" s="833" t="s">
        <v>1722</v>
      </c>
      <c r="E138" s="833" t="s">
        <v>1723</v>
      </c>
      <c r="F138" s="850"/>
      <c r="G138" s="850"/>
      <c r="H138" s="850"/>
      <c r="I138" s="850"/>
      <c r="J138" s="850">
        <v>0.45</v>
      </c>
      <c r="K138" s="850">
        <v>904.34</v>
      </c>
      <c r="L138" s="850">
        <v>1</v>
      </c>
      <c r="M138" s="850">
        <v>2009.6444444444444</v>
      </c>
      <c r="N138" s="850"/>
      <c r="O138" s="850"/>
      <c r="P138" s="838"/>
      <c r="Q138" s="851"/>
    </row>
    <row r="139" spans="1:17" ht="14.4" customHeight="1" x14ac:dyDescent="0.3">
      <c r="A139" s="832" t="s">
        <v>1553</v>
      </c>
      <c r="B139" s="833" t="s">
        <v>1554</v>
      </c>
      <c r="C139" s="833" t="s">
        <v>1721</v>
      </c>
      <c r="D139" s="833" t="s">
        <v>1726</v>
      </c>
      <c r="E139" s="833" t="s">
        <v>814</v>
      </c>
      <c r="F139" s="850">
        <v>0.02</v>
      </c>
      <c r="G139" s="850">
        <v>177.08</v>
      </c>
      <c r="H139" s="850"/>
      <c r="I139" s="850">
        <v>8854</v>
      </c>
      <c r="J139" s="850"/>
      <c r="K139" s="850"/>
      <c r="L139" s="850"/>
      <c r="M139" s="850"/>
      <c r="N139" s="850"/>
      <c r="O139" s="850"/>
      <c r="P139" s="838"/>
      <c r="Q139" s="851"/>
    </row>
    <row r="140" spans="1:17" ht="14.4" customHeight="1" x14ac:dyDescent="0.3">
      <c r="A140" s="832" t="s">
        <v>1553</v>
      </c>
      <c r="B140" s="833" t="s">
        <v>1554</v>
      </c>
      <c r="C140" s="833" t="s">
        <v>1721</v>
      </c>
      <c r="D140" s="833" t="s">
        <v>1727</v>
      </c>
      <c r="E140" s="833" t="s">
        <v>814</v>
      </c>
      <c r="F140" s="850">
        <v>0.5</v>
      </c>
      <c r="G140" s="850">
        <v>885.4</v>
      </c>
      <c r="H140" s="850">
        <v>1.9469610343917672</v>
      </c>
      <c r="I140" s="850">
        <v>1770.8</v>
      </c>
      <c r="J140" s="850">
        <v>0.25</v>
      </c>
      <c r="K140" s="850">
        <v>454.76</v>
      </c>
      <c r="L140" s="850">
        <v>1</v>
      </c>
      <c r="M140" s="850">
        <v>1819.04</v>
      </c>
      <c r="N140" s="850">
        <v>0.45</v>
      </c>
      <c r="O140" s="850">
        <v>818.57</v>
      </c>
      <c r="P140" s="838">
        <v>1.80000439792418</v>
      </c>
      <c r="Q140" s="851">
        <v>1819.0444444444445</v>
      </c>
    </row>
    <row r="141" spans="1:17" ht="14.4" customHeight="1" x14ac:dyDescent="0.3">
      <c r="A141" s="832" t="s">
        <v>1553</v>
      </c>
      <c r="B141" s="833" t="s">
        <v>1554</v>
      </c>
      <c r="C141" s="833" t="s">
        <v>1721</v>
      </c>
      <c r="D141" s="833" t="s">
        <v>1728</v>
      </c>
      <c r="E141" s="833" t="s">
        <v>1729</v>
      </c>
      <c r="F141" s="850"/>
      <c r="G141" s="850"/>
      <c r="H141" s="850"/>
      <c r="I141" s="850"/>
      <c r="J141" s="850">
        <v>0.05</v>
      </c>
      <c r="K141" s="850">
        <v>45.19</v>
      </c>
      <c r="L141" s="850">
        <v>1</v>
      </c>
      <c r="M141" s="850">
        <v>903.8</v>
      </c>
      <c r="N141" s="850"/>
      <c r="O141" s="850"/>
      <c r="P141" s="838"/>
      <c r="Q141" s="851"/>
    </row>
    <row r="142" spans="1:17" ht="14.4" customHeight="1" x14ac:dyDescent="0.3">
      <c r="A142" s="832" t="s">
        <v>1553</v>
      </c>
      <c r="B142" s="833" t="s">
        <v>1554</v>
      </c>
      <c r="C142" s="833" t="s">
        <v>1555</v>
      </c>
      <c r="D142" s="833" t="s">
        <v>1590</v>
      </c>
      <c r="E142" s="833" t="s">
        <v>1591</v>
      </c>
      <c r="F142" s="850">
        <v>626</v>
      </c>
      <c r="G142" s="850">
        <v>2140.92</v>
      </c>
      <c r="H142" s="850"/>
      <c r="I142" s="850">
        <v>3.42</v>
      </c>
      <c r="J142" s="850"/>
      <c r="K142" s="850"/>
      <c r="L142" s="850"/>
      <c r="M142" s="850"/>
      <c r="N142" s="850"/>
      <c r="O142" s="850"/>
      <c r="P142" s="838"/>
      <c r="Q142" s="851"/>
    </row>
    <row r="143" spans="1:17" ht="14.4" customHeight="1" x14ac:dyDescent="0.3">
      <c r="A143" s="832" t="s">
        <v>1553</v>
      </c>
      <c r="B143" s="833" t="s">
        <v>1554</v>
      </c>
      <c r="C143" s="833" t="s">
        <v>1555</v>
      </c>
      <c r="D143" s="833" t="s">
        <v>1730</v>
      </c>
      <c r="E143" s="833" t="s">
        <v>1731</v>
      </c>
      <c r="F143" s="850">
        <v>202</v>
      </c>
      <c r="G143" s="850">
        <v>6668.02</v>
      </c>
      <c r="H143" s="850">
        <v>0.43695237770710782</v>
      </c>
      <c r="I143" s="850">
        <v>33.010000000000005</v>
      </c>
      <c r="J143" s="850">
        <v>457</v>
      </c>
      <c r="K143" s="850">
        <v>15260.29</v>
      </c>
      <c r="L143" s="850">
        <v>1</v>
      </c>
      <c r="M143" s="850">
        <v>33.392319474835887</v>
      </c>
      <c r="N143" s="850">
        <v>243</v>
      </c>
      <c r="O143" s="850">
        <v>8308.17</v>
      </c>
      <c r="P143" s="838">
        <v>0.54443067595701</v>
      </c>
      <c r="Q143" s="851">
        <v>34.19</v>
      </c>
    </row>
    <row r="144" spans="1:17" ht="14.4" customHeight="1" x14ac:dyDescent="0.3">
      <c r="A144" s="832" t="s">
        <v>1553</v>
      </c>
      <c r="B144" s="833" t="s">
        <v>1554</v>
      </c>
      <c r="C144" s="833" t="s">
        <v>1555</v>
      </c>
      <c r="D144" s="833" t="s">
        <v>1734</v>
      </c>
      <c r="E144" s="833" t="s">
        <v>1735</v>
      </c>
      <c r="F144" s="850"/>
      <c r="G144" s="850"/>
      <c r="H144" s="850"/>
      <c r="I144" s="850"/>
      <c r="J144" s="850">
        <v>114</v>
      </c>
      <c r="K144" s="850">
        <v>6511.68</v>
      </c>
      <c r="L144" s="850">
        <v>1</v>
      </c>
      <c r="M144" s="850">
        <v>57.120000000000005</v>
      </c>
      <c r="N144" s="850"/>
      <c r="O144" s="850"/>
      <c r="P144" s="838"/>
      <c r="Q144" s="851"/>
    </row>
    <row r="145" spans="1:17" ht="14.4" customHeight="1" x14ac:dyDescent="0.3">
      <c r="A145" s="832" t="s">
        <v>1553</v>
      </c>
      <c r="B145" s="833" t="s">
        <v>1554</v>
      </c>
      <c r="C145" s="833" t="s">
        <v>1614</v>
      </c>
      <c r="D145" s="833" t="s">
        <v>1663</v>
      </c>
      <c r="E145" s="833" t="s">
        <v>1664</v>
      </c>
      <c r="F145" s="850">
        <v>2</v>
      </c>
      <c r="G145" s="850">
        <v>3650</v>
      </c>
      <c r="H145" s="850"/>
      <c r="I145" s="850">
        <v>1825</v>
      </c>
      <c r="J145" s="850"/>
      <c r="K145" s="850"/>
      <c r="L145" s="850"/>
      <c r="M145" s="850"/>
      <c r="N145" s="850"/>
      <c r="O145" s="850"/>
      <c r="P145" s="838"/>
      <c r="Q145" s="851"/>
    </row>
    <row r="146" spans="1:17" ht="14.4" customHeight="1" x14ac:dyDescent="0.3">
      <c r="A146" s="832" t="s">
        <v>1553</v>
      </c>
      <c r="B146" s="833" t="s">
        <v>1554</v>
      </c>
      <c r="C146" s="833" t="s">
        <v>1614</v>
      </c>
      <c r="D146" s="833" t="s">
        <v>1739</v>
      </c>
      <c r="E146" s="833" t="s">
        <v>1740</v>
      </c>
      <c r="F146" s="850"/>
      <c r="G146" s="850"/>
      <c r="H146" s="850"/>
      <c r="I146" s="850"/>
      <c r="J146" s="850">
        <v>1</v>
      </c>
      <c r="K146" s="850">
        <v>8595</v>
      </c>
      <c r="L146" s="850">
        <v>1</v>
      </c>
      <c r="M146" s="850">
        <v>8595</v>
      </c>
      <c r="N146" s="850"/>
      <c r="O146" s="850"/>
      <c r="P146" s="838"/>
      <c r="Q146" s="851"/>
    </row>
    <row r="147" spans="1:17" ht="14.4" customHeight="1" x14ac:dyDescent="0.3">
      <c r="A147" s="832" t="s">
        <v>1553</v>
      </c>
      <c r="B147" s="833" t="s">
        <v>1554</v>
      </c>
      <c r="C147" s="833" t="s">
        <v>1614</v>
      </c>
      <c r="D147" s="833" t="s">
        <v>1741</v>
      </c>
      <c r="E147" s="833" t="s">
        <v>1742</v>
      </c>
      <c r="F147" s="850">
        <v>1</v>
      </c>
      <c r="G147" s="850">
        <v>14506</v>
      </c>
      <c r="H147" s="850">
        <v>0.33331035592013053</v>
      </c>
      <c r="I147" s="850">
        <v>14506</v>
      </c>
      <c r="J147" s="850">
        <v>3</v>
      </c>
      <c r="K147" s="850">
        <v>43521</v>
      </c>
      <c r="L147" s="850">
        <v>1</v>
      </c>
      <c r="M147" s="850">
        <v>14507</v>
      </c>
      <c r="N147" s="850">
        <v>1</v>
      </c>
      <c r="O147" s="850">
        <v>14509</v>
      </c>
      <c r="P147" s="838">
        <v>0.333379288159739</v>
      </c>
      <c r="Q147" s="851">
        <v>14509</v>
      </c>
    </row>
    <row r="148" spans="1:17" ht="14.4" customHeight="1" x14ac:dyDescent="0.3">
      <c r="A148" s="832" t="s">
        <v>1553</v>
      </c>
      <c r="B148" s="833" t="s">
        <v>1554</v>
      </c>
      <c r="C148" s="833" t="s">
        <v>1614</v>
      </c>
      <c r="D148" s="833" t="s">
        <v>1686</v>
      </c>
      <c r="E148" s="833" t="s">
        <v>1687</v>
      </c>
      <c r="F148" s="850">
        <v>1</v>
      </c>
      <c r="G148" s="850">
        <v>1342</v>
      </c>
      <c r="H148" s="850"/>
      <c r="I148" s="850">
        <v>1342</v>
      </c>
      <c r="J148" s="850"/>
      <c r="K148" s="850"/>
      <c r="L148" s="850"/>
      <c r="M148" s="850"/>
      <c r="N148" s="850"/>
      <c r="O148" s="850"/>
      <c r="P148" s="838"/>
      <c r="Q148" s="851"/>
    </row>
    <row r="149" spans="1:17" ht="14.4" customHeight="1" x14ac:dyDescent="0.3">
      <c r="A149" s="832" t="s">
        <v>1778</v>
      </c>
      <c r="B149" s="833" t="s">
        <v>1554</v>
      </c>
      <c r="C149" s="833" t="s">
        <v>1721</v>
      </c>
      <c r="D149" s="833" t="s">
        <v>1727</v>
      </c>
      <c r="E149" s="833" t="s">
        <v>814</v>
      </c>
      <c r="F149" s="850">
        <v>0.9</v>
      </c>
      <c r="G149" s="850">
        <v>1593.72</v>
      </c>
      <c r="H149" s="850">
        <v>0.67394862036156045</v>
      </c>
      <c r="I149" s="850">
        <v>1770.8</v>
      </c>
      <c r="J149" s="850">
        <v>1.2999999999999998</v>
      </c>
      <c r="K149" s="850">
        <v>2364.75</v>
      </c>
      <c r="L149" s="850">
        <v>1</v>
      </c>
      <c r="M149" s="850">
        <v>1819.0384615384619</v>
      </c>
      <c r="N149" s="850">
        <v>1.35</v>
      </c>
      <c r="O149" s="850">
        <v>2455.6999999999998</v>
      </c>
      <c r="P149" s="838">
        <v>1.0384607252352256</v>
      </c>
      <c r="Q149" s="851">
        <v>1819.0370370370367</v>
      </c>
    </row>
    <row r="150" spans="1:17" ht="14.4" customHeight="1" x14ac:dyDescent="0.3">
      <c r="A150" s="832" t="s">
        <v>1778</v>
      </c>
      <c r="B150" s="833" t="s">
        <v>1554</v>
      </c>
      <c r="C150" s="833" t="s">
        <v>1721</v>
      </c>
      <c r="D150" s="833" t="s">
        <v>1728</v>
      </c>
      <c r="E150" s="833" t="s">
        <v>1729</v>
      </c>
      <c r="F150" s="850">
        <v>0.05</v>
      </c>
      <c r="G150" s="850">
        <v>45.19</v>
      </c>
      <c r="H150" s="850">
        <v>0.5</v>
      </c>
      <c r="I150" s="850">
        <v>903.8</v>
      </c>
      <c r="J150" s="850">
        <v>0.1</v>
      </c>
      <c r="K150" s="850">
        <v>90.38</v>
      </c>
      <c r="L150" s="850">
        <v>1</v>
      </c>
      <c r="M150" s="850">
        <v>903.8</v>
      </c>
      <c r="N150" s="850"/>
      <c r="O150" s="850"/>
      <c r="P150" s="838"/>
      <c r="Q150" s="851"/>
    </row>
    <row r="151" spans="1:17" ht="14.4" customHeight="1" x14ac:dyDescent="0.3">
      <c r="A151" s="832" t="s">
        <v>1778</v>
      </c>
      <c r="B151" s="833" t="s">
        <v>1554</v>
      </c>
      <c r="C151" s="833" t="s">
        <v>1555</v>
      </c>
      <c r="D151" s="833" t="s">
        <v>1560</v>
      </c>
      <c r="E151" s="833" t="s">
        <v>1561</v>
      </c>
      <c r="F151" s="850">
        <v>130</v>
      </c>
      <c r="G151" s="850">
        <v>682.5</v>
      </c>
      <c r="H151" s="850">
        <v>0.16019622570650641</v>
      </c>
      <c r="I151" s="850">
        <v>5.25</v>
      </c>
      <c r="J151" s="850">
        <v>640</v>
      </c>
      <c r="K151" s="850">
        <v>4260.4000000000005</v>
      </c>
      <c r="L151" s="850">
        <v>1</v>
      </c>
      <c r="M151" s="850">
        <v>6.6568750000000012</v>
      </c>
      <c r="N151" s="850">
        <v>380</v>
      </c>
      <c r="O151" s="850">
        <v>2732.2</v>
      </c>
      <c r="P151" s="838">
        <v>0.64130128626420047</v>
      </c>
      <c r="Q151" s="851">
        <v>7.1899999999999995</v>
      </c>
    </row>
    <row r="152" spans="1:17" ht="14.4" customHeight="1" x14ac:dyDescent="0.3">
      <c r="A152" s="832" t="s">
        <v>1778</v>
      </c>
      <c r="B152" s="833" t="s">
        <v>1554</v>
      </c>
      <c r="C152" s="833" t="s">
        <v>1555</v>
      </c>
      <c r="D152" s="833" t="s">
        <v>1586</v>
      </c>
      <c r="E152" s="833" t="s">
        <v>1587</v>
      </c>
      <c r="F152" s="850"/>
      <c r="G152" s="850"/>
      <c r="H152" s="850"/>
      <c r="I152" s="850"/>
      <c r="J152" s="850">
        <v>1</v>
      </c>
      <c r="K152" s="850">
        <v>1986.65</v>
      </c>
      <c r="L152" s="850">
        <v>1</v>
      </c>
      <c r="M152" s="850">
        <v>1986.65</v>
      </c>
      <c r="N152" s="850">
        <v>1</v>
      </c>
      <c r="O152" s="850">
        <v>2027.89</v>
      </c>
      <c r="P152" s="838">
        <v>1.0207585634107668</v>
      </c>
      <c r="Q152" s="851">
        <v>2027.89</v>
      </c>
    </row>
    <row r="153" spans="1:17" ht="14.4" customHeight="1" x14ac:dyDescent="0.3">
      <c r="A153" s="832" t="s">
        <v>1778</v>
      </c>
      <c r="B153" s="833" t="s">
        <v>1554</v>
      </c>
      <c r="C153" s="833" t="s">
        <v>1555</v>
      </c>
      <c r="D153" s="833" t="s">
        <v>1730</v>
      </c>
      <c r="E153" s="833" t="s">
        <v>1731</v>
      </c>
      <c r="F153" s="850">
        <v>508</v>
      </c>
      <c r="G153" s="850">
        <v>16769.080000000002</v>
      </c>
      <c r="H153" s="850">
        <v>0.65590613886728932</v>
      </c>
      <c r="I153" s="850">
        <v>33.010000000000005</v>
      </c>
      <c r="J153" s="850">
        <v>762</v>
      </c>
      <c r="K153" s="850">
        <v>25566.28</v>
      </c>
      <c r="L153" s="850">
        <v>1</v>
      </c>
      <c r="M153" s="850">
        <v>33.551548556430447</v>
      </c>
      <c r="N153" s="850">
        <v>776</v>
      </c>
      <c r="O153" s="850">
        <v>26531.440000000002</v>
      </c>
      <c r="P153" s="838">
        <v>1.0377512880246951</v>
      </c>
      <c r="Q153" s="851">
        <v>34.190000000000005</v>
      </c>
    </row>
    <row r="154" spans="1:17" ht="14.4" customHeight="1" x14ac:dyDescent="0.3">
      <c r="A154" s="832" t="s">
        <v>1778</v>
      </c>
      <c r="B154" s="833" t="s">
        <v>1554</v>
      </c>
      <c r="C154" s="833" t="s">
        <v>1555</v>
      </c>
      <c r="D154" s="833" t="s">
        <v>1598</v>
      </c>
      <c r="E154" s="833" t="s">
        <v>1599</v>
      </c>
      <c r="F154" s="850"/>
      <c r="G154" s="850"/>
      <c r="H154" s="850"/>
      <c r="I154" s="850"/>
      <c r="J154" s="850">
        <v>800</v>
      </c>
      <c r="K154" s="850">
        <v>16158.5</v>
      </c>
      <c r="L154" s="850">
        <v>1</v>
      </c>
      <c r="M154" s="850">
        <v>20.198125000000001</v>
      </c>
      <c r="N154" s="850">
        <v>750</v>
      </c>
      <c r="O154" s="850">
        <v>15555</v>
      </c>
      <c r="P154" s="838">
        <v>0.96265123619147819</v>
      </c>
      <c r="Q154" s="851">
        <v>20.74</v>
      </c>
    </row>
    <row r="155" spans="1:17" ht="14.4" customHeight="1" x14ac:dyDescent="0.3">
      <c r="A155" s="832" t="s">
        <v>1778</v>
      </c>
      <c r="B155" s="833" t="s">
        <v>1554</v>
      </c>
      <c r="C155" s="833" t="s">
        <v>1614</v>
      </c>
      <c r="D155" s="833" t="s">
        <v>1654</v>
      </c>
      <c r="E155" s="833" t="s">
        <v>1655</v>
      </c>
      <c r="F155" s="850"/>
      <c r="G155" s="850"/>
      <c r="H155" s="850"/>
      <c r="I155" s="850"/>
      <c r="J155" s="850">
        <v>1</v>
      </c>
      <c r="K155" s="850">
        <v>682</v>
      </c>
      <c r="L155" s="850">
        <v>1</v>
      </c>
      <c r="M155" s="850">
        <v>682</v>
      </c>
      <c r="N155" s="850">
        <v>1</v>
      </c>
      <c r="O155" s="850">
        <v>682</v>
      </c>
      <c r="P155" s="838">
        <v>1</v>
      </c>
      <c r="Q155" s="851">
        <v>682</v>
      </c>
    </row>
    <row r="156" spans="1:17" ht="14.4" customHeight="1" x14ac:dyDescent="0.3">
      <c r="A156" s="832" t="s">
        <v>1778</v>
      </c>
      <c r="B156" s="833" t="s">
        <v>1554</v>
      </c>
      <c r="C156" s="833" t="s">
        <v>1614</v>
      </c>
      <c r="D156" s="833" t="s">
        <v>1663</v>
      </c>
      <c r="E156" s="833" t="s">
        <v>1664</v>
      </c>
      <c r="F156" s="850">
        <v>1</v>
      </c>
      <c r="G156" s="850">
        <v>1825</v>
      </c>
      <c r="H156" s="850">
        <v>0.16666666666666666</v>
      </c>
      <c r="I156" s="850">
        <v>1825</v>
      </c>
      <c r="J156" s="850">
        <v>6</v>
      </c>
      <c r="K156" s="850">
        <v>10950</v>
      </c>
      <c r="L156" s="850">
        <v>1</v>
      </c>
      <c r="M156" s="850">
        <v>1825</v>
      </c>
      <c r="N156" s="850">
        <v>2</v>
      </c>
      <c r="O156" s="850">
        <v>3652</v>
      </c>
      <c r="P156" s="838">
        <v>0.33351598173515984</v>
      </c>
      <c r="Q156" s="851">
        <v>1826</v>
      </c>
    </row>
    <row r="157" spans="1:17" ht="14.4" customHeight="1" x14ac:dyDescent="0.3">
      <c r="A157" s="832" t="s">
        <v>1778</v>
      </c>
      <c r="B157" s="833" t="s">
        <v>1554</v>
      </c>
      <c r="C157" s="833" t="s">
        <v>1614</v>
      </c>
      <c r="D157" s="833" t="s">
        <v>1663</v>
      </c>
      <c r="E157" s="833" t="s">
        <v>1665</v>
      </c>
      <c r="F157" s="850"/>
      <c r="G157" s="850"/>
      <c r="H157" s="850"/>
      <c r="I157" s="850"/>
      <c r="J157" s="850"/>
      <c r="K157" s="850"/>
      <c r="L157" s="850"/>
      <c r="M157" s="850"/>
      <c r="N157" s="850">
        <v>2</v>
      </c>
      <c r="O157" s="850">
        <v>3652</v>
      </c>
      <c r="P157" s="838"/>
      <c r="Q157" s="851">
        <v>1826</v>
      </c>
    </row>
    <row r="158" spans="1:17" ht="14.4" customHeight="1" x14ac:dyDescent="0.3">
      <c r="A158" s="832" t="s">
        <v>1778</v>
      </c>
      <c r="B158" s="833" t="s">
        <v>1554</v>
      </c>
      <c r="C158" s="833" t="s">
        <v>1614</v>
      </c>
      <c r="D158" s="833" t="s">
        <v>1668</v>
      </c>
      <c r="E158" s="833" t="s">
        <v>1669</v>
      </c>
      <c r="F158" s="850"/>
      <c r="G158" s="850"/>
      <c r="H158" s="850"/>
      <c r="I158" s="850"/>
      <c r="J158" s="850">
        <v>5</v>
      </c>
      <c r="K158" s="850">
        <v>17600</v>
      </c>
      <c r="L158" s="850">
        <v>1</v>
      </c>
      <c r="M158" s="850">
        <v>3520</v>
      </c>
      <c r="N158" s="850">
        <v>2</v>
      </c>
      <c r="O158" s="850">
        <v>7044</v>
      </c>
      <c r="P158" s="838">
        <v>0.40022727272727271</v>
      </c>
      <c r="Q158" s="851">
        <v>3522</v>
      </c>
    </row>
    <row r="159" spans="1:17" ht="14.4" customHeight="1" x14ac:dyDescent="0.3">
      <c r="A159" s="832" t="s">
        <v>1778</v>
      </c>
      <c r="B159" s="833" t="s">
        <v>1554</v>
      </c>
      <c r="C159" s="833" t="s">
        <v>1614</v>
      </c>
      <c r="D159" s="833" t="s">
        <v>1668</v>
      </c>
      <c r="E159" s="833" t="s">
        <v>1670</v>
      </c>
      <c r="F159" s="850"/>
      <c r="G159" s="850"/>
      <c r="H159" s="850"/>
      <c r="I159" s="850"/>
      <c r="J159" s="850">
        <v>1</v>
      </c>
      <c r="K159" s="850">
        <v>3520</v>
      </c>
      <c r="L159" s="850">
        <v>1</v>
      </c>
      <c r="M159" s="850">
        <v>3520</v>
      </c>
      <c r="N159" s="850">
        <v>3</v>
      </c>
      <c r="O159" s="850">
        <v>10566</v>
      </c>
      <c r="P159" s="838">
        <v>3.0017045454545452</v>
      </c>
      <c r="Q159" s="851">
        <v>3522</v>
      </c>
    </row>
    <row r="160" spans="1:17" ht="14.4" customHeight="1" x14ac:dyDescent="0.3">
      <c r="A160" s="832" t="s">
        <v>1778</v>
      </c>
      <c r="B160" s="833" t="s">
        <v>1554</v>
      </c>
      <c r="C160" s="833" t="s">
        <v>1614</v>
      </c>
      <c r="D160" s="833" t="s">
        <v>1741</v>
      </c>
      <c r="E160" s="833" t="s">
        <v>1742</v>
      </c>
      <c r="F160" s="850">
        <v>2</v>
      </c>
      <c r="G160" s="850">
        <v>29012</v>
      </c>
      <c r="H160" s="850">
        <v>0.66662071184026106</v>
      </c>
      <c r="I160" s="850">
        <v>14506</v>
      </c>
      <c r="J160" s="850">
        <v>3</v>
      </c>
      <c r="K160" s="850">
        <v>43521</v>
      </c>
      <c r="L160" s="850">
        <v>1</v>
      </c>
      <c r="M160" s="850">
        <v>14507</v>
      </c>
      <c r="N160" s="850">
        <v>3</v>
      </c>
      <c r="O160" s="850">
        <v>43527</v>
      </c>
      <c r="P160" s="838">
        <v>1.0001378644792169</v>
      </c>
      <c r="Q160" s="851">
        <v>14509</v>
      </c>
    </row>
    <row r="161" spans="1:17" ht="14.4" customHeight="1" x14ac:dyDescent="0.3">
      <c r="A161" s="832" t="s">
        <v>1778</v>
      </c>
      <c r="B161" s="833" t="s">
        <v>1554</v>
      </c>
      <c r="C161" s="833" t="s">
        <v>1614</v>
      </c>
      <c r="D161" s="833" t="s">
        <v>1689</v>
      </c>
      <c r="E161" s="833" t="s">
        <v>1691</v>
      </c>
      <c r="F161" s="850">
        <v>1</v>
      </c>
      <c r="G161" s="850">
        <v>509</v>
      </c>
      <c r="H161" s="850">
        <v>0.16666666666666666</v>
      </c>
      <c r="I161" s="850">
        <v>509</v>
      </c>
      <c r="J161" s="850">
        <v>6</v>
      </c>
      <c r="K161" s="850">
        <v>3054</v>
      </c>
      <c r="L161" s="850">
        <v>1</v>
      </c>
      <c r="M161" s="850">
        <v>509</v>
      </c>
      <c r="N161" s="850">
        <v>2</v>
      </c>
      <c r="O161" s="850">
        <v>1020</v>
      </c>
      <c r="P161" s="838">
        <v>0.33398821218074654</v>
      </c>
      <c r="Q161" s="851">
        <v>510</v>
      </c>
    </row>
    <row r="162" spans="1:17" ht="14.4" customHeight="1" x14ac:dyDescent="0.3">
      <c r="A162" s="832" t="s">
        <v>1779</v>
      </c>
      <c r="B162" s="833" t="s">
        <v>1554</v>
      </c>
      <c r="C162" s="833" t="s">
        <v>1721</v>
      </c>
      <c r="D162" s="833" t="s">
        <v>1727</v>
      </c>
      <c r="E162" s="833" t="s">
        <v>814</v>
      </c>
      <c r="F162" s="850"/>
      <c r="G162" s="850"/>
      <c r="H162" s="850"/>
      <c r="I162" s="850"/>
      <c r="J162" s="850">
        <v>0.3</v>
      </c>
      <c r="K162" s="850">
        <v>545.71</v>
      </c>
      <c r="L162" s="850">
        <v>1</v>
      </c>
      <c r="M162" s="850">
        <v>1819.0333333333335</v>
      </c>
      <c r="N162" s="850">
        <v>0.05</v>
      </c>
      <c r="O162" s="850">
        <v>90.95</v>
      </c>
      <c r="P162" s="838">
        <v>0.16666361254145975</v>
      </c>
      <c r="Q162" s="851">
        <v>1819</v>
      </c>
    </row>
    <row r="163" spans="1:17" ht="14.4" customHeight="1" x14ac:dyDescent="0.3">
      <c r="A163" s="832" t="s">
        <v>1779</v>
      </c>
      <c r="B163" s="833" t="s">
        <v>1554</v>
      </c>
      <c r="C163" s="833" t="s">
        <v>1555</v>
      </c>
      <c r="D163" s="833" t="s">
        <v>1558</v>
      </c>
      <c r="E163" s="833" t="s">
        <v>1559</v>
      </c>
      <c r="F163" s="850"/>
      <c r="G163" s="850"/>
      <c r="H163" s="850"/>
      <c r="I163" s="850"/>
      <c r="J163" s="850">
        <v>300</v>
      </c>
      <c r="K163" s="850">
        <v>777</v>
      </c>
      <c r="L163" s="850">
        <v>1</v>
      </c>
      <c r="M163" s="850">
        <v>2.59</v>
      </c>
      <c r="N163" s="850"/>
      <c r="O163" s="850"/>
      <c r="P163" s="838"/>
      <c r="Q163" s="851"/>
    </row>
    <row r="164" spans="1:17" ht="14.4" customHeight="1" x14ac:dyDescent="0.3">
      <c r="A164" s="832" t="s">
        <v>1779</v>
      </c>
      <c r="B164" s="833" t="s">
        <v>1554</v>
      </c>
      <c r="C164" s="833" t="s">
        <v>1555</v>
      </c>
      <c r="D164" s="833" t="s">
        <v>1568</v>
      </c>
      <c r="E164" s="833" t="s">
        <v>1569</v>
      </c>
      <c r="F164" s="850">
        <v>207.3</v>
      </c>
      <c r="G164" s="850">
        <v>1854.47</v>
      </c>
      <c r="H164" s="850">
        <v>1.7194581463487002</v>
      </c>
      <c r="I164" s="850">
        <v>8.9458273034249878</v>
      </c>
      <c r="J164" s="850">
        <v>118</v>
      </c>
      <c r="K164" s="850">
        <v>1078.52</v>
      </c>
      <c r="L164" s="850">
        <v>1</v>
      </c>
      <c r="M164" s="850">
        <v>9.14</v>
      </c>
      <c r="N164" s="850">
        <v>87</v>
      </c>
      <c r="O164" s="850">
        <v>795.18</v>
      </c>
      <c r="P164" s="838">
        <v>0.73728813559322026</v>
      </c>
      <c r="Q164" s="851">
        <v>9.1399999999999988</v>
      </c>
    </row>
    <row r="165" spans="1:17" ht="14.4" customHeight="1" x14ac:dyDescent="0.3">
      <c r="A165" s="832" t="s">
        <v>1779</v>
      </c>
      <c r="B165" s="833" t="s">
        <v>1554</v>
      </c>
      <c r="C165" s="833" t="s">
        <v>1555</v>
      </c>
      <c r="D165" s="833" t="s">
        <v>1572</v>
      </c>
      <c r="E165" s="833" t="s">
        <v>1573</v>
      </c>
      <c r="F165" s="850">
        <v>97</v>
      </c>
      <c r="G165" s="850">
        <v>965.56</v>
      </c>
      <c r="H165" s="850">
        <v>0.67902979669050689</v>
      </c>
      <c r="I165" s="850">
        <v>9.9542268041237101</v>
      </c>
      <c r="J165" s="850">
        <v>139</v>
      </c>
      <c r="K165" s="850">
        <v>1421.9699999999998</v>
      </c>
      <c r="L165" s="850">
        <v>1</v>
      </c>
      <c r="M165" s="850">
        <v>10.229999999999999</v>
      </c>
      <c r="N165" s="850">
        <v>20</v>
      </c>
      <c r="O165" s="850">
        <v>202.2</v>
      </c>
      <c r="P165" s="838">
        <v>0.14219709276567016</v>
      </c>
      <c r="Q165" s="851">
        <v>10.11</v>
      </c>
    </row>
    <row r="166" spans="1:17" ht="14.4" customHeight="1" x14ac:dyDescent="0.3">
      <c r="A166" s="832" t="s">
        <v>1779</v>
      </c>
      <c r="B166" s="833" t="s">
        <v>1554</v>
      </c>
      <c r="C166" s="833" t="s">
        <v>1555</v>
      </c>
      <c r="D166" s="833" t="s">
        <v>1578</v>
      </c>
      <c r="E166" s="833" t="s">
        <v>1579</v>
      </c>
      <c r="F166" s="850">
        <v>300</v>
      </c>
      <c r="G166" s="850">
        <v>2193</v>
      </c>
      <c r="H166" s="850"/>
      <c r="I166" s="850">
        <v>7.31</v>
      </c>
      <c r="J166" s="850"/>
      <c r="K166" s="850"/>
      <c r="L166" s="850"/>
      <c r="M166" s="850"/>
      <c r="N166" s="850"/>
      <c r="O166" s="850"/>
      <c r="P166" s="838"/>
      <c r="Q166" s="851"/>
    </row>
    <row r="167" spans="1:17" ht="14.4" customHeight="1" x14ac:dyDescent="0.3">
      <c r="A167" s="832" t="s">
        <v>1779</v>
      </c>
      <c r="B167" s="833" t="s">
        <v>1554</v>
      </c>
      <c r="C167" s="833" t="s">
        <v>1555</v>
      </c>
      <c r="D167" s="833" t="s">
        <v>1580</v>
      </c>
      <c r="E167" s="833" t="s">
        <v>1581</v>
      </c>
      <c r="F167" s="850"/>
      <c r="G167" s="850"/>
      <c r="H167" s="850"/>
      <c r="I167" s="850"/>
      <c r="J167" s="850"/>
      <c r="K167" s="850"/>
      <c r="L167" s="850"/>
      <c r="M167" s="850"/>
      <c r="N167" s="850">
        <v>240</v>
      </c>
      <c r="O167" s="850">
        <v>5016</v>
      </c>
      <c r="P167" s="838"/>
      <c r="Q167" s="851">
        <v>20.9</v>
      </c>
    </row>
    <row r="168" spans="1:17" ht="14.4" customHeight="1" x14ac:dyDescent="0.3">
      <c r="A168" s="832" t="s">
        <v>1779</v>
      </c>
      <c r="B168" s="833" t="s">
        <v>1554</v>
      </c>
      <c r="C168" s="833" t="s">
        <v>1555</v>
      </c>
      <c r="D168" s="833" t="s">
        <v>1582</v>
      </c>
      <c r="E168" s="833" t="s">
        <v>1583</v>
      </c>
      <c r="F168" s="850"/>
      <c r="G168" s="850"/>
      <c r="H168" s="850"/>
      <c r="I168" s="850"/>
      <c r="J168" s="850">
        <v>4.3</v>
      </c>
      <c r="K168" s="850">
        <v>6613.91</v>
      </c>
      <c r="L168" s="850">
        <v>1</v>
      </c>
      <c r="M168" s="850">
        <v>1538.1186046511627</v>
      </c>
      <c r="N168" s="850"/>
      <c r="O168" s="850"/>
      <c r="P168" s="838"/>
      <c r="Q168" s="851"/>
    </row>
    <row r="169" spans="1:17" ht="14.4" customHeight="1" x14ac:dyDescent="0.3">
      <c r="A169" s="832" t="s">
        <v>1779</v>
      </c>
      <c r="B169" s="833" t="s">
        <v>1554</v>
      </c>
      <c r="C169" s="833" t="s">
        <v>1555</v>
      </c>
      <c r="D169" s="833" t="s">
        <v>1590</v>
      </c>
      <c r="E169" s="833" t="s">
        <v>1591</v>
      </c>
      <c r="F169" s="850"/>
      <c r="G169" s="850"/>
      <c r="H169" s="850"/>
      <c r="I169" s="850"/>
      <c r="J169" s="850"/>
      <c r="K169" s="850"/>
      <c r="L169" s="850"/>
      <c r="M169" s="850"/>
      <c r="N169" s="850">
        <v>202</v>
      </c>
      <c r="O169" s="850">
        <v>757.5</v>
      </c>
      <c r="P169" s="838"/>
      <c r="Q169" s="851">
        <v>3.75</v>
      </c>
    </row>
    <row r="170" spans="1:17" ht="14.4" customHeight="1" x14ac:dyDescent="0.3">
      <c r="A170" s="832" t="s">
        <v>1779</v>
      </c>
      <c r="B170" s="833" t="s">
        <v>1554</v>
      </c>
      <c r="C170" s="833" t="s">
        <v>1555</v>
      </c>
      <c r="D170" s="833" t="s">
        <v>1730</v>
      </c>
      <c r="E170" s="833" t="s">
        <v>1731</v>
      </c>
      <c r="F170" s="850"/>
      <c r="G170" s="850"/>
      <c r="H170" s="850"/>
      <c r="I170" s="850"/>
      <c r="J170" s="850">
        <v>147</v>
      </c>
      <c r="K170" s="850">
        <v>4975.95</v>
      </c>
      <c r="L170" s="850">
        <v>1</v>
      </c>
      <c r="M170" s="850">
        <v>33.85</v>
      </c>
      <c r="N170" s="850">
        <v>35</v>
      </c>
      <c r="O170" s="850">
        <v>1196.6500000000001</v>
      </c>
      <c r="P170" s="838">
        <v>0.24048674122529368</v>
      </c>
      <c r="Q170" s="851">
        <v>34.190000000000005</v>
      </c>
    </row>
    <row r="171" spans="1:17" ht="14.4" customHeight="1" x14ac:dyDescent="0.3">
      <c r="A171" s="832" t="s">
        <v>1779</v>
      </c>
      <c r="B171" s="833" t="s">
        <v>1554</v>
      </c>
      <c r="C171" s="833" t="s">
        <v>1614</v>
      </c>
      <c r="D171" s="833" t="s">
        <v>1640</v>
      </c>
      <c r="E171" s="833" t="s">
        <v>1641</v>
      </c>
      <c r="F171" s="850"/>
      <c r="G171" s="850"/>
      <c r="H171" s="850"/>
      <c r="I171" s="850"/>
      <c r="J171" s="850">
        <v>2</v>
      </c>
      <c r="K171" s="850">
        <v>2698</v>
      </c>
      <c r="L171" s="850">
        <v>1</v>
      </c>
      <c r="M171" s="850">
        <v>1349</v>
      </c>
      <c r="N171" s="850"/>
      <c r="O171" s="850"/>
      <c r="P171" s="838"/>
      <c r="Q171" s="851"/>
    </row>
    <row r="172" spans="1:17" ht="14.4" customHeight="1" x14ac:dyDescent="0.3">
      <c r="A172" s="832" t="s">
        <v>1779</v>
      </c>
      <c r="B172" s="833" t="s">
        <v>1554</v>
      </c>
      <c r="C172" s="833" t="s">
        <v>1614</v>
      </c>
      <c r="D172" s="833" t="s">
        <v>1642</v>
      </c>
      <c r="E172" s="833" t="s">
        <v>1643</v>
      </c>
      <c r="F172" s="850">
        <v>5</v>
      </c>
      <c r="G172" s="850">
        <v>7155</v>
      </c>
      <c r="H172" s="850">
        <v>2.5</v>
      </c>
      <c r="I172" s="850">
        <v>1431</v>
      </c>
      <c r="J172" s="850">
        <v>2</v>
      </c>
      <c r="K172" s="850">
        <v>2862</v>
      </c>
      <c r="L172" s="850">
        <v>1</v>
      </c>
      <c r="M172" s="850">
        <v>1431</v>
      </c>
      <c r="N172" s="850">
        <v>2</v>
      </c>
      <c r="O172" s="850">
        <v>2864</v>
      </c>
      <c r="P172" s="838">
        <v>1.0006988120195668</v>
      </c>
      <c r="Q172" s="851">
        <v>1432</v>
      </c>
    </row>
    <row r="173" spans="1:17" ht="14.4" customHeight="1" x14ac:dyDescent="0.3">
      <c r="A173" s="832" t="s">
        <v>1779</v>
      </c>
      <c r="B173" s="833" t="s">
        <v>1554</v>
      </c>
      <c r="C173" s="833" t="s">
        <v>1614</v>
      </c>
      <c r="D173" s="833" t="s">
        <v>1642</v>
      </c>
      <c r="E173" s="833" t="s">
        <v>1644</v>
      </c>
      <c r="F173" s="850">
        <v>2</v>
      </c>
      <c r="G173" s="850">
        <v>2862</v>
      </c>
      <c r="H173" s="850">
        <v>1</v>
      </c>
      <c r="I173" s="850">
        <v>1431</v>
      </c>
      <c r="J173" s="850">
        <v>2</v>
      </c>
      <c r="K173" s="850">
        <v>2862</v>
      </c>
      <c r="L173" s="850">
        <v>1</v>
      </c>
      <c r="M173" s="850">
        <v>1431</v>
      </c>
      <c r="N173" s="850"/>
      <c r="O173" s="850"/>
      <c r="P173" s="838"/>
      <c r="Q173" s="851"/>
    </row>
    <row r="174" spans="1:17" ht="14.4" customHeight="1" x14ac:dyDescent="0.3">
      <c r="A174" s="832" t="s">
        <v>1779</v>
      </c>
      <c r="B174" s="833" t="s">
        <v>1554</v>
      </c>
      <c r="C174" s="833" t="s">
        <v>1614</v>
      </c>
      <c r="D174" s="833" t="s">
        <v>1645</v>
      </c>
      <c r="E174" s="833" t="s">
        <v>1646</v>
      </c>
      <c r="F174" s="850">
        <v>4</v>
      </c>
      <c r="G174" s="850">
        <v>7648</v>
      </c>
      <c r="H174" s="850">
        <v>2</v>
      </c>
      <c r="I174" s="850">
        <v>1912</v>
      </c>
      <c r="J174" s="850">
        <v>2</v>
      </c>
      <c r="K174" s="850">
        <v>3824</v>
      </c>
      <c r="L174" s="850">
        <v>1</v>
      </c>
      <c r="M174" s="850">
        <v>1912</v>
      </c>
      <c r="N174" s="850">
        <v>1</v>
      </c>
      <c r="O174" s="850">
        <v>1914</v>
      </c>
      <c r="P174" s="838">
        <v>0.50052301255230125</v>
      </c>
      <c r="Q174" s="851">
        <v>1914</v>
      </c>
    </row>
    <row r="175" spans="1:17" ht="14.4" customHeight="1" x14ac:dyDescent="0.3">
      <c r="A175" s="832" t="s">
        <v>1779</v>
      </c>
      <c r="B175" s="833" t="s">
        <v>1554</v>
      </c>
      <c r="C175" s="833" t="s">
        <v>1614</v>
      </c>
      <c r="D175" s="833" t="s">
        <v>1663</v>
      </c>
      <c r="E175" s="833" t="s">
        <v>1664</v>
      </c>
      <c r="F175" s="850">
        <v>1</v>
      </c>
      <c r="G175" s="850">
        <v>1825</v>
      </c>
      <c r="H175" s="850"/>
      <c r="I175" s="850">
        <v>1825</v>
      </c>
      <c r="J175" s="850"/>
      <c r="K175" s="850"/>
      <c r="L175" s="850"/>
      <c r="M175" s="850"/>
      <c r="N175" s="850">
        <v>2</v>
      </c>
      <c r="O175" s="850">
        <v>3652</v>
      </c>
      <c r="P175" s="838"/>
      <c r="Q175" s="851">
        <v>1826</v>
      </c>
    </row>
    <row r="176" spans="1:17" ht="14.4" customHeight="1" x14ac:dyDescent="0.3">
      <c r="A176" s="832" t="s">
        <v>1779</v>
      </c>
      <c r="B176" s="833" t="s">
        <v>1554</v>
      </c>
      <c r="C176" s="833" t="s">
        <v>1614</v>
      </c>
      <c r="D176" s="833" t="s">
        <v>1663</v>
      </c>
      <c r="E176" s="833" t="s">
        <v>1665</v>
      </c>
      <c r="F176" s="850"/>
      <c r="G176" s="850"/>
      <c r="H176" s="850"/>
      <c r="I176" s="850"/>
      <c r="J176" s="850">
        <v>1</v>
      </c>
      <c r="K176" s="850">
        <v>1825</v>
      </c>
      <c r="L176" s="850">
        <v>1</v>
      </c>
      <c r="M176" s="850">
        <v>1825</v>
      </c>
      <c r="N176" s="850">
        <v>1</v>
      </c>
      <c r="O176" s="850">
        <v>1826</v>
      </c>
      <c r="P176" s="838">
        <v>1.0005479452054795</v>
      </c>
      <c r="Q176" s="851">
        <v>1826</v>
      </c>
    </row>
    <row r="177" spans="1:17" ht="14.4" customHeight="1" x14ac:dyDescent="0.3">
      <c r="A177" s="832" t="s">
        <v>1779</v>
      </c>
      <c r="B177" s="833" t="s">
        <v>1554</v>
      </c>
      <c r="C177" s="833" t="s">
        <v>1614</v>
      </c>
      <c r="D177" s="833" t="s">
        <v>1666</v>
      </c>
      <c r="E177" s="833" t="s">
        <v>1667</v>
      </c>
      <c r="F177" s="850"/>
      <c r="G177" s="850"/>
      <c r="H177" s="850"/>
      <c r="I177" s="850"/>
      <c r="J177" s="850"/>
      <c r="K177" s="850"/>
      <c r="L177" s="850"/>
      <c r="M177" s="850"/>
      <c r="N177" s="850">
        <v>1</v>
      </c>
      <c r="O177" s="850">
        <v>430</v>
      </c>
      <c r="P177" s="838"/>
      <c r="Q177" s="851">
        <v>430</v>
      </c>
    </row>
    <row r="178" spans="1:17" ht="14.4" customHeight="1" x14ac:dyDescent="0.3">
      <c r="A178" s="832" t="s">
        <v>1779</v>
      </c>
      <c r="B178" s="833" t="s">
        <v>1554</v>
      </c>
      <c r="C178" s="833" t="s">
        <v>1614</v>
      </c>
      <c r="D178" s="833" t="s">
        <v>1741</v>
      </c>
      <c r="E178" s="833" t="s">
        <v>1742</v>
      </c>
      <c r="F178" s="850"/>
      <c r="G178" s="850"/>
      <c r="H178" s="850"/>
      <c r="I178" s="850"/>
      <c r="J178" s="850">
        <v>1</v>
      </c>
      <c r="K178" s="850">
        <v>14507</v>
      </c>
      <c r="L178" s="850">
        <v>1</v>
      </c>
      <c r="M178" s="850">
        <v>14507</v>
      </c>
      <c r="N178" s="850">
        <v>1</v>
      </c>
      <c r="O178" s="850">
        <v>14509</v>
      </c>
      <c r="P178" s="838">
        <v>1.0001378644792169</v>
      </c>
      <c r="Q178" s="851">
        <v>14509</v>
      </c>
    </row>
    <row r="179" spans="1:17" ht="14.4" customHeight="1" x14ac:dyDescent="0.3">
      <c r="A179" s="832" t="s">
        <v>1779</v>
      </c>
      <c r="B179" s="833" t="s">
        <v>1554</v>
      </c>
      <c r="C179" s="833" t="s">
        <v>1614</v>
      </c>
      <c r="D179" s="833" t="s">
        <v>1686</v>
      </c>
      <c r="E179" s="833" t="s">
        <v>1688</v>
      </c>
      <c r="F179" s="850"/>
      <c r="G179" s="850"/>
      <c r="H179" s="850"/>
      <c r="I179" s="850"/>
      <c r="J179" s="850"/>
      <c r="K179" s="850"/>
      <c r="L179" s="850"/>
      <c r="M179" s="850"/>
      <c r="N179" s="850">
        <v>1</v>
      </c>
      <c r="O179" s="850">
        <v>1343</v>
      </c>
      <c r="P179" s="838"/>
      <c r="Q179" s="851">
        <v>1343</v>
      </c>
    </row>
    <row r="180" spans="1:17" ht="14.4" customHeight="1" x14ac:dyDescent="0.3">
      <c r="A180" s="832" t="s">
        <v>1779</v>
      </c>
      <c r="B180" s="833" t="s">
        <v>1554</v>
      </c>
      <c r="C180" s="833" t="s">
        <v>1614</v>
      </c>
      <c r="D180" s="833" t="s">
        <v>1692</v>
      </c>
      <c r="E180" s="833" t="s">
        <v>1693</v>
      </c>
      <c r="F180" s="850"/>
      <c r="G180" s="850"/>
      <c r="H180" s="850"/>
      <c r="I180" s="850"/>
      <c r="J180" s="850"/>
      <c r="K180" s="850"/>
      <c r="L180" s="850"/>
      <c r="M180" s="850"/>
      <c r="N180" s="850">
        <v>1</v>
      </c>
      <c r="O180" s="850">
        <v>2333</v>
      </c>
      <c r="P180" s="838"/>
      <c r="Q180" s="851">
        <v>2333</v>
      </c>
    </row>
    <row r="181" spans="1:17" ht="14.4" customHeight="1" x14ac:dyDescent="0.3">
      <c r="A181" s="832" t="s">
        <v>1779</v>
      </c>
      <c r="B181" s="833" t="s">
        <v>1554</v>
      </c>
      <c r="C181" s="833" t="s">
        <v>1614</v>
      </c>
      <c r="D181" s="833" t="s">
        <v>1697</v>
      </c>
      <c r="E181" s="833" t="s">
        <v>1698</v>
      </c>
      <c r="F181" s="850"/>
      <c r="G181" s="850"/>
      <c r="H181" s="850"/>
      <c r="I181" s="850"/>
      <c r="J181" s="850">
        <v>1</v>
      </c>
      <c r="K181" s="850">
        <v>355</v>
      </c>
      <c r="L181" s="850">
        <v>1</v>
      </c>
      <c r="M181" s="850">
        <v>355</v>
      </c>
      <c r="N181" s="850"/>
      <c r="O181" s="850"/>
      <c r="P181" s="838"/>
      <c r="Q181" s="851"/>
    </row>
    <row r="182" spans="1:17" ht="14.4" customHeight="1" x14ac:dyDescent="0.3">
      <c r="A182" s="832" t="s">
        <v>1779</v>
      </c>
      <c r="B182" s="833" t="s">
        <v>1554</v>
      </c>
      <c r="C182" s="833" t="s">
        <v>1614</v>
      </c>
      <c r="D182" s="833" t="s">
        <v>1706</v>
      </c>
      <c r="E182" s="833" t="s">
        <v>1707</v>
      </c>
      <c r="F182" s="850"/>
      <c r="G182" s="850"/>
      <c r="H182" s="850"/>
      <c r="I182" s="850"/>
      <c r="J182" s="850">
        <v>1</v>
      </c>
      <c r="K182" s="850">
        <v>142</v>
      </c>
      <c r="L182" s="850">
        <v>1</v>
      </c>
      <c r="M182" s="850">
        <v>142</v>
      </c>
      <c r="N182" s="850"/>
      <c r="O182" s="850"/>
      <c r="P182" s="838"/>
      <c r="Q182" s="851"/>
    </row>
    <row r="183" spans="1:17" ht="14.4" customHeight="1" x14ac:dyDescent="0.3">
      <c r="A183" s="832" t="s">
        <v>1779</v>
      </c>
      <c r="B183" s="833" t="s">
        <v>1554</v>
      </c>
      <c r="C183" s="833" t="s">
        <v>1614</v>
      </c>
      <c r="D183" s="833" t="s">
        <v>1713</v>
      </c>
      <c r="E183" s="833" t="s">
        <v>1714</v>
      </c>
      <c r="F183" s="850"/>
      <c r="G183" s="850"/>
      <c r="H183" s="850"/>
      <c r="I183" s="850"/>
      <c r="J183" s="850"/>
      <c r="K183" s="850"/>
      <c r="L183" s="850"/>
      <c r="M183" s="850"/>
      <c r="N183" s="850">
        <v>1</v>
      </c>
      <c r="O183" s="850">
        <v>719</v>
      </c>
      <c r="P183" s="838"/>
      <c r="Q183" s="851">
        <v>719</v>
      </c>
    </row>
    <row r="184" spans="1:17" ht="14.4" customHeight="1" x14ac:dyDescent="0.3">
      <c r="A184" s="832" t="s">
        <v>1779</v>
      </c>
      <c r="B184" s="833" t="s">
        <v>1554</v>
      </c>
      <c r="C184" s="833" t="s">
        <v>1614</v>
      </c>
      <c r="D184" s="833" t="s">
        <v>1780</v>
      </c>
      <c r="E184" s="833" t="s">
        <v>1781</v>
      </c>
      <c r="F184" s="850">
        <v>1</v>
      </c>
      <c r="G184" s="850">
        <v>1931</v>
      </c>
      <c r="H184" s="850"/>
      <c r="I184" s="850">
        <v>1931</v>
      </c>
      <c r="J184" s="850"/>
      <c r="K184" s="850"/>
      <c r="L184" s="850"/>
      <c r="M184" s="850"/>
      <c r="N184" s="850"/>
      <c r="O184" s="850"/>
      <c r="P184" s="838"/>
      <c r="Q184" s="851"/>
    </row>
    <row r="185" spans="1:17" ht="14.4" customHeight="1" x14ac:dyDescent="0.3">
      <c r="A185" s="832" t="s">
        <v>1782</v>
      </c>
      <c r="B185" s="833" t="s">
        <v>1554</v>
      </c>
      <c r="C185" s="833" t="s">
        <v>1721</v>
      </c>
      <c r="D185" s="833" t="s">
        <v>1727</v>
      </c>
      <c r="E185" s="833" t="s">
        <v>814</v>
      </c>
      <c r="F185" s="850">
        <v>1.05</v>
      </c>
      <c r="G185" s="850">
        <v>1859.3400000000001</v>
      </c>
      <c r="H185" s="850">
        <v>1.8584665207352544</v>
      </c>
      <c r="I185" s="850">
        <v>1770.8</v>
      </c>
      <c r="J185" s="850">
        <v>0.55000000000000004</v>
      </c>
      <c r="K185" s="850">
        <v>1000.47</v>
      </c>
      <c r="L185" s="850">
        <v>1</v>
      </c>
      <c r="M185" s="850">
        <v>1819.0363636363636</v>
      </c>
      <c r="N185" s="850">
        <v>0.9</v>
      </c>
      <c r="O185" s="850">
        <v>1637.1399999999999</v>
      </c>
      <c r="P185" s="838">
        <v>1.636370905674333</v>
      </c>
      <c r="Q185" s="851">
        <v>1819.0444444444443</v>
      </c>
    </row>
    <row r="186" spans="1:17" ht="14.4" customHeight="1" x14ac:dyDescent="0.3">
      <c r="A186" s="832" t="s">
        <v>1782</v>
      </c>
      <c r="B186" s="833" t="s">
        <v>1554</v>
      </c>
      <c r="C186" s="833" t="s">
        <v>1721</v>
      </c>
      <c r="D186" s="833" t="s">
        <v>1728</v>
      </c>
      <c r="E186" s="833" t="s">
        <v>1729</v>
      </c>
      <c r="F186" s="850">
        <v>0.1</v>
      </c>
      <c r="G186" s="850">
        <v>90.38</v>
      </c>
      <c r="H186" s="850">
        <v>2</v>
      </c>
      <c r="I186" s="850">
        <v>903.8</v>
      </c>
      <c r="J186" s="850">
        <v>0.05</v>
      </c>
      <c r="K186" s="850">
        <v>45.19</v>
      </c>
      <c r="L186" s="850">
        <v>1</v>
      </c>
      <c r="M186" s="850">
        <v>903.8</v>
      </c>
      <c r="N186" s="850"/>
      <c r="O186" s="850"/>
      <c r="P186" s="838"/>
      <c r="Q186" s="851"/>
    </row>
    <row r="187" spans="1:17" ht="14.4" customHeight="1" x14ac:dyDescent="0.3">
      <c r="A187" s="832" t="s">
        <v>1782</v>
      </c>
      <c r="B187" s="833" t="s">
        <v>1554</v>
      </c>
      <c r="C187" s="833" t="s">
        <v>1555</v>
      </c>
      <c r="D187" s="833" t="s">
        <v>1560</v>
      </c>
      <c r="E187" s="833" t="s">
        <v>1561</v>
      </c>
      <c r="F187" s="850"/>
      <c r="G187" s="850"/>
      <c r="H187" s="850"/>
      <c r="I187" s="850"/>
      <c r="J187" s="850">
        <v>180</v>
      </c>
      <c r="K187" s="850">
        <v>1288.8</v>
      </c>
      <c r="L187" s="850">
        <v>1</v>
      </c>
      <c r="M187" s="850">
        <v>7.16</v>
      </c>
      <c r="N187" s="850">
        <v>910</v>
      </c>
      <c r="O187" s="850">
        <v>6542.9</v>
      </c>
      <c r="P187" s="838">
        <v>5.0767380509000617</v>
      </c>
      <c r="Q187" s="851">
        <v>7.1899999999999995</v>
      </c>
    </row>
    <row r="188" spans="1:17" ht="14.4" customHeight="1" x14ac:dyDescent="0.3">
      <c r="A188" s="832" t="s">
        <v>1782</v>
      </c>
      <c r="B188" s="833" t="s">
        <v>1554</v>
      </c>
      <c r="C188" s="833" t="s">
        <v>1555</v>
      </c>
      <c r="D188" s="833" t="s">
        <v>1580</v>
      </c>
      <c r="E188" s="833" t="s">
        <v>1581</v>
      </c>
      <c r="F188" s="850">
        <v>2040</v>
      </c>
      <c r="G188" s="850">
        <v>41575.199999999997</v>
      </c>
      <c r="H188" s="850">
        <v>1.0824507139063329</v>
      </c>
      <c r="I188" s="850">
        <v>20.38</v>
      </c>
      <c r="J188" s="850">
        <v>1880</v>
      </c>
      <c r="K188" s="850">
        <v>38408.400000000001</v>
      </c>
      <c r="L188" s="850">
        <v>1</v>
      </c>
      <c r="M188" s="850">
        <v>20.43</v>
      </c>
      <c r="N188" s="850"/>
      <c r="O188" s="850"/>
      <c r="P188" s="838"/>
      <c r="Q188" s="851"/>
    </row>
    <row r="189" spans="1:17" ht="14.4" customHeight="1" x14ac:dyDescent="0.3">
      <c r="A189" s="832" t="s">
        <v>1782</v>
      </c>
      <c r="B189" s="833" t="s">
        <v>1554</v>
      </c>
      <c r="C189" s="833" t="s">
        <v>1555</v>
      </c>
      <c r="D189" s="833" t="s">
        <v>1586</v>
      </c>
      <c r="E189" s="833" t="s">
        <v>1587</v>
      </c>
      <c r="F189" s="850"/>
      <c r="G189" s="850"/>
      <c r="H189" s="850"/>
      <c r="I189" s="850"/>
      <c r="J189" s="850">
        <v>1</v>
      </c>
      <c r="K189" s="850">
        <v>1986.65</v>
      </c>
      <c r="L189" s="850">
        <v>1</v>
      </c>
      <c r="M189" s="850">
        <v>1986.65</v>
      </c>
      <c r="N189" s="850">
        <v>3</v>
      </c>
      <c r="O189" s="850">
        <v>6083.67</v>
      </c>
      <c r="P189" s="838">
        <v>3.0622756902323003</v>
      </c>
      <c r="Q189" s="851">
        <v>2027.89</v>
      </c>
    </row>
    <row r="190" spans="1:17" ht="14.4" customHeight="1" x14ac:dyDescent="0.3">
      <c r="A190" s="832" t="s">
        <v>1782</v>
      </c>
      <c r="B190" s="833" t="s">
        <v>1554</v>
      </c>
      <c r="C190" s="833" t="s">
        <v>1555</v>
      </c>
      <c r="D190" s="833" t="s">
        <v>1730</v>
      </c>
      <c r="E190" s="833" t="s">
        <v>1731</v>
      </c>
      <c r="F190" s="850">
        <v>558</v>
      </c>
      <c r="G190" s="850">
        <v>18419.579999999998</v>
      </c>
      <c r="H190" s="850">
        <v>1.7058088654075003</v>
      </c>
      <c r="I190" s="850">
        <v>33.01</v>
      </c>
      <c r="J190" s="850">
        <v>319</v>
      </c>
      <c r="K190" s="850">
        <v>10798.15</v>
      </c>
      <c r="L190" s="850">
        <v>1</v>
      </c>
      <c r="M190" s="850">
        <v>33.85</v>
      </c>
      <c r="N190" s="850">
        <v>707</v>
      </c>
      <c r="O190" s="850">
        <v>24172.33</v>
      </c>
      <c r="P190" s="838">
        <v>2.2385621611109312</v>
      </c>
      <c r="Q190" s="851">
        <v>34.190000000000005</v>
      </c>
    </row>
    <row r="191" spans="1:17" ht="14.4" customHeight="1" x14ac:dyDescent="0.3">
      <c r="A191" s="832" t="s">
        <v>1782</v>
      </c>
      <c r="B191" s="833" t="s">
        <v>1554</v>
      </c>
      <c r="C191" s="833" t="s">
        <v>1555</v>
      </c>
      <c r="D191" s="833" t="s">
        <v>1608</v>
      </c>
      <c r="E191" s="833" t="s">
        <v>1609</v>
      </c>
      <c r="F191" s="850"/>
      <c r="G191" s="850"/>
      <c r="H191" s="850"/>
      <c r="I191" s="850"/>
      <c r="J191" s="850">
        <v>400</v>
      </c>
      <c r="K191" s="850">
        <v>8132</v>
      </c>
      <c r="L191" s="850">
        <v>1</v>
      </c>
      <c r="M191" s="850">
        <v>20.329999999999998</v>
      </c>
      <c r="N191" s="850"/>
      <c r="O191" s="850"/>
      <c r="P191" s="838"/>
      <c r="Q191" s="851"/>
    </row>
    <row r="192" spans="1:17" ht="14.4" customHeight="1" x14ac:dyDescent="0.3">
      <c r="A192" s="832" t="s">
        <v>1782</v>
      </c>
      <c r="B192" s="833" t="s">
        <v>1554</v>
      </c>
      <c r="C192" s="833" t="s">
        <v>1614</v>
      </c>
      <c r="D192" s="833" t="s">
        <v>1654</v>
      </c>
      <c r="E192" s="833" t="s">
        <v>1655</v>
      </c>
      <c r="F192" s="850"/>
      <c r="G192" s="850"/>
      <c r="H192" s="850"/>
      <c r="I192" s="850"/>
      <c r="J192" s="850">
        <v>1</v>
      </c>
      <c r="K192" s="850">
        <v>682</v>
      </c>
      <c r="L192" s="850">
        <v>1</v>
      </c>
      <c r="M192" s="850">
        <v>682</v>
      </c>
      <c r="N192" s="850">
        <v>3</v>
      </c>
      <c r="O192" s="850">
        <v>2046</v>
      </c>
      <c r="P192" s="838">
        <v>3</v>
      </c>
      <c r="Q192" s="851">
        <v>682</v>
      </c>
    </row>
    <row r="193" spans="1:17" ht="14.4" customHeight="1" x14ac:dyDescent="0.3">
      <c r="A193" s="832" t="s">
        <v>1782</v>
      </c>
      <c r="B193" s="833" t="s">
        <v>1554</v>
      </c>
      <c r="C193" s="833" t="s">
        <v>1614</v>
      </c>
      <c r="D193" s="833" t="s">
        <v>1660</v>
      </c>
      <c r="E193" s="833" t="s">
        <v>1661</v>
      </c>
      <c r="F193" s="850"/>
      <c r="G193" s="850"/>
      <c r="H193" s="850"/>
      <c r="I193" s="850"/>
      <c r="J193" s="850">
        <v>1</v>
      </c>
      <c r="K193" s="850">
        <v>2638</v>
      </c>
      <c r="L193" s="850">
        <v>1</v>
      </c>
      <c r="M193" s="850">
        <v>2638</v>
      </c>
      <c r="N193" s="850"/>
      <c r="O193" s="850"/>
      <c r="P193" s="838"/>
      <c r="Q193" s="851"/>
    </row>
    <row r="194" spans="1:17" ht="14.4" customHeight="1" x14ac:dyDescent="0.3">
      <c r="A194" s="832" t="s">
        <v>1782</v>
      </c>
      <c r="B194" s="833" t="s">
        <v>1554</v>
      </c>
      <c r="C194" s="833" t="s">
        <v>1614</v>
      </c>
      <c r="D194" s="833" t="s">
        <v>1660</v>
      </c>
      <c r="E194" s="833" t="s">
        <v>1662</v>
      </c>
      <c r="F194" s="850"/>
      <c r="G194" s="850"/>
      <c r="H194" s="850"/>
      <c r="I194" s="850"/>
      <c r="J194" s="850">
        <v>1</v>
      </c>
      <c r="K194" s="850">
        <v>2638</v>
      </c>
      <c r="L194" s="850">
        <v>1</v>
      </c>
      <c r="M194" s="850">
        <v>2638</v>
      </c>
      <c r="N194" s="850"/>
      <c r="O194" s="850"/>
      <c r="P194" s="838"/>
      <c r="Q194" s="851"/>
    </row>
    <row r="195" spans="1:17" ht="14.4" customHeight="1" x14ac:dyDescent="0.3">
      <c r="A195" s="832" t="s">
        <v>1782</v>
      </c>
      <c r="B195" s="833" t="s">
        <v>1554</v>
      </c>
      <c r="C195" s="833" t="s">
        <v>1614</v>
      </c>
      <c r="D195" s="833" t="s">
        <v>1663</v>
      </c>
      <c r="E195" s="833" t="s">
        <v>1664</v>
      </c>
      <c r="F195" s="850">
        <v>4</v>
      </c>
      <c r="G195" s="850">
        <v>7300</v>
      </c>
      <c r="H195" s="850">
        <v>0.44444444444444442</v>
      </c>
      <c r="I195" s="850">
        <v>1825</v>
      </c>
      <c r="J195" s="850">
        <v>9</v>
      </c>
      <c r="K195" s="850">
        <v>16425</v>
      </c>
      <c r="L195" s="850">
        <v>1</v>
      </c>
      <c r="M195" s="850">
        <v>1825</v>
      </c>
      <c r="N195" s="850">
        <v>3</v>
      </c>
      <c r="O195" s="850">
        <v>5478</v>
      </c>
      <c r="P195" s="838">
        <v>0.33351598173515984</v>
      </c>
      <c r="Q195" s="851">
        <v>1826</v>
      </c>
    </row>
    <row r="196" spans="1:17" ht="14.4" customHeight="1" x14ac:dyDescent="0.3">
      <c r="A196" s="832" t="s">
        <v>1782</v>
      </c>
      <c r="B196" s="833" t="s">
        <v>1554</v>
      </c>
      <c r="C196" s="833" t="s">
        <v>1614</v>
      </c>
      <c r="D196" s="833" t="s">
        <v>1663</v>
      </c>
      <c r="E196" s="833" t="s">
        <v>1665</v>
      </c>
      <c r="F196" s="850">
        <v>1</v>
      </c>
      <c r="G196" s="850">
        <v>1825</v>
      </c>
      <c r="H196" s="850">
        <v>0.5</v>
      </c>
      <c r="I196" s="850">
        <v>1825</v>
      </c>
      <c r="J196" s="850">
        <v>2</v>
      </c>
      <c r="K196" s="850">
        <v>3650</v>
      </c>
      <c r="L196" s="850">
        <v>1</v>
      </c>
      <c r="M196" s="850">
        <v>1825</v>
      </c>
      <c r="N196" s="850"/>
      <c r="O196" s="850"/>
      <c r="P196" s="838"/>
      <c r="Q196" s="851"/>
    </row>
    <row r="197" spans="1:17" ht="14.4" customHeight="1" x14ac:dyDescent="0.3">
      <c r="A197" s="832" t="s">
        <v>1782</v>
      </c>
      <c r="B197" s="833" t="s">
        <v>1554</v>
      </c>
      <c r="C197" s="833" t="s">
        <v>1614</v>
      </c>
      <c r="D197" s="833" t="s">
        <v>1666</v>
      </c>
      <c r="E197" s="833" t="s">
        <v>1667</v>
      </c>
      <c r="F197" s="850"/>
      <c r="G197" s="850"/>
      <c r="H197" s="850"/>
      <c r="I197" s="850"/>
      <c r="J197" s="850">
        <v>3</v>
      </c>
      <c r="K197" s="850">
        <v>1287</v>
      </c>
      <c r="L197" s="850">
        <v>1</v>
      </c>
      <c r="M197" s="850">
        <v>429</v>
      </c>
      <c r="N197" s="850"/>
      <c r="O197" s="850"/>
      <c r="P197" s="838"/>
      <c r="Q197" s="851"/>
    </row>
    <row r="198" spans="1:17" ht="14.4" customHeight="1" x14ac:dyDescent="0.3">
      <c r="A198" s="832" t="s">
        <v>1782</v>
      </c>
      <c r="B198" s="833" t="s">
        <v>1554</v>
      </c>
      <c r="C198" s="833" t="s">
        <v>1614</v>
      </c>
      <c r="D198" s="833" t="s">
        <v>1741</v>
      </c>
      <c r="E198" s="833" t="s">
        <v>1742</v>
      </c>
      <c r="F198" s="850">
        <v>2</v>
      </c>
      <c r="G198" s="850">
        <v>29012</v>
      </c>
      <c r="H198" s="850">
        <v>1.9998621355207831</v>
      </c>
      <c r="I198" s="850">
        <v>14506</v>
      </c>
      <c r="J198" s="850">
        <v>1</v>
      </c>
      <c r="K198" s="850">
        <v>14507</v>
      </c>
      <c r="L198" s="850">
        <v>1</v>
      </c>
      <c r="M198" s="850">
        <v>14507</v>
      </c>
      <c r="N198" s="850">
        <v>3</v>
      </c>
      <c r="O198" s="850">
        <v>43527</v>
      </c>
      <c r="P198" s="838">
        <v>3.0004135934376506</v>
      </c>
      <c r="Q198" s="851">
        <v>14509</v>
      </c>
    </row>
    <row r="199" spans="1:17" ht="14.4" customHeight="1" x14ac:dyDescent="0.3">
      <c r="A199" s="832" t="s">
        <v>1782</v>
      </c>
      <c r="B199" s="833" t="s">
        <v>1554</v>
      </c>
      <c r="C199" s="833" t="s">
        <v>1614</v>
      </c>
      <c r="D199" s="833" t="s">
        <v>1689</v>
      </c>
      <c r="E199" s="833" t="s">
        <v>1691</v>
      </c>
      <c r="F199" s="850"/>
      <c r="G199" s="850"/>
      <c r="H199" s="850"/>
      <c r="I199" s="850"/>
      <c r="J199" s="850">
        <v>1</v>
      </c>
      <c r="K199" s="850">
        <v>509</v>
      </c>
      <c r="L199" s="850">
        <v>1</v>
      </c>
      <c r="M199" s="850">
        <v>509</v>
      </c>
      <c r="N199" s="850">
        <v>4</v>
      </c>
      <c r="O199" s="850">
        <v>2040</v>
      </c>
      <c r="P199" s="838">
        <v>4.0078585461689586</v>
      </c>
      <c r="Q199" s="851">
        <v>510</v>
      </c>
    </row>
    <row r="200" spans="1:17" ht="14.4" customHeight="1" x14ac:dyDescent="0.3">
      <c r="A200" s="832" t="s">
        <v>1782</v>
      </c>
      <c r="B200" s="833" t="s">
        <v>1554</v>
      </c>
      <c r="C200" s="833" t="s">
        <v>1614</v>
      </c>
      <c r="D200" s="833" t="s">
        <v>1692</v>
      </c>
      <c r="E200" s="833" t="s">
        <v>1693</v>
      </c>
      <c r="F200" s="850">
        <v>4</v>
      </c>
      <c r="G200" s="850">
        <v>9316</v>
      </c>
      <c r="H200" s="850">
        <v>1.3327610872675251</v>
      </c>
      <c r="I200" s="850">
        <v>2329</v>
      </c>
      <c r="J200" s="850">
        <v>3</v>
      </c>
      <c r="K200" s="850">
        <v>6990</v>
      </c>
      <c r="L200" s="850">
        <v>1</v>
      </c>
      <c r="M200" s="850">
        <v>2330</v>
      </c>
      <c r="N200" s="850"/>
      <c r="O200" s="850"/>
      <c r="P200" s="838"/>
      <c r="Q200" s="851"/>
    </row>
    <row r="201" spans="1:17" ht="14.4" customHeight="1" x14ac:dyDescent="0.3">
      <c r="A201" s="832" t="s">
        <v>1782</v>
      </c>
      <c r="B201" s="833" t="s">
        <v>1554</v>
      </c>
      <c r="C201" s="833" t="s">
        <v>1614</v>
      </c>
      <c r="D201" s="833" t="s">
        <v>1713</v>
      </c>
      <c r="E201" s="833" t="s">
        <v>1714</v>
      </c>
      <c r="F201" s="850">
        <v>3</v>
      </c>
      <c r="G201" s="850">
        <v>2154</v>
      </c>
      <c r="H201" s="850">
        <v>0.74895688456189147</v>
      </c>
      <c r="I201" s="850">
        <v>718</v>
      </c>
      <c r="J201" s="850">
        <v>4</v>
      </c>
      <c r="K201" s="850">
        <v>2876</v>
      </c>
      <c r="L201" s="850">
        <v>1</v>
      </c>
      <c r="M201" s="850">
        <v>719</v>
      </c>
      <c r="N201" s="850"/>
      <c r="O201" s="850"/>
      <c r="P201" s="838"/>
      <c r="Q201" s="851"/>
    </row>
    <row r="202" spans="1:17" ht="14.4" customHeight="1" x14ac:dyDescent="0.3">
      <c r="A202" s="832" t="s">
        <v>1782</v>
      </c>
      <c r="B202" s="833" t="s">
        <v>1554</v>
      </c>
      <c r="C202" s="833" t="s">
        <v>1614</v>
      </c>
      <c r="D202" s="833" t="s">
        <v>1713</v>
      </c>
      <c r="E202" s="833" t="s">
        <v>1715</v>
      </c>
      <c r="F202" s="850">
        <v>1</v>
      </c>
      <c r="G202" s="850">
        <v>718</v>
      </c>
      <c r="H202" s="850">
        <v>0.99860917941585536</v>
      </c>
      <c r="I202" s="850">
        <v>718</v>
      </c>
      <c r="J202" s="850">
        <v>1</v>
      </c>
      <c r="K202" s="850">
        <v>719</v>
      </c>
      <c r="L202" s="850">
        <v>1</v>
      </c>
      <c r="M202" s="850">
        <v>719</v>
      </c>
      <c r="N202" s="850"/>
      <c r="O202" s="850"/>
      <c r="P202" s="838"/>
      <c r="Q202" s="851"/>
    </row>
    <row r="203" spans="1:17" ht="14.4" customHeight="1" x14ac:dyDescent="0.3">
      <c r="A203" s="832" t="s">
        <v>1783</v>
      </c>
      <c r="B203" s="833" t="s">
        <v>1554</v>
      </c>
      <c r="C203" s="833" t="s">
        <v>1721</v>
      </c>
      <c r="D203" s="833" t="s">
        <v>1722</v>
      </c>
      <c r="E203" s="833" t="s">
        <v>1723</v>
      </c>
      <c r="F203" s="850"/>
      <c r="G203" s="850"/>
      <c r="H203" s="850"/>
      <c r="I203" s="850"/>
      <c r="J203" s="850">
        <v>0.3</v>
      </c>
      <c r="K203" s="850">
        <v>602.89</v>
      </c>
      <c r="L203" s="850">
        <v>1</v>
      </c>
      <c r="M203" s="850">
        <v>2009.6333333333334</v>
      </c>
      <c r="N203" s="850"/>
      <c r="O203" s="850"/>
      <c r="P203" s="838"/>
      <c r="Q203" s="851"/>
    </row>
    <row r="204" spans="1:17" ht="14.4" customHeight="1" x14ac:dyDescent="0.3">
      <c r="A204" s="832" t="s">
        <v>1783</v>
      </c>
      <c r="B204" s="833" t="s">
        <v>1554</v>
      </c>
      <c r="C204" s="833" t="s">
        <v>1721</v>
      </c>
      <c r="D204" s="833" t="s">
        <v>1727</v>
      </c>
      <c r="E204" s="833" t="s">
        <v>814</v>
      </c>
      <c r="F204" s="850">
        <v>1.1000000000000001</v>
      </c>
      <c r="G204" s="850">
        <v>1947.88</v>
      </c>
      <c r="H204" s="850">
        <v>0.57882522145588866</v>
      </c>
      <c r="I204" s="850">
        <v>1770.8</v>
      </c>
      <c r="J204" s="850">
        <v>1.85</v>
      </c>
      <c r="K204" s="850">
        <v>3365.23</v>
      </c>
      <c r="L204" s="850">
        <v>1</v>
      </c>
      <c r="M204" s="850">
        <v>1819.0432432432431</v>
      </c>
      <c r="N204" s="850"/>
      <c r="O204" s="850"/>
      <c r="P204" s="838"/>
      <c r="Q204" s="851"/>
    </row>
    <row r="205" spans="1:17" ht="14.4" customHeight="1" x14ac:dyDescent="0.3">
      <c r="A205" s="832" t="s">
        <v>1783</v>
      </c>
      <c r="B205" s="833" t="s">
        <v>1554</v>
      </c>
      <c r="C205" s="833" t="s">
        <v>1721</v>
      </c>
      <c r="D205" s="833" t="s">
        <v>1728</v>
      </c>
      <c r="E205" s="833" t="s">
        <v>1729</v>
      </c>
      <c r="F205" s="850">
        <v>0.1</v>
      </c>
      <c r="G205" s="850">
        <v>90.38</v>
      </c>
      <c r="H205" s="850">
        <v>0.66666666666666663</v>
      </c>
      <c r="I205" s="850">
        <v>903.8</v>
      </c>
      <c r="J205" s="850">
        <v>0.15000000000000002</v>
      </c>
      <c r="K205" s="850">
        <v>135.57</v>
      </c>
      <c r="L205" s="850">
        <v>1</v>
      </c>
      <c r="M205" s="850">
        <v>903.79999999999984</v>
      </c>
      <c r="N205" s="850"/>
      <c r="O205" s="850"/>
      <c r="P205" s="838"/>
      <c r="Q205" s="851"/>
    </row>
    <row r="206" spans="1:17" ht="14.4" customHeight="1" x14ac:dyDescent="0.3">
      <c r="A206" s="832" t="s">
        <v>1783</v>
      </c>
      <c r="B206" s="833" t="s">
        <v>1554</v>
      </c>
      <c r="C206" s="833" t="s">
        <v>1555</v>
      </c>
      <c r="D206" s="833" t="s">
        <v>1566</v>
      </c>
      <c r="E206" s="833" t="s">
        <v>1567</v>
      </c>
      <c r="F206" s="850">
        <v>664</v>
      </c>
      <c r="G206" s="850">
        <v>4057.04</v>
      </c>
      <c r="H206" s="850"/>
      <c r="I206" s="850">
        <v>6.11</v>
      </c>
      <c r="J206" s="850"/>
      <c r="K206" s="850"/>
      <c r="L206" s="850"/>
      <c r="M206" s="850"/>
      <c r="N206" s="850"/>
      <c r="O206" s="850"/>
      <c r="P206" s="838"/>
      <c r="Q206" s="851"/>
    </row>
    <row r="207" spans="1:17" ht="14.4" customHeight="1" x14ac:dyDescent="0.3">
      <c r="A207" s="832" t="s">
        <v>1783</v>
      </c>
      <c r="B207" s="833" t="s">
        <v>1554</v>
      </c>
      <c r="C207" s="833" t="s">
        <v>1555</v>
      </c>
      <c r="D207" s="833" t="s">
        <v>1568</v>
      </c>
      <c r="E207" s="833" t="s">
        <v>1569</v>
      </c>
      <c r="F207" s="850">
        <v>180</v>
      </c>
      <c r="G207" s="850">
        <v>1638</v>
      </c>
      <c r="H207" s="850">
        <v>0.34266205321094007</v>
      </c>
      <c r="I207" s="850">
        <v>9.1</v>
      </c>
      <c r="J207" s="850">
        <v>523</v>
      </c>
      <c r="K207" s="850">
        <v>4780.22</v>
      </c>
      <c r="L207" s="850">
        <v>1</v>
      </c>
      <c r="M207" s="850">
        <v>9.14</v>
      </c>
      <c r="N207" s="850">
        <v>130</v>
      </c>
      <c r="O207" s="850">
        <v>1188.2</v>
      </c>
      <c r="P207" s="838">
        <v>0.24856596558317398</v>
      </c>
      <c r="Q207" s="851">
        <v>9.14</v>
      </c>
    </row>
    <row r="208" spans="1:17" ht="14.4" customHeight="1" x14ac:dyDescent="0.3">
      <c r="A208" s="832" t="s">
        <v>1783</v>
      </c>
      <c r="B208" s="833" t="s">
        <v>1554</v>
      </c>
      <c r="C208" s="833" t="s">
        <v>1555</v>
      </c>
      <c r="D208" s="833" t="s">
        <v>1572</v>
      </c>
      <c r="E208" s="833" t="s">
        <v>1573</v>
      </c>
      <c r="F208" s="850">
        <v>140</v>
      </c>
      <c r="G208" s="850">
        <v>1433.6</v>
      </c>
      <c r="H208" s="850">
        <v>0.84931425693889029</v>
      </c>
      <c r="I208" s="850">
        <v>10.24</v>
      </c>
      <c r="J208" s="850">
        <v>165</v>
      </c>
      <c r="K208" s="850">
        <v>1687.95</v>
      </c>
      <c r="L208" s="850">
        <v>1</v>
      </c>
      <c r="M208" s="850">
        <v>10.23</v>
      </c>
      <c r="N208" s="850">
        <v>140</v>
      </c>
      <c r="O208" s="850">
        <v>1415.4</v>
      </c>
      <c r="P208" s="838">
        <v>0.83853194703634593</v>
      </c>
      <c r="Q208" s="851">
        <v>10.110000000000001</v>
      </c>
    </row>
    <row r="209" spans="1:17" ht="14.4" customHeight="1" x14ac:dyDescent="0.3">
      <c r="A209" s="832" t="s">
        <v>1783</v>
      </c>
      <c r="B209" s="833" t="s">
        <v>1554</v>
      </c>
      <c r="C209" s="833" t="s">
        <v>1555</v>
      </c>
      <c r="D209" s="833" t="s">
        <v>1580</v>
      </c>
      <c r="E209" s="833" t="s">
        <v>1581</v>
      </c>
      <c r="F209" s="850">
        <v>600</v>
      </c>
      <c r="G209" s="850">
        <v>12228</v>
      </c>
      <c r="H209" s="850"/>
      <c r="I209" s="850">
        <v>20.38</v>
      </c>
      <c r="J209" s="850"/>
      <c r="K209" s="850"/>
      <c r="L209" s="850"/>
      <c r="M209" s="850"/>
      <c r="N209" s="850"/>
      <c r="O209" s="850"/>
      <c r="P209" s="838"/>
      <c r="Q209" s="851"/>
    </row>
    <row r="210" spans="1:17" ht="14.4" customHeight="1" x14ac:dyDescent="0.3">
      <c r="A210" s="832" t="s">
        <v>1783</v>
      </c>
      <c r="B210" s="833" t="s">
        <v>1554</v>
      </c>
      <c r="C210" s="833" t="s">
        <v>1555</v>
      </c>
      <c r="D210" s="833" t="s">
        <v>1590</v>
      </c>
      <c r="E210" s="833" t="s">
        <v>1591</v>
      </c>
      <c r="F210" s="850">
        <v>2433</v>
      </c>
      <c r="G210" s="850">
        <v>9484.48</v>
      </c>
      <c r="H210" s="850">
        <v>0.6473950561834565</v>
      </c>
      <c r="I210" s="850">
        <v>3.8982655158240851</v>
      </c>
      <c r="J210" s="850">
        <v>3886</v>
      </c>
      <c r="K210" s="850">
        <v>14650.220000000001</v>
      </c>
      <c r="L210" s="850">
        <v>1</v>
      </c>
      <c r="M210" s="850">
        <v>3.7700000000000005</v>
      </c>
      <c r="N210" s="850">
        <v>2325</v>
      </c>
      <c r="O210" s="850">
        <v>8718.75</v>
      </c>
      <c r="P210" s="838">
        <v>0.59512758170184465</v>
      </c>
      <c r="Q210" s="851">
        <v>3.75</v>
      </c>
    </row>
    <row r="211" spans="1:17" ht="14.4" customHeight="1" x14ac:dyDescent="0.3">
      <c r="A211" s="832" t="s">
        <v>1783</v>
      </c>
      <c r="B211" s="833" t="s">
        <v>1554</v>
      </c>
      <c r="C211" s="833" t="s">
        <v>1555</v>
      </c>
      <c r="D211" s="833" t="s">
        <v>1730</v>
      </c>
      <c r="E211" s="833" t="s">
        <v>1731</v>
      </c>
      <c r="F211" s="850">
        <v>778</v>
      </c>
      <c r="G211" s="850">
        <v>25681.78</v>
      </c>
      <c r="H211" s="850">
        <v>0.67319755851733787</v>
      </c>
      <c r="I211" s="850">
        <v>33.01</v>
      </c>
      <c r="J211" s="850">
        <v>1127</v>
      </c>
      <c r="K211" s="850">
        <v>38148.950000000004</v>
      </c>
      <c r="L211" s="850">
        <v>1</v>
      </c>
      <c r="M211" s="850">
        <v>33.85</v>
      </c>
      <c r="N211" s="850"/>
      <c r="O211" s="850"/>
      <c r="P211" s="838"/>
      <c r="Q211" s="851"/>
    </row>
    <row r="212" spans="1:17" ht="14.4" customHeight="1" x14ac:dyDescent="0.3">
      <c r="A212" s="832" t="s">
        <v>1783</v>
      </c>
      <c r="B212" s="833" t="s">
        <v>1554</v>
      </c>
      <c r="C212" s="833" t="s">
        <v>1555</v>
      </c>
      <c r="D212" s="833" t="s">
        <v>1598</v>
      </c>
      <c r="E212" s="833" t="s">
        <v>1599</v>
      </c>
      <c r="F212" s="850"/>
      <c r="G212" s="850"/>
      <c r="H212" s="850"/>
      <c r="I212" s="850"/>
      <c r="J212" s="850">
        <v>52</v>
      </c>
      <c r="K212" s="850">
        <v>1051.44</v>
      </c>
      <c r="L212" s="850">
        <v>1</v>
      </c>
      <c r="M212" s="850">
        <v>20.220000000000002</v>
      </c>
      <c r="N212" s="850">
        <v>50</v>
      </c>
      <c r="O212" s="850">
        <v>1037</v>
      </c>
      <c r="P212" s="838">
        <v>0.98626645362550402</v>
      </c>
      <c r="Q212" s="851">
        <v>20.74</v>
      </c>
    </row>
    <row r="213" spans="1:17" ht="14.4" customHeight="1" x14ac:dyDescent="0.3">
      <c r="A213" s="832" t="s">
        <v>1783</v>
      </c>
      <c r="B213" s="833" t="s">
        <v>1554</v>
      </c>
      <c r="C213" s="833" t="s">
        <v>1614</v>
      </c>
      <c r="D213" s="833" t="s">
        <v>1642</v>
      </c>
      <c r="E213" s="833" t="s">
        <v>1643</v>
      </c>
      <c r="F213" s="850"/>
      <c r="G213" s="850"/>
      <c r="H213" s="850"/>
      <c r="I213" s="850"/>
      <c r="J213" s="850">
        <v>2</v>
      </c>
      <c r="K213" s="850">
        <v>2862</v>
      </c>
      <c r="L213" s="850">
        <v>1</v>
      </c>
      <c r="M213" s="850">
        <v>1431</v>
      </c>
      <c r="N213" s="850"/>
      <c r="O213" s="850"/>
      <c r="P213" s="838"/>
      <c r="Q213" s="851"/>
    </row>
    <row r="214" spans="1:17" ht="14.4" customHeight="1" x14ac:dyDescent="0.3">
      <c r="A214" s="832" t="s">
        <v>1783</v>
      </c>
      <c r="B214" s="833" t="s">
        <v>1554</v>
      </c>
      <c r="C214" s="833" t="s">
        <v>1614</v>
      </c>
      <c r="D214" s="833" t="s">
        <v>1642</v>
      </c>
      <c r="E214" s="833" t="s">
        <v>1644</v>
      </c>
      <c r="F214" s="850"/>
      <c r="G214" s="850"/>
      <c r="H214" s="850"/>
      <c r="I214" s="850"/>
      <c r="J214" s="850">
        <v>2</v>
      </c>
      <c r="K214" s="850">
        <v>2862</v>
      </c>
      <c r="L214" s="850">
        <v>1</v>
      </c>
      <c r="M214" s="850">
        <v>1431</v>
      </c>
      <c r="N214" s="850">
        <v>1</v>
      </c>
      <c r="O214" s="850">
        <v>1432</v>
      </c>
      <c r="P214" s="838">
        <v>0.50034940600978339</v>
      </c>
      <c r="Q214" s="851">
        <v>1432</v>
      </c>
    </row>
    <row r="215" spans="1:17" ht="14.4" customHeight="1" x14ac:dyDescent="0.3">
      <c r="A215" s="832" t="s">
        <v>1783</v>
      </c>
      <c r="B215" s="833" t="s">
        <v>1554</v>
      </c>
      <c r="C215" s="833" t="s">
        <v>1614</v>
      </c>
      <c r="D215" s="833" t="s">
        <v>1645</v>
      </c>
      <c r="E215" s="833" t="s">
        <v>1646</v>
      </c>
      <c r="F215" s="850">
        <v>1</v>
      </c>
      <c r="G215" s="850">
        <v>1912</v>
      </c>
      <c r="H215" s="850">
        <v>1</v>
      </c>
      <c r="I215" s="850">
        <v>1912</v>
      </c>
      <c r="J215" s="850">
        <v>1</v>
      </c>
      <c r="K215" s="850">
        <v>1912</v>
      </c>
      <c r="L215" s="850">
        <v>1</v>
      </c>
      <c r="M215" s="850">
        <v>1912</v>
      </c>
      <c r="N215" s="850">
        <v>1</v>
      </c>
      <c r="O215" s="850">
        <v>1914</v>
      </c>
      <c r="P215" s="838">
        <v>1.0010460251046025</v>
      </c>
      <c r="Q215" s="851">
        <v>1914</v>
      </c>
    </row>
    <row r="216" spans="1:17" ht="14.4" customHeight="1" x14ac:dyDescent="0.3">
      <c r="A216" s="832" t="s">
        <v>1783</v>
      </c>
      <c r="B216" s="833" t="s">
        <v>1554</v>
      </c>
      <c r="C216" s="833" t="s">
        <v>1614</v>
      </c>
      <c r="D216" s="833" t="s">
        <v>1657</v>
      </c>
      <c r="E216" s="833" t="s">
        <v>1659</v>
      </c>
      <c r="F216" s="850"/>
      <c r="G216" s="850"/>
      <c r="H216" s="850"/>
      <c r="I216" s="850"/>
      <c r="J216" s="850">
        <v>1</v>
      </c>
      <c r="K216" s="850">
        <v>717</v>
      </c>
      <c r="L216" s="850">
        <v>1</v>
      </c>
      <c r="M216" s="850">
        <v>717</v>
      </c>
      <c r="N216" s="850"/>
      <c r="O216" s="850"/>
      <c r="P216" s="838"/>
      <c r="Q216" s="851"/>
    </row>
    <row r="217" spans="1:17" ht="14.4" customHeight="1" x14ac:dyDescent="0.3">
      <c r="A217" s="832" t="s">
        <v>1783</v>
      </c>
      <c r="B217" s="833" t="s">
        <v>1554</v>
      </c>
      <c r="C217" s="833" t="s">
        <v>1614</v>
      </c>
      <c r="D217" s="833" t="s">
        <v>1663</v>
      </c>
      <c r="E217" s="833" t="s">
        <v>1664</v>
      </c>
      <c r="F217" s="850">
        <v>5</v>
      </c>
      <c r="G217" s="850">
        <v>9125</v>
      </c>
      <c r="H217" s="850">
        <v>1</v>
      </c>
      <c r="I217" s="850">
        <v>1825</v>
      </c>
      <c r="J217" s="850">
        <v>5</v>
      </c>
      <c r="K217" s="850">
        <v>9125</v>
      </c>
      <c r="L217" s="850">
        <v>1</v>
      </c>
      <c r="M217" s="850">
        <v>1825</v>
      </c>
      <c r="N217" s="850">
        <v>4</v>
      </c>
      <c r="O217" s="850">
        <v>7304</v>
      </c>
      <c r="P217" s="838">
        <v>0.80043835616438352</v>
      </c>
      <c r="Q217" s="851">
        <v>1826</v>
      </c>
    </row>
    <row r="218" spans="1:17" ht="14.4" customHeight="1" x14ac:dyDescent="0.3">
      <c r="A218" s="832" t="s">
        <v>1783</v>
      </c>
      <c r="B218" s="833" t="s">
        <v>1554</v>
      </c>
      <c r="C218" s="833" t="s">
        <v>1614</v>
      </c>
      <c r="D218" s="833" t="s">
        <v>1663</v>
      </c>
      <c r="E218" s="833" t="s">
        <v>1665</v>
      </c>
      <c r="F218" s="850">
        <v>3</v>
      </c>
      <c r="G218" s="850">
        <v>5475</v>
      </c>
      <c r="H218" s="850">
        <v>0.42857142857142855</v>
      </c>
      <c r="I218" s="850">
        <v>1825</v>
      </c>
      <c r="J218" s="850">
        <v>7</v>
      </c>
      <c r="K218" s="850">
        <v>12775</v>
      </c>
      <c r="L218" s="850">
        <v>1</v>
      </c>
      <c r="M218" s="850">
        <v>1825</v>
      </c>
      <c r="N218" s="850">
        <v>4</v>
      </c>
      <c r="O218" s="850">
        <v>7304</v>
      </c>
      <c r="P218" s="838">
        <v>0.57174168297455974</v>
      </c>
      <c r="Q218" s="851">
        <v>1826</v>
      </c>
    </row>
    <row r="219" spans="1:17" ht="14.4" customHeight="1" x14ac:dyDescent="0.3">
      <c r="A219" s="832" t="s">
        <v>1783</v>
      </c>
      <c r="B219" s="833" t="s">
        <v>1554</v>
      </c>
      <c r="C219" s="833" t="s">
        <v>1614</v>
      </c>
      <c r="D219" s="833" t="s">
        <v>1666</v>
      </c>
      <c r="E219" s="833" t="s">
        <v>1667</v>
      </c>
      <c r="F219" s="850">
        <v>2</v>
      </c>
      <c r="G219" s="850">
        <v>858</v>
      </c>
      <c r="H219" s="850"/>
      <c r="I219" s="850">
        <v>429</v>
      </c>
      <c r="J219" s="850"/>
      <c r="K219" s="850"/>
      <c r="L219" s="850"/>
      <c r="M219" s="850"/>
      <c r="N219" s="850"/>
      <c r="O219" s="850"/>
      <c r="P219" s="838"/>
      <c r="Q219" s="851"/>
    </row>
    <row r="220" spans="1:17" ht="14.4" customHeight="1" x14ac:dyDescent="0.3">
      <c r="A220" s="832" t="s">
        <v>1783</v>
      </c>
      <c r="B220" s="833" t="s">
        <v>1554</v>
      </c>
      <c r="C220" s="833" t="s">
        <v>1614</v>
      </c>
      <c r="D220" s="833" t="s">
        <v>1668</v>
      </c>
      <c r="E220" s="833" t="s">
        <v>1670</v>
      </c>
      <c r="F220" s="850"/>
      <c r="G220" s="850"/>
      <c r="H220" s="850"/>
      <c r="I220" s="850"/>
      <c r="J220" s="850"/>
      <c r="K220" s="850"/>
      <c r="L220" s="850"/>
      <c r="M220" s="850"/>
      <c r="N220" s="850">
        <v>1</v>
      </c>
      <c r="O220" s="850">
        <v>3522</v>
      </c>
      <c r="P220" s="838"/>
      <c r="Q220" s="851">
        <v>3522</v>
      </c>
    </row>
    <row r="221" spans="1:17" ht="14.4" customHeight="1" x14ac:dyDescent="0.3">
      <c r="A221" s="832" t="s">
        <v>1783</v>
      </c>
      <c r="B221" s="833" t="s">
        <v>1554</v>
      </c>
      <c r="C221" s="833" t="s">
        <v>1614</v>
      </c>
      <c r="D221" s="833" t="s">
        <v>1741</v>
      </c>
      <c r="E221" s="833" t="s">
        <v>1742</v>
      </c>
      <c r="F221" s="850">
        <v>2</v>
      </c>
      <c r="G221" s="850">
        <v>29012</v>
      </c>
      <c r="H221" s="850">
        <v>0.39997242710415659</v>
      </c>
      <c r="I221" s="850">
        <v>14506</v>
      </c>
      <c r="J221" s="850">
        <v>5</v>
      </c>
      <c r="K221" s="850">
        <v>72535</v>
      </c>
      <c r="L221" s="850">
        <v>1</v>
      </c>
      <c r="M221" s="850">
        <v>14507</v>
      </c>
      <c r="N221" s="850"/>
      <c r="O221" s="850"/>
      <c r="P221" s="838"/>
      <c r="Q221" s="851"/>
    </row>
    <row r="222" spans="1:17" ht="14.4" customHeight="1" x14ac:dyDescent="0.3">
      <c r="A222" s="832" t="s">
        <v>1783</v>
      </c>
      <c r="B222" s="833" t="s">
        <v>1554</v>
      </c>
      <c r="C222" s="833" t="s">
        <v>1614</v>
      </c>
      <c r="D222" s="833" t="s">
        <v>1678</v>
      </c>
      <c r="E222" s="833" t="s">
        <v>1680</v>
      </c>
      <c r="F222" s="850">
        <v>1</v>
      </c>
      <c r="G222" s="850">
        <v>609</v>
      </c>
      <c r="H222" s="850"/>
      <c r="I222" s="850">
        <v>609</v>
      </c>
      <c r="J222" s="850"/>
      <c r="K222" s="850"/>
      <c r="L222" s="850"/>
      <c r="M222" s="850"/>
      <c r="N222" s="850"/>
      <c r="O222" s="850"/>
      <c r="P222" s="838"/>
      <c r="Q222" s="851"/>
    </row>
    <row r="223" spans="1:17" ht="14.4" customHeight="1" x14ac:dyDescent="0.3">
      <c r="A223" s="832" t="s">
        <v>1783</v>
      </c>
      <c r="B223" s="833" t="s">
        <v>1554</v>
      </c>
      <c r="C223" s="833" t="s">
        <v>1614</v>
      </c>
      <c r="D223" s="833" t="s">
        <v>1686</v>
      </c>
      <c r="E223" s="833" t="s">
        <v>1687</v>
      </c>
      <c r="F223" s="850">
        <v>3</v>
      </c>
      <c r="G223" s="850">
        <v>4026</v>
      </c>
      <c r="H223" s="850">
        <v>1.5</v>
      </c>
      <c r="I223" s="850">
        <v>1342</v>
      </c>
      <c r="J223" s="850">
        <v>2</v>
      </c>
      <c r="K223" s="850">
        <v>2684</v>
      </c>
      <c r="L223" s="850">
        <v>1</v>
      </c>
      <c r="M223" s="850">
        <v>1342</v>
      </c>
      <c r="N223" s="850">
        <v>2</v>
      </c>
      <c r="O223" s="850">
        <v>2686</v>
      </c>
      <c r="P223" s="838">
        <v>1.0007451564828613</v>
      </c>
      <c r="Q223" s="851">
        <v>1343</v>
      </c>
    </row>
    <row r="224" spans="1:17" ht="14.4" customHeight="1" x14ac:dyDescent="0.3">
      <c r="A224" s="832" t="s">
        <v>1783</v>
      </c>
      <c r="B224" s="833" t="s">
        <v>1554</v>
      </c>
      <c r="C224" s="833" t="s">
        <v>1614</v>
      </c>
      <c r="D224" s="833" t="s">
        <v>1686</v>
      </c>
      <c r="E224" s="833" t="s">
        <v>1688</v>
      </c>
      <c r="F224" s="850"/>
      <c r="G224" s="850"/>
      <c r="H224" s="850"/>
      <c r="I224" s="850"/>
      <c r="J224" s="850">
        <v>3</v>
      </c>
      <c r="K224" s="850">
        <v>4026</v>
      </c>
      <c r="L224" s="850">
        <v>1</v>
      </c>
      <c r="M224" s="850">
        <v>1342</v>
      </c>
      <c r="N224" s="850">
        <v>1</v>
      </c>
      <c r="O224" s="850">
        <v>1343</v>
      </c>
      <c r="P224" s="838">
        <v>0.33358171882762044</v>
      </c>
      <c r="Q224" s="851">
        <v>1343</v>
      </c>
    </row>
    <row r="225" spans="1:17" ht="14.4" customHeight="1" x14ac:dyDescent="0.3">
      <c r="A225" s="832" t="s">
        <v>1783</v>
      </c>
      <c r="B225" s="833" t="s">
        <v>1554</v>
      </c>
      <c r="C225" s="833" t="s">
        <v>1614</v>
      </c>
      <c r="D225" s="833" t="s">
        <v>1692</v>
      </c>
      <c r="E225" s="833" t="s">
        <v>1693</v>
      </c>
      <c r="F225" s="850">
        <v>1</v>
      </c>
      <c r="G225" s="850">
        <v>2329</v>
      </c>
      <c r="H225" s="850"/>
      <c r="I225" s="850">
        <v>2329</v>
      </c>
      <c r="J225" s="850"/>
      <c r="K225" s="850"/>
      <c r="L225" s="850"/>
      <c r="M225" s="850"/>
      <c r="N225" s="850"/>
      <c r="O225" s="850"/>
      <c r="P225" s="838"/>
      <c r="Q225" s="851"/>
    </row>
    <row r="226" spans="1:17" ht="14.4" customHeight="1" x14ac:dyDescent="0.3">
      <c r="A226" s="832" t="s">
        <v>1783</v>
      </c>
      <c r="B226" s="833" t="s">
        <v>1554</v>
      </c>
      <c r="C226" s="833" t="s">
        <v>1614</v>
      </c>
      <c r="D226" s="833" t="s">
        <v>1703</v>
      </c>
      <c r="E226" s="833" t="s">
        <v>1705</v>
      </c>
      <c r="F226" s="850">
        <v>1</v>
      </c>
      <c r="G226" s="850">
        <v>525</v>
      </c>
      <c r="H226" s="850"/>
      <c r="I226" s="850">
        <v>525</v>
      </c>
      <c r="J226" s="850"/>
      <c r="K226" s="850"/>
      <c r="L226" s="850"/>
      <c r="M226" s="850"/>
      <c r="N226" s="850"/>
      <c r="O226" s="850"/>
      <c r="P226" s="838"/>
      <c r="Q226" s="851"/>
    </row>
    <row r="227" spans="1:17" ht="14.4" customHeight="1" x14ac:dyDescent="0.3">
      <c r="A227" s="832" t="s">
        <v>1783</v>
      </c>
      <c r="B227" s="833" t="s">
        <v>1554</v>
      </c>
      <c r="C227" s="833" t="s">
        <v>1614</v>
      </c>
      <c r="D227" s="833" t="s">
        <v>1713</v>
      </c>
      <c r="E227" s="833" t="s">
        <v>1714</v>
      </c>
      <c r="F227" s="850">
        <v>1</v>
      </c>
      <c r="G227" s="850">
        <v>718</v>
      </c>
      <c r="H227" s="850"/>
      <c r="I227" s="850">
        <v>718</v>
      </c>
      <c r="J227" s="850"/>
      <c r="K227" s="850"/>
      <c r="L227" s="850"/>
      <c r="M227" s="850"/>
      <c r="N227" s="850"/>
      <c r="O227" s="850"/>
      <c r="P227" s="838"/>
      <c r="Q227" s="851"/>
    </row>
    <row r="228" spans="1:17" ht="14.4" customHeight="1" x14ac:dyDescent="0.3">
      <c r="A228" s="832" t="s">
        <v>1784</v>
      </c>
      <c r="B228" s="833" t="s">
        <v>1554</v>
      </c>
      <c r="C228" s="833" t="s">
        <v>1721</v>
      </c>
      <c r="D228" s="833" t="s">
        <v>1727</v>
      </c>
      <c r="E228" s="833" t="s">
        <v>814</v>
      </c>
      <c r="F228" s="850"/>
      <c r="G228" s="850"/>
      <c r="H228" s="850"/>
      <c r="I228" s="850"/>
      <c r="J228" s="850">
        <v>1.9</v>
      </c>
      <c r="K228" s="850">
        <v>3456.1699999999996</v>
      </c>
      <c r="L228" s="850">
        <v>1</v>
      </c>
      <c r="M228" s="850">
        <v>1819.0368421052631</v>
      </c>
      <c r="N228" s="850">
        <v>0.45</v>
      </c>
      <c r="O228" s="850">
        <v>818.57</v>
      </c>
      <c r="P228" s="838">
        <v>0.23684309510238216</v>
      </c>
      <c r="Q228" s="851">
        <v>1819.0444444444445</v>
      </c>
    </row>
    <row r="229" spans="1:17" ht="14.4" customHeight="1" x14ac:dyDescent="0.3">
      <c r="A229" s="832" t="s">
        <v>1784</v>
      </c>
      <c r="B229" s="833" t="s">
        <v>1554</v>
      </c>
      <c r="C229" s="833" t="s">
        <v>1721</v>
      </c>
      <c r="D229" s="833" t="s">
        <v>1728</v>
      </c>
      <c r="E229" s="833" t="s">
        <v>1729</v>
      </c>
      <c r="F229" s="850"/>
      <c r="G229" s="850"/>
      <c r="H229" s="850"/>
      <c r="I229" s="850"/>
      <c r="J229" s="850">
        <v>0.08</v>
      </c>
      <c r="K229" s="850">
        <v>67.78</v>
      </c>
      <c r="L229" s="850">
        <v>1</v>
      </c>
      <c r="M229" s="850">
        <v>847.25</v>
      </c>
      <c r="N229" s="850"/>
      <c r="O229" s="850"/>
      <c r="P229" s="838"/>
      <c r="Q229" s="851"/>
    </row>
    <row r="230" spans="1:17" ht="14.4" customHeight="1" x14ac:dyDescent="0.3">
      <c r="A230" s="832" t="s">
        <v>1784</v>
      </c>
      <c r="B230" s="833" t="s">
        <v>1554</v>
      </c>
      <c r="C230" s="833" t="s">
        <v>1555</v>
      </c>
      <c r="D230" s="833" t="s">
        <v>1560</v>
      </c>
      <c r="E230" s="833" t="s">
        <v>1561</v>
      </c>
      <c r="F230" s="850"/>
      <c r="G230" s="850"/>
      <c r="H230" s="850"/>
      <c r="I230" s="850"/>
      <c r="J230" s="850">
        <v>180</v>
      </c>
      <c r="K230" s="850">
        <v>1288.8</v>
      </c>
      <c r="L230" s="850">
        <v>1</v>
      </c>
      <c r="M230" s="850">
        <v>7.16</v>
      </c>
      <c r="N230" s="850"/>
      <c r="O230" s="850"/>
      <c r="P230" s="838"/>
      <c r="Q230" s="851"/>
    </row>
    <row r="231" spans="1:17" ht="14.4" customHeight="1" x14ac:dyDescent="0.3">
      <c r="A231" s="832" t="s">
        <v>1784</v>
      </c>
      <c r="B231" s="833" t="s">
        <v>1554</v>
      </c>
      <c r="C231" s="833" t="s">
        <v>1555</v>
      </c>
      <c r="D231" s="833" t="s">
        <v>1586</v>
      </c>
      <c r="E231" s="833" t="s">
        <v>1587</v>
      </c>
      <c r="F231" s="850"/>
      <c r="G231" s="850"/>
      <c r="H231" s="850"/>
      <c r="I231" s="850"/>
      <c r="J231" s="850">
        <v>1</v>
      </c>
      <c r="K231" s="850">
        <v>1986.65</v>
      </c>
      <c r="L231" s="850">
        <v>1</v>
      </c>
      <c r="M231" s="850">
        <v>1986.65</v>
      </c>
      <c r="N231" s="850"/>
      <c r="O231" s="850"/>
      <c r="P231" s="838"/>
      <c r="Q231" s="851"/>
    </row>
    <row r="232" spans="1:17" ht="14.4" customHeight="1" x14ac:dyDescent="0.3">
      <c r="A232" s="832" t="s">
        <v>1784</v>
      </c>
      <c r="B232" s="833" t="s">
        <v>1554</v>
      </c>
      <c r="C232" s="833" t="s">
        <v>1555</v>
      </c>
      <c r="D232" s="833" t="s">
        <v>1730</v>
      </c>
      <c r="E232" s="833" t="s">
        <v>1731</v>
      </c>
      <c r="F232" s="850"/>
      <c r="G232" s="850"/>
      <c r="H232" s="850"/>
      <c r="I232" s="850"/>
      <c r="J232" s="850">
        <v>960</v>
      </c>
      <c r="K232" s="850">
        <v>32362.370000000003</v>
      </c>
      <c r="L232" s="850">
        <v>1</v>
      </c>
      <c r="M232" s="850">
        <v>33.710802083333334</v>
      </c>
      <c r="N232" s="850">
        <v>196</v>
      </c>
      <c r="O232" s="850">
        <v>6701.24</v>
      </c>
      <c r="P232" s="838">
        <v>0.20706888895961573</v>
      </c>
      <c r="Q232" s="851">
        <v>34.19</v>
      </c>
    </row>
    <row r="233" spans="1:17" ht="14.4" customHeight="1" x14ac:dyDescent="0.3">
      <c r="A233" s="832" t="s">
        <v>1784</v>
      </c>
      <c r="B233" s="833" t="s">
        <v>1554</v>
      </c>
      <c r="C233" s="833" t="s">
        <v>1614</v>
      </c>
      <c r="D233" s="833" t="s">
        <v>1615</v>
      </c>
      <c r="E233" s="833" t="s">
        <v>1616</v>
      </c>
      <c r="F233" s="850">
        <v>1</v>
      </c>
      <c r="G233" s="850">
        <v>37</v>
      </c>
      <c r="H233" s="850"/>
      <c r="I233" s="850">
        <v>37</v>
      </c>
      <c r="J233" s="850"/>
      <c r="K233" s="850"/>
      <c r="L233" s="850"/>
      <c r="M233" s="850"/>
      <c r="N233" s="850"/>
      <c r="O233" s="850"/>
      <c r="P233" s="838"/>
      <c r="Q233" s="851"/>
    </row>
    <row r="234" spans="1:17" ht="14.4" customHeight="1" x14ac:dyDescent="0.3">
      <c r="A234" s="832" t="s">
        <v>1784</v>
      </c>
      <c r="B234" s="833" t="s">
        <v>1554</v>
      </c>
      <c r="C234" s="833" t="s">
        <v>1614</v>
      </c>
      <c r="D234" s="833" t="s">
        <v>1654</v>
      </c>
      <c r="E234" s="833" t="s">
        <v>1655</v>
      </c>
      <c r="F234" s="850"/>
      <c r="G234" s="850"/>
      <c r="H234" s="850"/>
      <c r="I234" s="850"/>
      <c r="J234" s="850">
        <v>1</v>
      </c>
      <c r="K234" s="850">
        <v>682</v>
      </c>
      <c r="L234" s="850">
        <v>1</v>
      </c>
      <c r="M234" s="850">
        <v>682</v>
      </c>
      <c r="N234" s="850"/>
      <c r="O234" s="850"/>
      <c r="P234" s="838"/>
      <c r="Q234" s="851"/>
    </row>
    <row r="235" spans="1:17" ht="14.4" customHeight="1" x14ac:dyDescent="0.3">
      <c r="A235" s="832" t="s">
        <v>1784</v>
      </c>
      <c r="B235" s="833" t="s">
        <v>1554</v>
      </c>
      <c r="C235" s="833" t="s">
        <v>1614</v>
      </c>
      <c r="D235" s="833" t="s">
        <v>1663</v>
      </c>
      <c r="E235" s="833" t="s">
        <v>1664</v>
      </c>
      <c r="F235" s="850"/>
      <c r="G235" s="850"/>
      <c r="H235" s="850"/>
      <c r="I235" s="850"/>
      <c r="J235" s="850">
        <v>1</v>
      </c>
      <c r="K235" s="850">
        <v>1825</v>
      </c>
      <c r="L235" s="850">
        <v>1</v>
      </c>
      <c r="M235" s="850">
        <v>1825</v>
      </c>
      <c r="N235" s="850"/>
      <c r="O235" s="850"/>
      <c r="P235" s="838"/>
      <c r="Q235" s="851"/>
    </row>
    <row r="236" spans="1:17" ht="14.4" customHeight="1" x14ac:dyDescent="0.3">
      <c r="A236" s="832" t="s">
        <v>1784</v>
      </c>
      <c r="B236" s="833" t="s">
        <v>1554</v>
      </c>
      <c r="C236" s="833" t="s">
        <v>1614</v>
      </c>
      <c r="D236" s="833" t="s">
        <v>1741</v>
      </c>
      <c r="E236" s="833" t="s">
        <v>1742</v>
      </c>
      <c r="F236" s="850"/>
      <c r="G236" s="850"/>
      <c r="H236" s="850"/>
      <c r="I236" s="850"/>
      <c r="J236" s="850">
        <v>5</v>
      </c>
      <c r="K236" s="850">
        <v>72535</v>
      </c>
      <c r="L236" s="850">
        <v>1</v>
      </c>
      <c r="M236" s="850">
        <v>14507</v>
      </c>
      <c r="N236" s="850">
        <v>1</v>
      </c>
      <c r="O236" s="850">
        <v>14509</v>
      </c>
      <c r="P236" s="838">
        <v>0.20002757289584339</v>
      </c>
      <c r="Q236" s="851">
        <v>14509</v>
      </c>
    </row>
    <row r="237" spans="1:17" ht="14.4" customHeight="1" x14ac:dyDescent="0.3">
      <c r="A237" s="832" t="s">
        <v>1784</v>
      </c>
      <c r="B237" s="833" t="s">
        <v>1554</v>
      </c>
      <c r="C237" s="833" t="s">
        <v>1614</v>
      </c>
      <c r="D237" s="833" t="s">
        <v>1673</v>
      </c>
      <c r="E237" s="833" t="s">
        <v>1675</v>
      </c>
      <c r="F237" s="850"/>
      <c r="G237" s="850"/>
      <c r="H237" s="850"/>
      <c r="I237" s="850"/>
      <c r="J237" s="850"/>
      <c r="K237" s="850"/>
      <c r="L237" s="850"/>
      <c r="M237" s="850"/>
      <c r="N237" s="850">
        <v>1</v>
      </c>
      <c r="O237" s="850">
        <v>33.33</v>
      </c>
      <c r="P237" s="838"/>
      <c r="Q237" s="851">
        <v>33.33</v>
      </c>
    </row>
    <row r="238" spans="1:17" ht="14.4" customHeight="1" x14ac:dyDescent="0.3">
      <c r="A238" s="832" t="s">
        <v>1784</v>
      </c>
      <c r="B238" s="833" t="s">
        <v>1554</v>
      </c>
      <c r="C238" s="833" t="s">
        <v>1614</v>
      </c>
      <c r="D238" s="833" t="s">
        <v>1689</v>
      </c>
      <c r="E238" s="833" t="s">
        <v>1691</v>
      </c>
      <c r="F238" s="850"/>
      <c r="G238" s="850"/>
      <c r="H238" s="850"/>
      <c r="I238" s="850"/>
      <c r="J238" s="850">
        <v>1</v>
      </c>
      <c r="K238" s="850">
        <v>509</v>
      </c>
      <c r="L238" s="850">
        <v>1</v>
      </c>
      <c r="M238" s="850">
        <v>509</v>
      </c>
      <c r="N238" s="850"/>
      <c r="O238" s="850"/>
      <c r="P238" s="838"/>
      <c r="Q238" s="851"/>
    </row>
    <row r="239" spans="1:17" ht="14.4" customHeight="1" x14ac:dyDescent="0.3">
      <c r="A239" s="832" t="s">
        <v>1784</v>
      </c>
      <c r="B239" s="833" t="s">
        <v>1554</v>
      </c>
      <c r="C239" s="833" t="s">
        <v>1614</v>
      </c>
      <c r="D239" s="833" t="s">
        <v>1785</v>
      </c>
      <c r="E239" s="833" t="s">
        <v>1786</v>
      </c>
      <c r="F239" s="850"/>
      <c r="G239" s="850"/>
      <c r="H239" s="850"/>
      <c r="I239" s="850"/>
      <c r="J239" s="850"/>
      <c r="K239" s="850"/>
      <c r="L239" s="850"/>
      <c r="M239" s="850"/>
      <c r="N239" s="850">
        <v>2</v>
      </c>
      <c r="O239" s="850">
        <v>1404</v>
      </c>
      <c r="P239" s="838"/>
      <c r="Q239" s="851">
        <v>702</v>
      </c>
    </row>
    <row r="240" spans="1:17" ht="14.4" customHeight="1" x14ac:dyDescent="0.3">
      <c r="A240" s="832" t="s">
        <v>1787</v>
      </c>
      <c r="B240" s="833" t="s">
        <v>1554</v>
      </c>
      <c r="C240" s="833" t="s">
        <v>1721</v>
      </c>
      <c r="D240" s="833" t="s">
        <v>1722</v>
      </c>
      <c r="E240" s="833" t="s">
        <v>1723</v>
      </c>
      <c r="F240" s="850">
        <v>0.4</v>
      </c>
      <c r="G240" s="850">
        <v>803.86</v>
      </c>
      <c r="H240" s="850"/>
      <c r="I240" s="850">
        <v>2009.6499999999999</v>
      </c>
      <c r="J240" s="850"/>
      <c r="K240" s="850"/>
      <c r="L240" s="850"/>
      <c r="M240" s="850"/>
      <c r="N240" s="850"/>
      <c r="O240" s="850"/>
      <c r="P240" s="838"/>
      <c r="Q240" s="851"/>
    </row>
    <row r="241" spans="1:17" ht="14.4" customHeight="1" x14ac:dyDescent="0.3">
      <c r="A241" s="832" t="s">
        <v>1787</v>
      </c>
      <c r="B241" s="833" t="s">
        <v>1554</v>
      </c>
      <c r="C241" s="833" t="s">
        <v>1721</v>
      </c>
      <c r="D241" s="833" t="s">
        <v>1726</v>
      </c>
      <c r="E241" s="833" t="s">
        <v>814</v>
      </c>
      <c r="F241" s="850">
        <v>0.02</v>
      </c>
      <c r="G241" s="850">
        <v>177.08</v>
      </c>
      <c r="H241" s="850"/>
      <c r="I241" s="850">
        <v>8854</v>
      </c>
      <c r="J241" s="850"/>
      <c r="K241" s="850"/>
      <c r="L241" s="850"/>
      <c r="M241" s="850"/>
      <c r="N241" s="850"/>
      <c r="O241" s="850"/>
      <c r="P241" s="838"/>
      <c r="Q241" s="851"/>
    </row>
    <row r="242" spans="1:17" ht="14.4" customHeight="1" x14ac:dyDescent="0.3">
      <c r="A242" s="832" t="s">
        <v>1787</v>
      </c>
      <c r="B242" s="833" t="s">
        <v>1554</v>
      </c>
      <c r="C242" s="833" t="s">
        <v>1721</v>
      </c>
      <c r="D242" s="833" t="s">
        <v>1727</v>
      </c>
      <c r="E242" s="833" t="s">
        <v>814</v>
      </c>
      <c r="F242" s="850">
        <v>7.58</v>
      </c>
      <c r="G242" s="850">
        <v>13413.81</v>
      </c>
      <c r="H242" s="850">
        <v>2.0483633781524153</v>
      </c>
      <c r="I242" s="850">
        <v>1769.6319261213719</v>
      </c>
      <c r="J242" s="850">
        <v>3.6</v>
      </c>
      <c r="K242" s="850">
        <v>6548.55</v>
      </c>
      <c r="L242" s="850">
        <v>1</v>
      </c>
      <c r="M242" s="850">
        <v>1819.0416666666667</v>
      </c>
      <c r="N242" s="850">
        <v>5.0999999999999996</v>
      </c>
      <c r="O242" s="850">
        <v>7706.3700000000008</v>
      </c>
      <c r="P242" s="838">
        <v>1.1768055523741898</v>
      </c>
      <c r="Q242" s="851">
        <v>1511.0529411764708</v>
      </c>
    </row>
    <row r="243" spans="1:17" ht="14.4" customHeight="1" x14ac:dyDescent="0.3">
      <c r="A243" s="832" t="s">
        <v>1787</v>
      </c>
      <c r="B243" s="833" t="s">
        <v>1554</v>
      </c>
      <c r="C243" s="833" t="s">
        <v>1721</v>
      </c>
      <c r="D243" s="833" t="s">
        <v>1728</v>
      </c>
      <c r="E243" s="833" t="s">
        <v>1729</v>
      </c>
      <c r="F243" s="850">
        <v>0.49999999999999994</v>
      </c>
      <c r="G243" s="850">
        <v>451.9</v>
      </c>
      <c r="H243" s="850">
        <v>1.4285714285714286</v>
      </c>
      <c r="I243" s="850">
        <v>903.80000000000007</v>
      </c>
      <c r="J243" s="850">
        <v>0.35</v>
      </c>
      <c r="K243" s="850">
        <v>316.33</v>
      </c>
      <c r="L243" s="850">
        <v>1</v>
      </c>
      <c r="M243" s="850">
        <v>903.80000000000007</v>
      </c>
      <c r="N243" s="850"/>
      <c r="O243" s="850"/>
      <c r="P243" s="838"/>
      <c r="Q243" s="851"/>
    </row>
    <row r="244" spans="1:17" ht="14.4" customHeight="1" x14ac:dyDescent="0.3">
      <c r="A244" s="832" t="s">
        <v>1787</v>
      </c>
      <c r="B244" s="833" t="s">
        <v>1554</v>
      </c>
      <c r="C244" s="833" t="s">
        <v>1555</v>
      </c>
      <c r="D244" s="833" t="s">
        <v>1560</v>
      </c>
      <c r="E244" s="833" t="s">
        <v>1561</v>
      </c>
      <c r="F244" s="850">
        <v>5234</v>
      </c>
      <c r="G244" s="850">
        <v>27478.5</v>
      </c>
      <c r="H244" s="850">
        <v>0.44030412767593891</v>
      </c>
      <c r="I244" s="850">
        <v>5.25</v>
      </c>
      <c r="J244" s="850">
        <v>9040</v>
      </c>
      <c r="K244" s="850">
        <v>62408.000000000007</v>
      </c>
      <c r="L244" s="850">
        <v>1</v>
      </c>
      <c r="M244" s="850">
        <v>6.9035398230088507</v>
      </c>
      <c r="N244" s="850">
        <v>3760</v>
      </c>
      <c r="O244" s="850">
        <v>27034.400000000009</v>
      </c>
      <c r="P244" s="838">
        <v>0.4331880528137419</v>
      </c>
      <c r="Q244" s="851">
        <v>7.1900000000000022</v>
      </c>
    </row>
    <row r="245" spans="1:17" ht="14.4" customHeight="1" x14ac:dyDescent="0.3">
      <c r="A245" s="832" t="s">
        <v>1787</v>
      </c>
      <c r="B245" s="833" t="s">
        <v>1554</v>
      </c>
      <c r="C245" s="833" t="s">
        <v>1555</v>
      </c>
      <c r="D245" s="833" t="s">
        <v>1566</v>
      </c>
      <c r="E245" s="833" t="s">
        <v>1567</v>
      </c>
      <c r="F245" s="850">
        <v>730</v>
      </c>
      <c r="G245" s="850">
        <v>4460.3</v>
      </c>
      <c r="H245" s="850">
        <v>0.79169661954081127</v>
      </c>
      <c r="I245" s="850">
        <v>6.11</v>
      </c>
      <c r="J245" s="850">
        <v>1065</v>
      </c>
      <c r="K245" s="850">
        <v>5633.85</v>
      </c>
      <c r="L245" s="850">
        <v>1</v>
      </c>
      <c r="M245" s="850">
        <v>5.29</v>
      </c>
      <c r="N245" s="850">
        <v>1575</v>
      </c>
      <c r="O245" s="850">
        <v>8394.75</v>
      </c>
      <c r="P245" s="838">
        <v>1.4900556457839664</v>
      </c>
      <c r="Q245" s="851">
        <v>5.33</v>
      </c>
    </row>
    <row r="246" spans="1:17" ht="14.4" customHeight="1" x14ac:dyDescent="0.3">
      <c r="A246" s="832" t="s">
        <v>1787</v>
      </c>
      <c r="B246" s="833" t="s">
        <v>1554</v>
      </c>
      <c r="C246" s="833" t="s">
        <v>1555</v>
      </c>
      <c r="D246" s="833" t="s">
        <v>1570</v>
      </c>
      <c r="E246" s="833" t="s">
        <v>1571</v>
      </c>
      <c r="F246" s="850">
        <v>130</v>
      </c>
      <c r="G246" s="850">
        <v>1188.2</v>
      </c>
      <c r="H246" s="850">
        <v>0.13140462050584475</v>
      </c>
      <c r="I246" s="850">
        <v>9.14</v>
      </c>
      <c r="J246" s="850">
        <v>985</v>
      </c>
      <c r="K246" s="850">
        <v>9042.3000000000011</v>
      </c>
      <c r="L246" s="850">
        <v>1</v>
      </c>
      <c r="M246" s="850">
        <v>9.1800000000000015</v>
      </c>
      <c r="N246" s="850"/>
      <c r="O246" s="850"/>
      <c r="P246" s="838"/>
      <c r="Q246" s="851"/>
    </row>
    <row r="247" spans="1:17" ht="14.4" customHeight="1" x14ac:dyDescent="0.3">
      <c r="A247" s="832" t="s">
        <v>1787</v>
      </c>
      <c r="B247" s="833" t="s">
        <v>1554</v>
      </c>
      <c r="C247" s="833" t="s">
        <v>1555</v>
      </c>
      <c r="D247" s="833" t="s">
        <v>1580</v>
      </c>
      <c r="E247" s="833" t="s">
        <v>1581</v>
      </c>
      <c r="F247" s="850"/>
      <c r="G247" s="850"/>
      <c r="H247" s="850"/>
      <c r="I247" s="850"/>
      <c r="J247" s="850"/>
      <c r="K247" s="850"/>
      <c r="L247" s="850"/>
      <c r="M247" s="850"/>
      <c r="N247" s="850">
        <v>520</v>
      </c>
      <c r="O247" s="850">
        <v>10868</v>
      </c>
      <c r="P247" s="838"/>
      <c r="Q247" s="851">
        <v>20.9</v>
      </c>
    </row>
    <row r="248" spans="1:17" ht="14.4" customHeight="1" x14ac:dyDescent="0.3">
      <c r="A248" s="832" t="s">
        <v>1787</v>
      </c>
      <c r="B248" s="833" t="s">
        <v>1554</v>
      </c>
      <c r="C248" s="833" t="s">
        <v>1555</v>
      </c>
      <c r="D248" s="833" t="s">
        <v>1586</v>
      </c>
      <c r="E248" s="833" t="s">
        <v>1587</v>
      </c>
      <c r="F248" s="850">
        <v>19</v>
      </c>
      <c r="G248" s="850">
        <v>41111.05999999999</v>
      </c>
      <c r="H248" s="850">
        <v>0.6270806115670583</v>
      </c>
      <c r="I248" s="850">
        <v>2163.7399999999993</v>
      </c>
      <c r="J248" s="850">
        <v>33</v>
      </c>
      <c r="K248" s="850">
        <v>65559.450000000012</v>
      </c>
      <c r="L248" s="850">
        <v>1</v>
      </c>
      <c r="M248" s="850">
        <v>1986.6500000000003</v>
      </c>
      <c r="N248" s="850">
        <v>18</v>
      </c>
      <c r="O248" s="850">
        <v>36502.019999999997</v>
      </c>
      <c r="P248" s="838">
        <v>0.55677739822405448</v>
      </c>
      <c r="Q248" s="851">
        <v>2027.8899999999999</v>
      </c>
    </row>
    <row r="249" spans="1:17" ht="14.4" customHeight="1" x14ac:dyDescent="0.3">
      <c r="A249" s="832" t="s">
        <v>1787</v>
      </c>
      <c r="B249" s="833" t="s">
        <v>1554</v>
      </c>
      <c r="C249" s="833" t="s">
        <v>1555</v>
      </c>
      <c r="D249" s="833" t="s">
        <v>1590</v>
      </c>
      <c r="E249" s="833" t="s">
        <v>1591</v>
      </c>
      <c r="F249" s="850">
        <v>7659</v>
      </c>
      <c r="G249" s="850">
        <v>31319.11</v>
      </c>
      <c r="H249" s="850">
        <v>2.0967835016208358</v>
      </c>
      <c r="I249" s="850">
        <v>4.0891904948426685</v>
      </c>
      <c r="J249" s="850">
        <v>3962</v>
      </c>
      <c r="K249" s="850">
        <v>14936.739999999998</v>
      </c>
      <c r="L249" s="850">
        <v>1</v>
      </c>
      <c r="M249" s="850">
        <v>3.7699999999999996</v>
      </c>
      <c r="N249" s="850">
        <v>6217</v>
      </c>
      <c r="O249" s="850">
        <v>23313.75</v>
      </c>
      <c r="P249" s="838">
        <v>1.5608325511456986</v>
      </c>
      <c r="Q249" s="851">
        <v>3.75</v>
      </c>
    </row>
    <row r="250" spans="1:17" ht="14.4" customHeight="1" x14ac:dyDescent="0.3">
      <c r="A250" s="832" t="s">
        <v>1787</v>
      </c>
      <c r="B250" s="833" t="s">
        <v>1554</v>
      </c>
      <c r="C250" s="833" t="s">
        <v>1555</v>
      </c>
      <c r="D250" s="833" t="s">
        <v>1730</v>
      </c>
      <c r="E250" s="833" t="s">
        <v>1731</v>
      </c>
      <c r="F250" s="850">
        <v>4392</v>
      </c>
      <c r="G250" s="850">
        <v>144979.92000000001</v>
      </c>
      <c r="H250" s="850">
        <v>2.0460030592687817</v>
      </c>
      <c r="I250" s="850">
        <v>33.010000000000005</v>
      </c>
      <c r="J250" s="850">
        <v>2100</v>
      </c>
      <c r="K250" s="850">
        <v>70860.069999999992</v>
      </c>
      <c r="L250" s="850">
        <v>1</v>
      </c>
      <c r="M250" s="850">
        <v>33.742890476190475</v>
      </c>
      <c r="N250" s="850">
        <v>3126</v>
      </c>
      <c r="O250" s="850">
        <v>106877.94</v>
      </c>
      <c r="P250" s="838">
        <v>1.5082957157677097</v>
      </c>
      <c r="Q250" s="851">
        <v>34.19</v>
      </c>
    </row>
    <row r="251" spans="1:17" ht="14.4" customHeight="1" x14ac:dyDescent="0.3">
      <c r="A251" s="832" t="s">
        <v>1787</v>
      </c>
      <c r="B251" s="833" t="s">
        <v>1554</v>
      </c>
      <c r="C251" s="833" t="s">
        <v>1614</v>
      </c>
      <c r="D251" s="833" t="s">
        <v>1645</v>
      </c>
      <c r="E251" s="833" t="s">
        <v>1646</v>
      </c>
      <c r="F251" s="850">
        <v>1</v>
      </c>
      <c r="G251" s="850">
        <v>1912</v>
      </c>
      <c r="H251" s="850">
        <v>0.2</v>
      </c>
      <c r="I251" s="850">
        <v>1912</v>
      </c>
      <c r="J251" s="850">
        <v>5</v>
      </c>
      <c r="K251" s="850">
        <v>9560</v>
      </c>
      <c r="L251" s="850">
        <v>1</v>
      </c>
      <c r="M251" s="850">
        <v>1912</v>
      </c>
      <c r="N251" s="850"/>
      <c r="O251" s="850"/>
      <c r="P251" s="838"/>
      <c r="Q251" s="851"/>
    </row>
    <row r="252" spans="1:17" ht="14.4" customHeight="1" x14ac:dyDescent="0.3">
      <c r="A252" s="832" t="s">
        <v>1787</v>
      </c>
      <c r="B252" s="833" t="s">
        <v>1554</v>
      </c>
      <c r="C252" s="833" t="s">
        <v>1614</v>
      </c>
      <c r="D252" s="833" t="s">
        <v>1649</v>
      </c>
      <c r="E252" s="833" t="s">
        <v>1651</v>
      </c>
      <c r="F252" s="850">
        <v>1</v>
      </c>
      <c r="G252" s="850">
        <v>1213</v>
      </c>
      <c r="H252" s="850"/>
      <c r="I252" s="850">
        <v>1213</v>
      </c>
      <c r="J252" s="850"/>
      <c r="K252" s="850"/>
      <c r="L252" s="850"/>
      <c r="M252" s="850"/>
      <c r="N252" s="850"/>
      <c r="O252" s="850"/>
      <c r="P252" s="838"/>
      <c r="Q252" s="851"/>
    </row>
    <row r="253" spans="1:17" ht="14.4" customHeight="1" x14ac:dyDescent="0.3">
      <c r="A253" s="832" t="s">
        <v>1787</v>
      </c>
      <c r="B253" s="833" t="s">
        <v>1554</v>
      </c>
      <c r="C253" s="833" t="s">
        <v>1614</v>
      </c>
      <c r="D253" s="833" t="s">
        <v>1654</v>
      </c>
      <c r="E253" s="833" t="s">
        <v>1655</v>
      </c>
      <c r="F253" s="850">
        <v>16</v>
      </c>
      <c r="G253" s="850">
        <v>10896</v>
      </c>
      <c r="H253" s="850">
        <v>0.59172368849788204</v>
      </c>
      <c r="I253" s="850">
        <v>681</v>
      </c>
      <c r="J253" s="850">
        <v>27</v>
      </c>
      <c r="K253" s="850">
        <v>18414</v>
      </c>
      <c r="L253" s="850">
        <v>1</v>
      </c>
      <c r="M253" s="850">
        <v>682</v>
      </c>
      <c r="N253" s="850">
        <v>12</v>
      </c>
      <c r="O253" s="850">
        <v>8184</v>
      </c>
      <c r="P253" s="838">
        <v>0.44444444444444442</v>
      </c>
      <c r="Q253" s="851">
        <v>682</v>
      </c>
    </row>
    <row r="254" spans="1:17" ht="14.4" customHeight="1" x14ac:dyDescent="0.3">
      <c r="A254" s="832" t="s">
        <v>1787</v>
      </c>
      <c r="B254" s="833" t="s">
        <v>1554</v>
      </c>
      <c r="C254" s="833" t="s">
        <v>1614</v>
      </c>
      <c r="D254" s="833" t="s">
        <v>1654</v>
      </c>
      <c r="E254" s="833" t="s">
        <v>1656</v>
      </c>
      <c r="F254" s="850">
        <v>2</v>
      </c>
      <c r="G254" s="850">
        <v>1362</v>
      </c>
      <c r="H254" s="850">
        <v>0.33284457478005863</v>
      </c>
      <c r="I254" s="850">
        <v>681</v>
      </c>
      <c r="J254" s="850">
        <v>6</v>
      </c>
      <c r="K254" s="850">
        <v>4092</v>
      </c>
      <c r="L254" s="850">
        <v>1</v>
      </c>
      <c r="M254" s="850">
        <v>682</v>
      </c>
      <c r="N254" s="850">
        <v>6</v>
      </c>
      <c r="O254" s="850">
        <v>4092</v>
      </c>
      <c r="P254" s="838">
        <v>1</v>
      </c>
      <c r="Q254" s="851">
        <v>682</v>
      </c>
    </row>
    <row r="255" spans="1:17" ht="14.4" customHeight="1" x14ac:dyDescent="0.3">
      <c r="A255" s="832" t="s">
        <v>1787</v>
      </c>
      <c r="B255" s="833" t="s">
        <v>1554</v>
      </c>
      <c r="C255" s="833" t="s">
        <v>1614</v>
      </c>
      <c r="D255" s="833" t="s">
        <v>1663</v>
      </c>
      <c r="E255" s="833" t="s">
        <v>1664</v>
      </c>
      <c r="F255" s="850">
        <v>36</v>
      </c>
      <c r="G255" s="850">
        <v>65700</v>
      </c>
      <c r="H255" s="850">
        <v>0.66666666666666663</v>
      </c>
      <c r="I255" s="850">
        <v>1825</v>
      </c>
      <c r="J255" s="850">
        <v>54</v>
      </c>
      <c r="K255" s="850">
        <v>98550</v>
      </c>
      <c r="L255" s="850">
        <v>1</v>
      </c>
      <c r="M255" s="850">
        <v>1825</v>
      </c>
      <c r="N255" s="850">
        <v>26</v>
      </c>
      <c r="O255" s="850">
        <v>47476</v>
      </c>
      <c r="P255" s="838">
        <v>0.48174530695078638</v>
      </c>
      <c r="Q255" s="851">
        <v>1826</v>
      </c>
    </row>
    <row r="256" spans="1:17" ht="14.4" customHeight="1" x14ac:dyDescent="0.3">
      <c r="A256" s="832" t="s">
        <v>1787</v>
      </c>
      <c r="B256" s="833" t="s">
        <v>1554</v>
      </c>
      <c r="C256" s="833" t="s">
        <v>1614</v>
      </c>
      <c r="D256" s="833" t="s">
        <v>1663</v>
      </c>
      <c r="E256" s="833" t="s">
        <v>1665</v>
      </c>
      <c r="F256" s="850">
        <v>1</v>
      </c>
      <c r="G256" s="850">
        <v>1825</v>
      </c>
      <c r="H256" s="850">
        <v>0.1</v>
      </c>
      <c r="I256" s="850">
        <v>1825</v>
      </c>
      <c r="J256" s="850">
        <v>10</v>
      </c>
      <c r="K256" s="850">
        <v>18250</v>
      </c>
      <c r="L256" s="850">
        <v>1</v>
      </c>
      <c r="M256" s="850">
        <v>1825</v>
      </c>
      <c r="N256" s="850">
        <v>10</v>
      </c>
      <c r="O256" s="850">
        <v>18260</v>
      </c>
      <c r="P256" s="838">
        <v>1.0005479452054795</v>
      </c>
      <c r="Q256" s="851">
        <v>1826</v>
      </c>
    </row>
    <row r="257" spans="1:17" ht="14.4" customHeight="1" x14ac:dyDescent="0.3">
      <c r="A257" s="832" t="s">
        <v>1787</v>
      </c>
      <c r="B257" s="833" t="s">
        <v>1554</v>
      </c>
      <c r="C257" s="833" t="s">
        <v>1614</v>
      </c>
      <c r="D257" s="833" t="s">
        <v>1666</v>
      </c>
      <c r="E257" s="833" t="s">
        <v>1667</v>
      </c>
      <c r="F257" s="850">
        <v>2</v>
      </c>
      <c r="G257" s="850">
        <v>858</v>
      </c>
      <c r="H257" s="850">
        <v>0.66666666666666663</v>
      </c>
      <c r="I257" s="850">
        <v>429</v>
      </c>
      <c r="J257" s="850">
        <v>3</v>
      </c>
      <c r="K257" s="850">
        <v>1287</v>
      </c>
      <c r="L257" s="850">
        <v>1</v>
      </c>
      <c r="M257" s="850">
        <v>429</v>
      </c>
      <c r="N257" s="850">
        <v>4</v>
      </c>
      <c r="O257" s="850">
        <v>1720</v>
      </c>
      <c r="P257" s="838">
        <v>1.3364413364413363</v>
      </c>
      <c r="Q257" s="851">
        <v>430</v>
      </c>
    </row>
    <row r="258" spans="1:17" ht="14.4" customHeight="1" x14ac:dyDescent="0.3">
      <c r="A258" s="832" t="s">
        <v>1787</v>
      </c>
      <c r="B258" s="833" t="s">
        <v>1554</v>
      </c>
      <c r="C258" s="833" t="s">
        <v>1614</v>
      </c>
      <c r="D258" s="833" t="s">
        <v>1741</v>
      </c>
      <c r="E258" s="833" t="s">
        <v>1742</v>
      </c>
      <c r="F258" s="850">
        <v>18</v>
      </c>
      <c r="G258" s="850">
        <v>261108</v>
      </c>
      <c r="H258" s="850">
        <v>2.2498449024608811</v>
      </c>
      <c r="I258" s="850">
        <v>14506</v>
      </c>
      <c r="J258" s="850">
        <v>8</v>
      </c>
      <c r="K258" s="850">
        <v>116056</v>
      </c>
      <c r="L258" s="850">
        <v>1</v>
      </c>
      <c r="M258" s="850">
        <v>14507</v>
      </c>
      <c r="N258" s="850">
        <v>12</v>
      </c>
      <c r="O258" s="850">
        <v>174108</v>
      </c>
      <c r="P258" s="838">
        <v>1.5002067967188253</v>
      </c>
      <c r="Q258" s="851">
        <v>14509</v>
      </c>
    </row>
    <row r="259" spans="1:17" ht="14.4" customHeight="1" x14ac:dyDescent="0.3">
      <c r="A259" s="832" t="s">
        <v>1787</v>
      </c>
      <c r="B259" s="833" t="s">
        <v>1554</v>
      </c>
      <c r="C259" s="833" t="s">
        <v>1614</v>
      </c>
      <c r="D259" s="833" t="s">
        <v>1678</v>
      </c>
      <c r="E259" s="833" t="s">
        <v>1680</v>
      </c>
      <c r="F259" s="850"/>
      <c r="G259" s="850"/>
      <c r="H259" s="850"/>
      <c r="I259" s="850"/>
      <c r="J259" s="850"/>
      <c r="K259" s="850"/>
      <c r="L259" s="850"/>
      <c r="M259" s="850"/>
      <c r="N259" s="850">
        <v>1</v>
      </c>
      <c r="O259" s="850">
        <v>611</v>
      </c>
      <c r="P259" s="838"/>
      <c r="Q259" s="851">
        <v>611</v>
      </c>
    </row>
    <row r="260" spans="1:17" ht="14.4" customHeight="1" x14ac:dyDescent="0.3">
      <c r="A260" s="832" t="s">
        <v>1787</v>
      </c>
      <c r="B260" s="833" t="s">
        <v>1554</v>
      </c>
      <c r="C260" s="833" t="s">
        <v>1614</v>
      </c>
      <c r="D260" s="833" t="s">
        <v>1686</v>
      </c>
      <c r="E260" s="833" t="s">
        <v>1687</v>
      </c>
      <c r="F260" s="850">
        <v>9</v>
      </c>
      <c r="G260" s="850">
        <v>12078</v>
      </c>
      <c r="H260" s="850">
        <v>1.5</v>
      </c>
      <c r="I260" s="850">
        <v>1342</v>
      </c>
      <c r="J260" s="850">
        <v>6</v>
      </c>
      <c r="K260" s="850">
        <v>8052</v>
      </c>
      <c r="L260" s="850">
        <v>1</v>
      </c>
      <c r="M260" s="850">
        <v>1342</v>
      </c>
      <c r="N260" s="850">
        <v>6</v>
      </c>
      <c r="O260" s="850">
        <v>8058</v>
      </c>
      <c r="P260" s="838">
        <v>1.0007451564828613</v>
      </c>
      <c r="Q260" s="851">
        <v>1343</v>
      </c>
    </row>
    <row r="261" spans="1:17" ht="14.4" customHeight="1" x14ac:dyDescent="0.3">
      <c r="A261" s="832" t="s">
        <v>1787</v>
      </c>
      <c r="B261" s="833" t="s">
        <v>1554</v>
      </c>
      <c r="C261" s="833" t="s">
        <v>1614</v>
      </c>
      <c r="D261" s="833" t="s">
        <v>1686</v>
      </c>
      <c r="E261" s="833" t="s">
        <v>1688</v>
      </c>
      <c r="F261" s="850">
        <v>2</v>
      </c>
      <c r="G261" s="850">
        <v>2684</v>
      </c>
      <c r="H261" s="850"/>
      <c r="I261" s="850">
        <v>1342</v>
      </c>
      <c r="J261" s="850"/>
      <c r="K261" s="850"/>
      <c r="L261" s="850"/>
      <c r="M261" s="850"/>
      <c r="N261" s="850">
        <v>3</v>
      </c>
      <c r="O261" s="850">
        <v>4029</v>
      </c>
      <c r="P261" s="838"/>
      <c r="Q261" s="851">
        <v>1343</v>
      </c>
    </row>
    <row r="262" spans="1:17" ht="14.4" customHeight="1" x14ac:dyDescent="0.3">
      <c r="A262" s="832" t="s">
        <v>1787</v>
      </c>
      <c r="B262" s="833" t="s">
        <v>1554</v>
      </c>
      <c r="C262" s="833" t="s">
        <v>1614</v>
      </c>
      <c r="D262" s="833" t="s">
        <v>1689</v>
      </c>
      <c r="E262" s="833" t="s">
        <v>1690</v>
      </c>
      <c r="F262" s="850">
        <v>4</v>
      </c>
      <c r="G262" s="850">
        <v>2036</v>
      </c>
      <c r="H262" s="850">
        <v>0.33333333333333331</v>
      </c>
      <c r="I262" s="850">
        <v>509</v>
      </c>
      <c r="J262" s="850">
        <v>12</v>
      </c>
      <c r="K262" s="850">
        <v>6108</v>
      </c>
      <c r="L262" s="850">
        <v>1</v>
      </c>
      <c r="M262" s="850">
        <v>509</v>
      </c>
      <c r="N262" s="850">
        <v>6</v>
      </c>
      <c r="O262" s="850">
        <v>3060</v>
      </c>
      <c r="P262" s="838">
        <v>0.50098231827111983</v>
      </c>
      <c r="Q262" s="851">
        <v>510</v>
      </c>
    </row>
    <row r="263" spans="1:17" ht="14.4" customHeight="1" x14ac:dyDescent="0.3">
      <c r="A263" s="832" t="s">
        <v>1787</v>
      </c>
      <c r="B263" s="833" t="s">
        <v>1554</v>
      </c>
      <c r="C263" s="833" t="s">
        <v>1614</v>
      </c>
      <c r="D263" s="833" t="s">
        <v>1689</v>
      </c>
      <c r="E263" s="833" t="s">
        <v>1691</v>
      </c>
      <c r="F263" s="850">
        <v>28</v>
      </c>
      <c r="G263" s="850">
        <v>14252</v>
      </c>
      <c r="H263" s="850">
        <v>0.73684210526315785</v>
      </c>
      <c r="I263" s="850">
        <v>509</v>
      </c>
      <c r="J263" s="850">
        <v>38</v>
      </c>
      <c r="K263" s="850">
        <v>19342</v>
      </c>
      <c r="L263" s="850">
        <v>1</v>
      </c>
      <c r="M263" s="850">
        <v>509</v>
      </c>
      <c r="N263" s="850">
        <v>15</v>
      </c>
      <c r="O263" s="850">
        <v>7650</v>
      </c>
      <c r="P263" s="838">
        <v>0.39551235652983147</v>
      </c>
      <c r="Q263" s="851">
        <v>510</v>
      </c>
    </row>
    <row r="264" spans="1:17" ht="14.4" customHeight="1" x14ac:dyDescent="0.3">
      <c r="A264" s="832" t="s">
        <v>1787</v>
      </c>
      <c r="B264" s="833" t="s">
        <v>1554</v>
      </c>
      <c r="C264" s="833" t="s">
        <v>1614</v>
      </c>
      <c r="D264" s="833" t="s">
        <v>1692</v>
      </c>
      <c r="E264" s="833" t="s">
        <v>1693</v>
      </c>
      <c r="F264" s="850"/>
      <c r="G264" s="850"/>
      <c r="H264" s="850"/>
      <c r="I264" s="850"/>
      <c r="J264" s="850"/>
      <c r="K264" s="850"/>
      <c r="L264" s="850"/>
      <c r="M264" s="850"/>
      <c r="N264" s="850">
        <v>1</v>
      </c>
      <c r="O264" s="850">
        <v>2333</v>
      </c>
      <c r="P264" s="838"/>
      <c r="Q264" s="851">
        <v>2333</v>
      </c>
    </row>
    <row r="265" spans="1:17" ht="14.4" customHeight="1" x14ac:dyDescent="0.3">
      <c r="A265" s="832" t="s">
        <v>1787</v>
      </c>
      <c r="B265" s="833" t="s">
        <v>1554</v>
      </c>
      <c r="C265" s="833" t="s">
        <v>1614</v>
      </c>
      <c r="D265" s="833" t="s">
        <v>1713</v>
      </c>
      <c r="E265" s="833" t="s">
        <v>1714</v>
      </c>
      <c r="F265" s="850"/>
      <c r="G265" s="850"/>
      <c r="H265" s="850"/>
      <c r="I265" s="850"/>
      <c r="J265" s="850"/>
      <c r="K265" s="850"/>
      <c r="L265" s="850"/>
      <c r="M265" s="850"/>
      <c r="N265" s="850">
        <v>1</v>
      </c>
      <c r="O265" s="850">
        <v>719</v>
      </c>
      <c r="P265" s="838"/>
      <c r="Q265" s="851">
        <v>719</v>
      </c>
    </row>
    <row r="266" spans="1:17" ht="14.4" customHeight="1" x14ac:dyDescent="0.3">
      <c r="A266" s="832" t="s">
        <v>1788</v>
      </c>
      <c r="B266" s="833" t="s">
        <v>1554</v>
      </c>
      <c r="C266" s="833" t="s">
        <v>1721</v>
      </c>
      <c r="D266" s="833" t="s">
        <v>1722</v>
      </c>
      <c r="E266" s="833" t="s">
        <v>1723</v>
      </c>
      <c r="F266" s="850">
        <v>0.4</v>
      </c>
      <c r="G266" s="850">
        <v>803.86</v>
      </c>
      <c r="H266" s="850"/>
      <c r="I266" s="850">
        <v>2009.6499999999999</v>
      </c>
      <c r="J266" s="850"/>
      <c r="K266" s="850"/>
      <c r="L266" s="850"/>
      <c r="M266" s="850"/>
      <c r="N266" s="850"/>
      <c r="O266" s="850"/>
      <c r="P266" s="838"/>
      <c r="Q266" s="851"/>
    </row>
    <row r="267" spans="1:17" ht="14.4" customHeight="1" x14ac:dyDescent="0.3">
      <c r="A267" s="832" t="s">
        <v>1788</v>
      </c>
      <c r="B267" s="833" t="s">
        <v>1554</v>
      </c>
      <c r="C267" s="833" t="s">
        <v>1721</v>
      </c>
      <c r="D267" s="833" t="s">
        <v>1726</v>
      </c>
      <c r="E267" s="833" t="s">
        <v>814</v>
      </c>
      <c r="F267" s="850">
        <v>0.02</v>
      </c>
      <c r="G267" s="850">
        <v>177.08</v>
      </c>
      <c r="H267" s="850"/>
      <c r="I267" s="850">
        <v>8854</v>
      </c>
      <c r="J267" s="850"/>
      <c r="K267" s="850"/>
      <c r="L267" s="850"/>
      <c r="M267" s="850"/>
      <c r="N267" s="850"/>
      <c r="O267" s="850"/>
      <c r="P267" s="838"/>
      <c r="Q267" s="851"/>
    </row>
    <row r="268" spans="1:17" ht="14.4" customHeight="1" x14ac:dyDescent="0.3">
      <c r="A268" s="832" t="s">
        <v>1788</v>
      </c>
      <c r="B268" s="833" t="s">
        <v>1554</v>
      </c>
      <c r="C268" s="833" t="s">
        <v>1721</v>
      </c>
      <c r="D268" s="833" t="s">
        <v>1727</v>
      </c>
      <c r="E268" s="833" t="s">
        <v>814</v>
      </c>
      <c r="F268" s="850">
        <v>4.6000000000000005</v>
      </c>
      <c r="G268" s="850">
        <v>8145.6799999999994</v>
      </c>
      <c r="H268" s="850">
        <v>0.90464836049643216</v>
      </c>
      <c r="I268" s="850">
        <v>1770.7999999999997</v>
      </c>
      <c r="J268" s="850">
        <v>4.95</v>
      </c>
      <c r="K268" s="850">
        <v>9004.25</v>
      </c>
      <c r="L268" s="850">
        <v>1</v>
      </c>
      <c r="M268" s="850">
        <v>1819.0404040404039</v>
      </c>
      <c r="N268" s="850">
        <v>5.45</v>
      </c>
      <c r="O268" s="850">
        <v>8110.32</v>
      </c>
      <c r="P268" s="838">
        <v>0.90072132604048083</v>
      </c>
      <c r="Q268" s="851">
        <v>1488.132110091743</v>
      </c>
    </row>
    <row r="269" spans="1:17" ht="14.4" customHeight="1" x14ac:dyDescent="0.3">
      <c r="A269" s="832" t="s">
        <v>1788</v>
      </c>
      <c r="B269" s="833" t="s">
        <v>1554</v>
      </c>
      <c r="C269" s="833" t="s">
        <v>1721</v>
      </c>
      <c r="D269" s="833" t="s">
        <v>1728</v>
      </c>
      <c r="E269" s="833" t="s">
        <v>1729</v>
      </c>
      <c r="F269" s="850">
        <v>0.15000000000000002</v>
      </c>
      <c r="G269" s="850">
        <v>135.57</v>
      </c>
      <c r="H269" s="850">
        <v>3</v>
      </c>
      <c r="I269" s="850">
        <v>903.79999999999984</v>
      </c>
      <c r="J269" s="850">
        <v>0.05</v>
      </c>
      <c r="K269" s="850">
        <v>45.19</v>
      </c>
      <c r="L269" s="850">
        <v>1</v>
      </c>
      <c r="M269" s="850">
        <v>903.8</v>
      </c>
      <c r="N269" s="850"/>
      <c r="O269" s="850"/>
      <c r="P269" s="838"/>
      <c r="Q269" s="851"/>
    </row>
    <row r="270" spans="1:17" ht="14.4" customHeight="1" x14ac:dyDescent="0.3">
      <c r="A270" s="832" t="s">
        <v>1788</v>
      </c>
      <c r="B270" s="833" t="s">
        <v>1554</v>
      </c>
      <c r="C270" s="833" t="s">
        <v>1555</v>
      </c>
      <c r="D270" s="833" t="s">
        <v>1560</v>
      </c>
      <c r="E270" s="833" t="s">
        <v>1561</v>
      </c>
      <c r="F270" s="850">
        <v>330</v>
      </c>
      <c r="G270" s="850">
        <v>1732.5</v>
      </c>
      <c r="H270" s="850">
        <v>0.19841269841269843</v>
      </c>
      <c r="I270" s="850">
        <v>5.25</v>
      </c>
      <c r="J270" s="850">
        <v>1260</v>
      </c>
      <c r="K270" s="850">
        <v>8731.7999999999993</v>
      </c>
      <c r="L270" s="850">
        <v>1</v>
      </c>
      <c r="M270" s="850">
        <v>6.93</v>
      </c>
      <c r="N270" s="850">
        <v>2140</v>
      </c>
      <c r="O270" s="850">
        <v>15386.6</v>
      </c>
      <c r="P270" s="838">
        <v>1.7621338097528576</v>
      </c>
      <c r="Q270" s="851">
        <v>7.19</v>
      </c>
    </row>
    <row r="271" spans="1:17" ht="14.4" customHeight="1" x14ac:dyDescent="0.3">
      <c r="A271" s="832" t="s">
        <v>1788</v>
      </c>
      <c r="B271" s="833" t="s">
        <v>1554</v>
      </c>
      <c r="C271" s="833" t="s">
        <v>1555</v>
      </c>
      <c r="D271" s="833" t="s">
        <v>1566</v>
      </c>
      <c r="E271" s="833" t="s">
        <v>1567</v>
      </c>
      <c r="F271" s="850">
        <v>2374</v>
      </c>
      <c r="G271" s="850">
        <v>14289.14</v>
      </c>
      <c r="H271" s="850">
        <v>6.7193051754460216</v>
      </c>
      <c r="I271" s="850">
        <v>6.0190143218197134</v>
      </c>
      <c r="J271" s="850">
        <v>402</v>
      </c>
      <c r="K271" s="850">
        <v>2126.58</v>
      </c>
      <c r="L271" s="850">
        <v>1</v>
      </c>
      <c r="M271" s="850">
        <v>5.29</v>
      </c>
      <c r="N271" s="850"/>
      <c r="O271" s="850"/>
      <c r="P271" s="838"/>
      <c r="Q271" s="851"/>
    </row>
    <row r="272" spans="1:17" ht="14.4" customHeight="1" x14ac:dyDescent="0.3">
      <c r="A272" s="832" t="s">
        <v>1788</v>
      </c>
      <c r="B272" s="833" t="s">
        <v>1554</v>
      </c>
      <c r="C272" s="833" t="s">
        <v>1555</v>
      </c>
      <c r="D272" s="833" t="s">
        <v>1580</v>
      </c>
      <c r="E272" s="833" t="s">
        <v>1581</v>
      </c>
      <c r="F272" s="850">
        <v>635</v>
      </c>
      <c r="G272" s="850">
        <v>12941.3</v>
      </c>
      <c r="H272" s="850"/>
      <c r="I272" s="850">
        <v>20.38</v>
      </c>
      <c r="J272" s="850"/>
      <c r="K272" s="850"/>
      <c r="L272" s="850"/>
      <c r="M272" s="850"/>
      <c r="N272" s="850">
        <v>935</v>
      </c>
      <c r="O272" s="850">
        <v>19541.5</v>
      </c>
      <c r="P272" s="838"/>
      <c r="Q272" s="851">
        <v>20.9</v>
      </c>
    </row>
    <row r="273" spans="1:17" ht="14.4" customHeight="1" x14ac:dyDescent="0.3">
      <c r="A273" s="832" t="s">
        <v>1788</v>
      </c>
      <c r="B273" s="833" t="s">
        <v>1554</v>
      </c>
      <c r="C273" s="833" t="s">
        <v>1555</v>
      </c>
      <c r="D273" s="833" t="s">
        <v>1586</v>
      </c>
      <c r="E273" s="833" t="s">
        <v>1587</v>
      </c>
      <c r="F273" s="850"/>
      <c r="G273" s="850"/>
      <c r="H273" s="850"/>
      <c r="I273" s="850"/>
      <c r="J273" s="850">
        <v>1</v>
      </c>
      <c r="K273" s="850">
        <v>1986.65</v>
      </c>
      <c r="L273" s="850">
        <v>1</v>
      </c>
      <c r="M273" s="850">
        <v>1986.65</v>
      </c>
      <c r="N273" s="850">
        <v>3</v>
      </c>
      <c r="O273" s="850">
        <v>6083.67</v>
      </c>
      <c r="P273" s="838">
        <v>3.0622756902323003</v>
      </c>
      <c r="Q273" s="851">
        <v>2027.89</v>
      </c>
    </row>
    <row r="274" spans="1:17" ht="14.4" customHeight="1" x14ac:dyDescent="0.3">
      <c r="A274" s="832" t="s">
        <v>1788</v>
      </c>
      <c r="B274" s="833" t="s">
        <v>1554</v>
      </c>
      <c r="C274" s="833" t="s">
        <v>1555</v>
      </c>
      <c r="D274" s="833" t="s">
        <v>1590</v>
      </c>
      <c r="E274" s="833" t="s">
        <v>1591</v>
      </c>
      <c r="F274" s="850">
        <v>5100</v>
      </c>
      <c r="G274" s="850">
        <v>20114.53</v>
      </c>
      <c r="H274" s="850">
        <v>6.9381262654658462</v>
      </c>
      <c r="I274" s="850">
        <v>3.9440254901960783</v>
      </c>
      <c r="J274" s="850">
        <v>769</v>
      </c>
      <c r="K274" s="850">
        <v>2899.13</v>
      </c>
      <c r="L274" s="850">
        <v>1</v>
      </c>
      <c r="M274" s="850">
        <v>3.77</v>
      </c>
      <c r="N274" s="850">
        <v>3625</v>
      </c>
      <c r="O274" s="850">
        <v>13593.75</v>
      </c>
      <c r="P274" s="838">
        <v>4.6889066720016004</v>
      </c>
      <c r="Q274" s="851">
        <v>3.75</v>
      </c>
    </row>
    <row r="275" spans="1:17" ht="14.4" customHeight="1" x14ac:dyDescent="0.3">
      <c r="A275" s="832" t="s">
        <v>1788</v>
      </c>
      <c r="B275" s="833" t="s">
        <v>1554</v>
      </c>
      <c r="C275" s="833" t="s">
        <v>1555</v>
      </c>
      <c r="D275" s="833" t="s">
        <v>1730</v>
      </c>
      <c r="E275" s="833" t="s">
        <v>1731</v>
      </c>
      <c r="F275" s="850">
        <v>2766</v>
      </c>
      <c r="G275" s="850">
        <v>91305.659999999989</v>
      </c>
      <c r="H275" s="850">
        <v>0.87653674822913108</v>
      </c>
      <c r="I275" s="850">
        <v>33.01</v>
      </c>
      <c r="J275" s="850">
        <v>3091</v>
      </c>
      <c r="K275" s="850">
        <v>104166.37999999999</v>
      </c>
      <c r="L275" s="850">
        <v>1</v>
      </c>
      <c r="M275" s="850">
        <v>33.699896473633125</v>
      </c>
      <c r="N275" s="850">
        <v>2768</v>
      </c>
      <c r="O275" s="850">
        <v>94637.92</v>
      </c>
      <c r="P275" s="838">
        <v>0.9085265322650169</v>
      </c>
      <c r="Q275" s="851">
        <v>34.19</v>
      </c>
    </row>
    <row r="276" spans="1:17" ht="14.4" customHeight="1" x14ac:dyDescent="0.3">
      <c r="A276" s="832" t="s">
        <v>1788</v>
      </c>
      <c r="B276" s="833" t="s">
        <v>1554</v>
      </c>
      <c r="C276" s="833" t="s">
        <v>1555</v>
      </c>
      <c r="D276" s="833" t="s">
        <v>1596</v>
      </c>
      <c r="E276" s="833" t="s">
        <v>1597</v>
      </c>
      <c r="F276" s="850"/>
      <c r="G276" s="850"/>
      <c r="H276" s="850"/>
      <c r="I276" s="850"/>
      <c r="J276" s="850">
        <v>124</v>
      </c>
      <c r="K276" s="850">
        <v>19716</v>
      </c>
      <c r="L276" s="850">
        <v>1</v>
      </c>
      <c r="M276" s="850">
        <v>159</v>
      </c>
      <c r="N276" s="850">
        <v>160</v>
      </c>
      <c r="O276" s="850">
        <v>25422.400000000001</v>
      </c>
      <c r="P276" s="838">
        <v>1.289429904645973</v>
      </c>
      <c r="Q276" s="851">
        <v>158.89000000000001</v>
      </c>
    </row>
    <row r="277" spans="1:17" ht="14.4" customHeight="1" x14ac:dyDescent="0.3">
      <c r="A277" s="832" t="s">
        <v>1788</v>
      </c>
      <c r="B277" s="833" t="s">
        <v>1554</v>
      </c>
      <c r="C277" s="833" t="s">
        <v>1614</v>
      </c>
      <c r="D277" s="833" t="s">
        <v>1615</v>
      </c>
      <c r="E277" s="833" t="s">
        <v>1617</v>
      </c>
      <c r="F277" s="850"/>
      <c r="G277" s="850"/>
      <c r="H277" s="850"/>
      <c r="I277" s="850"/>
      <c r="J277" s="850">
        <v>1</v>
      </c>
      <c r="K277" s="850">
        <v>37</v>
      </c>
      <c r="L277" s="850">
        <v>1</v>
      </c>
      <c r="M277" s="850">
        <v>37</v>
      </c>
      <c r="N277" s="850"/>
      <c r="O277" s="850"/>
      <c r="P277" s="838"/>
      <c r="Q277" s="851"/>
    </row>
    <row r="278" spans="1:17" ht="14.4" customHeight="1" x14ac:dyDescent="0.3">
      <c r="A278" s="832" t="s">
        <v>1788</v>
      </c>
      <c r="B278" s="833" t="s">
        <v>1554</v>
      </c>
      <c r="C278" s="833" t="s">
        <v>1614</v>
      </c>
      <c r="D278" s="833" t="s">
        <v>1649</v>
      </c>
      <c r="E278" s="833" t="s">
        <v>1651</v>
      </c>
      <c r="F278" s="850">
        <v>2</v>
      </c>
      <c r="G278" s="850">
        <v>2426</v>
      </c>
      <c r="H278" s="850"/>
      <c r="I278" s="850">
        <v>1213</v>
      </c>
      <c r="J278" s="850"/>
      <c r="K278" s="850"/>
      <c r="L278" s="850"/>
      <c r="M278" s="850"/>
      <c r="N278" s="850"/>
      <c r="O278" s="850"/>
      <c r="P278" s="838"/>
      <c r="Q278" s="851"/>
    </row>
    <row r="279" spans="1:17" ht="14.4" customHeight="1" x14ac:dyDescent="0.3">
      <c r="A279" s="832" t="s">
        <v>1788</v>
      </c>
      <c r="B279" s="833" t="s">
        <v>1554</v>
      </c>
      <c r="C279" s="833" t="s">
        <v>1614</v>
      </c>
      <c r="D279" s="833" t="s">
        <v>1654</v>
      </c>
      <c r="E279" s="833" t="s">
        <v>1655</v>
      </c>
      <c r="F279" s="850"/>
      <c r="G279" s="850"/>
      <c r="H279" s="850"/>
      <c r="I279" s="850"/>
      <c r="J279" s="850">
        <v>1</v>
      </c>
      <c r="K279" s="850">
        <v>682</v>
      </c>
      <c r="L279" s="850">
        <v>1</v>
      </c>
      <c r="M279" s="850">
        <v>682</v>
      </c>
      <c r="N279" s="850">
        <v>2</v>
      </c>
      <c r="O279" s="850">
        <v>1364</v>
      </c>
      <c r="P279" s="838">
        <v>2</v>
      </c>
      <c r="Q279" s="851">
        <v>682</v>
      </c>
    </row>
    <row r="280" spans="1:17" ht="14.4" customHeight="1" x14ac:dyDescent="0.3">
      <c r="A280" s="832" t="s">
        <v>1788</v>
      </c>
      <c r="B280" s="833" t="s">
        <v>1554</v>
      </c>
      <c r="C280" s="833" t="s">
        <v>1614</v>
      </c>
      <c r="D280" s="833" t="s">
        <v>1654</v>
      </c>
      <c r="E280" s="833" t="s">
        <v>1656</v>
      </c>
      <c r="F280" s="850"/>
      <c r="G280" s="850"/>
      <c r="H280" s="850"/>
      <c r="I280" s="850"/>
      <c r="J280" s="850"/>
      <c r="K280" s="850"/>
      <c r="L280" s="850"/>
      <c r="M280" s="850"/>
      <c r="N280" s="850">
        <v>1</v>
      </c>
      <c r="O280" s="850">
        <v>682</v>
      </c>
      <c r="P280" s="838"/>
      <c r="Q280" s="851">
        <v>682</v>
      </c>
    </row>
    <row r="281" spans="1:17" ht="14.4" customHeight="1" x14ac:dyDescent="0.3">
      <c r="A281" s="832" t="s">
        <v>1788</v>
      </c>
      <c r="B281" s="833" t="s">
        <v>1554</v>
      </c>
      <c r="C281" s="833" t="s">
        <v>1614</v>
      </c>
      <c r="D281" s="833" t="s">
        <v>1660</v>
      </c>
      <c r="E281" s="833" t="s">
        <v>1662</v>
      </c>
      <c r="F281" s="850"/>
      <c r="G281" s="850"/>
      <c r="H281" s="850"/>
      <c r="I281" s="850"/>
      <c r="J281" s="850">
        <v>1</v>
      </c>
      <c r="K281" s="850">
        <v>2638</v>
      </c>
      <c r="L281" s="850">
        <v>1</v>
      </c>
      <c r="M281" s="850">
        <v>2638</v>
      </c>
      <c r="N281" s="850"/>
      <c r="O281" s="850"/>
      <c r="P281" s="838"/>
      <c r="Q281" s="851"/>
    </row>
    <row r="282" spans="1:17" ht="14.4" customHeight="1" x14ac:dyDescent="0.3">
      <c r="A282" s="832" t="s">
        <v>1788</v>
      </c>
      <c r="B282" s="833" t="s">
        <v>1554</v>
      </c>
      <c r="C282" s="833" t="s">
        <v>1614</v>
      </c>
      <c r="D282" s="833" t="s">
        <v>1663</v>
      </c>
      <c r="E282" s="833" t="s">
        <v>1664</v>
      </c>
      <c r="F282" s="850">
        <v>19</v>
      </c>
      <c r="G282" s="850">
        <v>34675</v>
      </c>
      <c r="H282" s="850">
        <v>2.1111111111111112</v>
      </c>
      <c r="I282" s="850">
        <v>1825</v>
      </c>
      <c r="J282" s="850">
        <v>9</v>
      </c>
      <c r="K282" s="850">
        <v>16425</v>
      </c>
      <c r="L282" s="850">
        <v>1</v>
      </c>
      <c r="M282" s="850">
        <v>1825</v>
      </c>
      <c r="N282" s="850">
        <v>15</v>
      </c>
      <c r="O282" s="850">
        <v>27390</v>
      </c>
      <c r="P282" s="838">
        <v>1.6675799086757992</v>
      </c>
      <c r="Q282" s="851">
        <v>1826</v>
      </c>
    </row>
    <row r="283" spans="1:17" ht="14.4" customHeight="1" x14ac:dyDescent="0.3">
      <c r="A283" s="832" t="s">
        <v>1788</v>
      </c>
      <c r="B283" s="833" t="s">
        <v>1554</v>
      </c>
      <c r="C283" s="833" t="s">
        <v>1614</v>
      </c>
      <c r="D283" s="833" t="s">
        <v>1663</v>
      </c>
      <c r="E283" s="833" t="s">
        <v>1665</v>
      </c>
      <c r="F283" s="850">
        <v>1</v>
      </c>
      <c r="G283" s="850">
        <v>1825</v>
      </c>
      <c r="H283" s="850">
        <v>0.33333333333333331</v>
      </c>
      <c r="I283" s="850">
        <v>1825</v>
      </c>
      <c r="J283" s="850">
        <v>3</v>
      </c>
      <c r="K283" s="850">
        <v>5475</v>
      </c>
      <c r="L283" s="850">
        <v>1</v>
      </c>
      <c r="M283" s="850">
        <v>1825</v>
      </c>
      <c r="N283" s="850">
        <v>6</v>
      </c>
      <c r="O283" s="850">
        <v>10956</v>
      </c>
      <c r="P283" s="838">
        <v>2.001095890410959</v>
      </c>
      <c r="Q283" s="851">
        <v>1826</v>
      </c>
    </row>
    <row r="284" spans="1:17" ht="14.4" customHeight="1" x14ac:dyDescent="0.3">
      <c r="A284" s="832" t="s">
        <v>1788</v>
      </c>
      <c r="B284" s="833" t="s">
        <v>1554</v>
      </c>
      <c r="C284" s="833" t="s">
        <v>1614</v>
      </c>
      <c r="D284" s="833" t="s">
        <v>1666</v>
      </c>
      <c r="E284" s="833" t="s">
        <v>1667</v>
      </c>
      <c r="F284" s="850">
        <v>4</v>
      </c>
      <c r="G284" s="850">
        <v>1716</v>
      </c>
      <c r="H284" s="850">
        <v>1.3333333333333333</v>
      </c>
      <c r="I284" s="850">
        <v>429</v>
      </c>
      <c r="J284" s="850">
        <v>3</v>
      </c>
      <c r="K284" s="850">
        <v>1287</v>
      </c>
      <c r="L284" s="850">
        <v>1</v>
      </c>
      <c r="M284" s="850">
        <v>429</v>
      </c>
      <c r="N284" s="850">
        <v>3</v>
      </c>
      <c r="O284" s="850">
        <v>1290</v>
      </c>
      <c r="P284" s="838">
        <v>1.0023310023310024</v>
      </c>
      <c r="Q284" s="851">
        <v>430</v>
      </c>
    </row>
    <row r="285" spans="1:17" ht="14.4" customHeight="1" x14ac:dyDescent="0.3">
      <c r="A285" s="832" t="s">
        <v>1788</v>
      </c>
      <c r="B285" s="833" t="s">
        <v>1554</v>
      </c>
      <c r="C285" s="833" t="s">
        <v>1614</v>
      </c>
      <c r="D285" s="833" t="s">
        <v>1741</v>
      </c>
      <c r="E285" s="833" t="s">
        <v>1742</v>
      </c>
      <c r="F285" s="850">
        <v>11</v>
      </c>
      <c r="G285" s="850">
        <v>159566</v>
      </c>
      <c r="H285" s="850">
        <v>0.84609551887417744</v>
      </c>
      <c r="I285" s="850">
        <v>14506</v>
      </c>
      <c r="J285" s="850">
        <v>13</v>
      </c>
      <c r="K285" s="850">
        <v>188591</v>
      </c>
      <c r="L285" s="850">
        <v>1</v>
      </c>
      <c r="M285" s="850">
        <v>14507</v>
      </c>
      <c r="N285" s="850">
        <v>13</v>
      </c>
      <c r="O285" s="850">
        <v>188617</v>
      </c>
      <c r="P285" s="838">
        <v>1.0001378644792169</v>
      </c>
      <c r="Q285" s="851">
        <v>14509</v>
      </c>
    </row>
    <row r="286" spans="1:17" ht="14.4" customHeight="1" x14ac:dyDescent="0.3">
      <c r="A286" s="832" t="s">
        <v>1788</v>
      </c>
      <c r="B286" s="833" t="s">
        <v>1554</v>
      </c>
      <c r="C286" s="833" t="s">
        <v>1614</v>
      </c>
      <c r="D286" s="833" t="s">
        <v>1678</v>
      </c>
      <c r="E286" s="833" t="s">
        <v>1679</v>
      </c>
      <c r="F286" s="850">
        <v>1</v>
      </c>
      <c r="G286" s="850">
        <v>609</v>
      </c>
      <c r="H286" s="850"/>
      <c r="I286" s="850">
        <v>609</v>
      </c>
      <c r="J286" s="850"/>
      <c r="K286" s="850"/>
      <c r="L286" s="850"/>
      <c r="M286" s="850"/>
      <c r="N286" s="850"/>
      <c r="O286" s="850"/>
      <c r="P286" s="838"/>
      <c r="Q286" s="851"/>
    </row>
    <row r="287" spans="1:17" ht="14.4" customHeight="1" x14ac:dyDescent="0.3">
      <c r="A287" s="832" t="s">
        <v>1788</v>
      </c>
      <c r="B287" s="833" t="s">
        <v>1554</v>
      </c>
      <c r="C287" s="833" t="s">
        <v>1614</v>
      </c>
      <c r="D287" s="833" t="s">
        <v>1686</v>
      </c>
      <c r="E287" s="833" t="s">
        <v>1687</v>
      </c>
      <c r="F287" s="850">
        <v>7</v>
      </c>
      <c r="G287" s="850">
        <v>9394</v>
      </c>
      <c r="H287" s="850">
        <v>7</v>
      </c>
      <c r="I287" s="850">
        <v>1342</v>
      </c>
      <c r="J287" s="850">
        <v>1</v>
      </c>
      <c r="K287" s="850">
        <v>1342</v>
      </c>
      <c r="L287" s="850">
        <v>1</v>
      </c>
      <c r="M287" s="850">
        <v>1342</v>
      </c>
      <c r="N287" s="850">
        <v>2</v>
      </c>
      <c r="O287" s="850">
        <v>2686</v>
      </c>
      <c r="P287" s="838">
        <v>2.0014903129657227</v>
      </c>
      <c r="Q287" s="851">
        <v>1343</v>
      </c>
    </row>
    <row r="288" spans="1:17" ht="14.4" customHeight="1" x14ac:dyDescent="0.3">
      <c r="A288" s="832" t="s">
        <v>1788</v>
      </c>
      <c r="B288" s="833" t="s">
        <v>1554</v>
      </c>
      <c r="C288" s="833" t="s">
        <v>1614</v>
      </c>
      <c r="D288" s="833" t="s">
        <v>1686</v>
      </c>
      <c r="E288" s="833" t="s">
        <v>1688</v>
      </c>
      <c r="F288" s="850"/>
      <c r="G288" s="850"/>
      <c r="H288" s="850"/>
      <c r="I288" s="850"/>
      <c r="J288" s="850"/>
      <c r="K288" s="850"/>
      <c r="L288" s="850"/>
      <c r="M288" s="850"/>
      <c r="N288" s="850">
        <v>3</v>
      </c>
      <c r="O288" s="850">
        <v>4029</v>
      </c>
      <c r="P288" s="838"/>
      <c r="Q288" s="851">
        <v>1343</v>
      </c>
    </row>
    <row r="289" spans="1:17" ht="14.4" customHeight="1" x14ac:dyDescent="0.3">
      <c r="A289" s="832" t="s">
        <v>1788</v>
      </c>
      <c r="B289" s="833" t="s">
        <v>1554</v>
      </c>
      <c r="C289" s="833" t="s">
        <v>1614</v>
      </c>
      <c r="D289" s="833" t="s">
        <v>1689</v>
      </c>
      <c r="E289" s="833" t="s">
        <v>1690</v>
      </c>
      <c r="F289" s="850"/>
      <c r="G289" s="850"/>
      <c r="H289" s="850"/>
      <c r="I289" s="850"/>
      <c r="J289" s="850">
        <v>2</v>
      </c>
      <c r="K289" s="850">
        <v>1018</v>
      </c>
      <c r="L289" s="850">
        <v>1</v>
      </c>
      <c r="M289" s="850">
        <v>509</v>
      </c>
      <c r="N289" s="850">
        <v>3</v>
      </c>
      <c r="O289" s="850">
        <v>1530</v>
      </c>
      <c r="P289" s="838">
        <v>1.5029469548133596</v>
      </c>
      <c r="Q289" s="851">
        <v>510</v>
      </c>
    </row>
    <row r="290" spans="1:17" ht="14.4" customHeight="1" x14ac:dyDescent="0.3">
      <c r="A290" s="832" t="s">
        <v>1788</v>
      </c>
      <c r="B290" s="833" t="s">
        <v>1554</v>
      </c>
      <c r="C290" s="833" t="s">
        <v>1614</v>
      </c>
      <c r="D290" s="833" t="s">
        <v>1689</v>
      </c>
      <c r="E290" s="833" t="s">
        <v>1691</v>
      </c>
      <c r="F290" s="850">
        <v>2</v>
      </c>
      <c r="G290" s="850">
        <v>1018</v>
      </c>
      <c r="H290" s="850">
        <v>0.4</v>
      </c>
      <c r="I290" s="850">
        <v>509</v>
      </c>
      <c r="J290" s="850">
        <v>5</v>
      </c>
      <c r="K290" s="850">
        <v>2545</v>
      </c>
      <c r="L290" s="850">
        <v>1</v>
      </c>
      <c r="M290" s="850">
        <v>509</v>
      </c>
      <c r="N290" s="850">
        <v>9</v>
      </c>
      <c r="O290" s="850">
        <v>4590</v>
      </c>
      <c r="P290" s="838">
        <v>1.8035363457760314</v>
      </c>
      <c r="Q290" s="851">
        <v>510</v>
      </c>
    </row>
    <row r="291" spans="1:17" ht="14.4" customHeight="1" x14ac:dyDescent="0.3">
      <c r="A291" s="832" t="s">
        <v>1788</v>
      </c>
      <c r="B291" s="833" t="s">
        <v>1554</v>
      </c>
      <c r="C291" s="833" t="s">
        <v>1614</v>
      </c>
      <c r="D291" s="833" t="s">
        <v>1692</v>
      </c>
      <c r="E291" s="833" t="s">
        <v>1693</v>
      </c>
      <c r="F291" s="850">
        <v>1</v>
      </c>
      <c r="G291" s="850">
        <v>2329</v>
      </c>
      <c r="H291" s="850"/>
      <c r="I291" s="850">
        <v>2329</v>
      </c>
      <c r="J291" s="850"/>
      <c r="K291" s="850"/>
      <c r="L291" s="850"/>
      <c r="M291" s="850"/>
      <c r="N291" s="850">
        <v>2</v>
      </c>
      <c r="O291" s="850">
        <v>4666</v>
      </c>
      <c r="P291" s="838"/>
      <c r="Q291" s="851">
        <v>2333</v>
      </c>
    </row>
    <row r="292" spans="1:17" ht="14.4" customHeight="1" x14ac:dyDescent="0.3">
      <c r="A292" s="832" t="s">
        <v>1788</v>
      </c>
      <c r="B292" s="833" t="s">
        <v>1554</v>
      </c>
      <c r="C292" s="833" t="s">
        <v>1614</v>
      </c>
      <c r="D292" s="833" t="s">
        <v>1694</v>
      </c>
      <c r="E292" s="833" t="s">
        <v>1696</v>
      </c>
      <c r="F292" s="850">
        <v>1</v>
      </c>
      <c r="G292" s="850">
        <v>2645</v>
      </c>
      <c r="H292" s="850"/>
      <c r="I292" s="850">
        <v>2645</v>
      </c>
      <c r="J292" s="850"/>
      <c r="K292" s="850"/>
      <c r="L292" s="850"/>
      <c r="M292" s="850"/>
      <c r="N292" s="850"/>
      <c r="O292" s="850"/>
      <c r="P292" s="838"/>
      <c r="Q292" s="851"/>
    </row>
    <row r="293" spans="1:17" ht="14.4" customHeight="1" x14ac:dyDescent="0.3">
      <c r="A293" s="832" t="s">
        <v>1788</v>
      </c>
      <c r="B293" s="833" t="s">
        <v>1554</v>
      </c>
      <c r="C293" s="833" t="s">
        <v>1614</v>
      </c>
      <c r="D293" s="833" t="s">
        <v>1713</v>
      </c>
      <c r="E293" s="833" t="s">
        <v>1714</v>
      </c>
      <c r="F293" s="850"/>
      <c r="G293" s="850"/>
      <c r="H293" s="850"/>
      <c r="I293" s="850"/>
      <c r="J293" s="850">
        <v>1</v>
      </c>
      <c r="K293" s="850">
        <v>719</v>
      </c>
      <c r="L293" s="850">
        <v>1</v>
      </c>
      <c r="M293" s="850">
        <v>719</v>
      </c>
      <c r="N293" s="850">
        <v>2</v>
      </c>
      <c r="O293" s="850">
        <v>1438</v>
      </c>
      <c r="P293" s="838">
        <v>2</v>
      </c>
      <c r="Q293" s="851">
        <v>719</v>
      </c>
    </row>
    <row r="294" spans="1:17" ht="14.4" customHeight="1" x14ac:dyDescent="0.3">
      <c r="A294" s="832" t="s">
        <v>1789</v>
      </c>
      <c r="B294" s="833" t="s">
        <v>1554</v>
      </c>
      <c r="C294" s="833" t="s">
        <v>1555</v>
      </c>
      <c r="D294" s="833" t="s">
        <v>1560</v>
      </c>
      <c r="E294" s="833" t="s">
        <v>1561</v>
      </c>
      <c r="F294" s="850"/>
      <c r="G294" s="850"/>
      <c r="H294" s="850"/>
      <c r="I294" s="850"/>
      <c r="J294" s="850"/>
      <c r="K294" s="850"/>
      <c r="L294" s="850"/>
      <c r="M294" s="850"/>
      <c r="N294" s="850">
        <v>370</v>
      </c>
      <c r="O294" s="850">
        <v>2660.3</v>
      </c>
      <c r="P294" s="838"/>
      <c r="Q294" s="851">
        <v>7.19</v>
      </c>
    </row>
    <row r="295" spans="1:17" ht="14.4" customHeight="1" x14ac:dyDescent="0.3">
      <c r="A295" s="832" t="s">
        <v>1789</v>
      </c>
      <c r="B295" s="833" t="s">
        <v>1554</v>
      </c>
      <c r="C295" s="833" t="s">
        <v>1555</v>
      </c>
      <c r="D295" s="833" t="s">
        <v>1586</v>
      </c>
      <c r="E295" s="833" t="s">
        <v>1587</v>
      </c>
      <c r="F295" s="850"/>
      <c r="G295" s="850"/>
      <c r="H295" s="850"/>
      <c r="I295" s="850"/>
      <c r="J295" s="850"/>
      <c r="K295" s="850"/>
      <c r="L295" s="850"/>
      <c r="M295" s="850"/>
      <c r="N295" s="850">
        <v>1</v>
      </c>
      <c r="O295" s="850">
        <v>2027.89</v>
      </c>
      <c r="P295" s="838"/>
      <c r="Q295" s="851">
        <v>2027.89</v>
      </c>
    </row>
    <row r="296" spans="1:17" ht="14.4" customHeight="1" x14ac:dyDescent="0.3">
      <c r="A296" s="832" t="s">
        <v>1789</v>
      </c>
      <c r="B296" s="833" t="s">
        <v>1554</v>
      </c>
      <c r="C296" s="833" t="s">
        <v>1555</v>
      </c>
      <c r="D296" s="833" t="s">
        <v>1590</v>
      </c>
      <c r="E296" s="833" t="s">
        <v>1591</v>
      </c>
      <c r="F296" s="850">
        <v>533</v>
      </c>
      <c r="G296" s="850">
        <v>2211.9499999999998</v>
      </c>
      <c r="H296" s="850"/>
      <c r="I296" s="850">
        <v>4.1499999999999995</v>
      </c>
      <c r="J296" s="850"/>
      <c r="K296" s="850"/>
      <c r="L296" s="850"/>
      <c r="M296" s="850"/>
      <c r="N296" s="850"/>
      <c r="O296" s="850"/>
      <c r="P296" s="838"/>
      <c r="Q296" s="851"/>
    </row>
    <row r="297" spans="1:17" ht="14.4" customHeight="1" x14ac:dyDescent="0.3">
      <c r="A297" s="832" t="s">
        <v>1789</v>
      </c>
      <c r="B297" s="833" t="s">
        <v>1554</v>
      </c>
      <c r="C297" s="833" t="s">
        <v>1614</v>
      </c>
      <c r="D297" s="833" t="s">
        <v>1654</v>
      </c>
      <c r="E297" s="833" t="s">
        <v>1655</v>
      </c>
      <c r="F297" s="850"/>
      <c r="G297" s="850"/>
      <c r="H297" s="850"/>
      <c r="I297" s="850"/>
      <c r="J297" s="850"/>
      <c r="K297" s="850"/>
      <c r="L297" s="850"/>
      <c r="M297" s="850"/>
      <c r="N297" s="850">
        <v>1</v>
      </c>
      <c r="O297" s="850">
        <v>682</v>
      </c>
      <c r="P297" s="838"/>
      <c r="Q297" s="851">
        <v>682</v>
      </c>
    </row>
    <row r="298" spans="1:17" ht="14.4" customHeight="1" x14ac:dyDescent="0.3">
      <c r="A298" s="832" t="s">
        <v>1789</v>
      </c>
      <c r="B298" s="833" t="s">
        <v>1554</v>
      </c>
      <c r="C298" s="833" t="s">
        <v>1614</v>
      </c>
      <c r="D298" s="833" t="s">
        <v>1663</v>
      </c>
      <c r="E298" s="833" t="s">
        <v>1664</v>
      </c>
      <c r="F298" s="850">
        <v>2</v>
      </c>
      <c r="G298" s="850">
        <v>3650</v>
      </c>
      <c r="H298" s="850"/>
      <c r="I298" s="850">
        <v>1825</v>
      </c>
      <c r="J298" s="850"/>
      <c r="K298" s="850"/>
      <c r="L298" s="850"/>
      <c r="M298" s="850"/>
      <c r="N298" s="850">
        <v>2</v>
      </c>
      <c r="O298" s="850">
        <v>3652</v>
      </c>
      <c r="P298" s="838"/>
      <c r="Q298" s="851">
        <v>1826</v>
      </c>
    </row>
    <row r="299" spans="1:17" ht="14.4" customHeight="1" x14ac:dyDescent="0.3">
      <c r="A299" s="832" t="s">
        <v>1789</v>
      </c>
      <c r="B299" s="833" t="s">
        <v>1554</v>
      </c>
      <c r="C299" s="833" t="s">
        <v>1614</v>
      </c>
      <c r="D299" s="833" t="s">
        <v>1686</v>
      </c>
      <c r="E299" s="833" t="s">
        <v>1687</v>
      </c>
      <c r="F299" s="850">
        <v>1</v>
      </c>
      <c r="G299" s="850">
        <v>1342</v>
      </c>
      <c r="H299" s="850"/>
      <c r="I299" s="850">
        <v>1342</v>
      </c>
      <c r="J299" s="850"/>
      <c r="K299" s="850"/>
      <c r="L299" s="850"/>
      <c r="M299" s="850"/>
      <c r="N299" s="850"/>
      <c r="O299" s="850"/>
      <c r="P299" s="838"/>
      <c r="Q299" s="851"/>
    </row>
    <row r="300" spans="1:17" ht="14.4" customHeight="1" x14ac:dyDescent="0.3">
      <c r="A300" s="832" t="s">
        <v>1789</v>
      </c>
      <c r="B300" s="833" t="s">
        <v>1554</v>
      </c>
      <c r="C300" s="833" t="s">
        <v>1614</v>
      </c>
      <c r="D300" s="833" t="s">
        <v>1689</v>
      </c>
      <c r="E300" s="833" t="s">
        <v>1691</v>
      </c>
      <c r="F300" s="850"/>
      <c r="G300" s="850"/>
      <c r="H300" s="850"/>
      <c r="I300" s="850"/>
      <c r="J300" s="850"/>
      <c r="K300" s="850"/>
      <c r="L300" s="850"/>
      <c r="M300" s="850"/>
      <c r="N300" s="850">
        <v>2</v>
      </c>
      <c r="O300" s="850">
        <v>1020</v>
      </c>
      <c r="P300" s="838"/>
      <c r="Q300" s="851">
        <v>510</v>
      </c>
    </row>
    <row r="301" spans="1:17" ht="14.4" customHeight="1" x14ac:dyDescent="0.3">
      <c r="A301" s="832" t="s">
        <v>1790</v>
      </c>
      <c r="B301" s="833" t="s">
        <v>1554</v>
      </c>
      <c r="C301" s="833" t="s">
        <v>1555</v>
      </c>
      <c r="D301" s="833" t="s">
        <v>1560</v>
      </c>
      <c r="E301" s="833" t="s">
        <v>1561</v>
      </c>
      <c r="F301" s="850">
        <v>180</v>
      </c>
      <c r="G301" s="850">
        <v>945</v>
      </c>
      <c r="H301" s="850"/>
      <c r="I301" s="850">
        <v>5.25</v>
      </c>
      <c r="J301" s="850"/>
      <c r="K301" s="850"/>
      <c r="L301" s="850"/>
      <c r="M301" s="850"/>
      <c r="N301" s="850">
        <v>360</v>
      </c>
      <c r="O301" s="850">
        <v>2588.4</v>
      </c>
      <c r="P301" s="838"/>
      <c r="Q301" s="851">
        <v>7.19</v>
      </c>
    </row>
    <row r="302" spans="1:17" ht="14.4" customHeight="1" x14ac:dyDescent="0.3">
      <c r="A302" s="832" t="s">
        <v>1790</v>
      </c>
      <c r="B302" s="833" t="s">
        <v>1554</v>
      </c>
      <c r="C302" s="833" t="s">
        <v>1555</v>
      </c>
      <c r="D302" s="833" t="s">
        <v>1586</v>
      </c>
      <c r="E302" s="833" t="s">
        <v>1587</v>
      </c>
      <c r="F302" s="850">
        <v>1</v>
      </c>
      <c r="G302" s="850">
        <v>2163.7399999999998</v>
      </c>
      <c r="H302" s="850"/>
      <c r="I302" s="850">
        <v>2163.7399999999998</v>
      </c>
      <c r="J302" s="850"/>
      <c r="K302" s="850"/>
      <c r="L302" s="850"/>
      <c r="M302" s="850"/>
      <c r="N302" s="850">
        <v>1</v>
      </c>
      <c r="O302" s="850">
        <v>2027.89</v>
      </c>
      <c r="P302" s="838"/>
      <c r="Q302" s="851">
        <v>2027.89</v>
      </c>
    </row>
    <row r="303" spans="1:17" ht="14.4" customHeight="1" x14ac:dyDescent="0.3">
      <c r="A303" s="832" t="s">
        <v>1790</v>
      </c>
      <c r="B303" s="833" t="s">
        <v>1554</v>
      </c>
      <c r="C303" s="833" t="s">
        <v>1614</v>
      </c>
      <c r="D303" s="833" t="s">
        <v>1654</v>
      </c>
      <c r="E303" s="833" t="s">
        <v>1655</v>
      </c>
      <c r="F303" s="850"/>
      <c r="G303" s="850"/>
      <c r="H303" s="850"/>
      <c r="I303" s="850"/>
      <c r="J303" s="850"/>
      <c r="K303" s="850"/>
      <c r="L303" s="850"/>
      <c r="M303" s="850"/>
      <c r="N303" s="850">
        <v>1</v>
      </c>
      <c r="O303" s="850">
        <v>682</v>
      </c>
      <c r="P303" s="838"/>
      <c r="Q303" s="851">
        <v>682</v>
      </c>
    </row>
    <row r="304" spans="1:17" ht="14.4" customHeight="1" x14ac:dyDescent="0.3">
      <c r="A304" s="832" t="s">
        <v>1790</v>
      </c>
      <c r="B304" s="833" t="s">
        <v>1554</v>
      </c>
      <c r="C304" s="833" t="s">
        <v>1614</v>
      </c>
      <c r="D304" s="833" t="s">
        <v>1654</v>
      </c>
      <c r="E304" s="833" t="s">
        <v>1656</v>
      </c>
      <c r="F304" s="850">
        <v>1</v>
      </c>
      <c r="G304" s="850">
        <v>681</v>
      </c>
      <c r="H304" s="850"/>
      <c r="I304" s="850">
        <v>681</v>
      </c>
      <c r="J304" s="850"/>
      <c r="K304" s="850"/>
      <c r="L304" s="850"/>
      <c r="M304" s="850"/>
      <c r="N304" s="850"/>
      <c r="O304" s="850"/>
      <c r="P304" s="838"/>
      <c r="Q304" s="851"/>
    </row>
    <row r="305" spans="1:17" ht="14.4" customHeight="1" x14ac:dyDescent="0.3">
      <c r="A305" s="832" t="s">
        <v>1790</v>
      </c>
      <c r="B305" s="833" t="s">
        <v>1554</v>
      </c>
      <c r="C305" s="833" t="s">
        <v>1614</v>
      </c>
      <c r="D305" s="833" t="s">
        <v>1663</v>
      </c>
      <c r="E305" s="833" t="s">
        <v>1664</v>
      </c>
      <c r="F305" s="850"/>
      <c r="G305" s="850"/>
      <c r="H305" s="850"/>
      <c r="I305" s="850"/>
      <c r="J305" s="850"/>
      <c r="K305" s="850"/>
      <c r="L305" s="850"/>
      <c r="M305" s="850"/>
      <c r="N305" s="850">
        <v>2</v>
      </c>
      <c r="O305" s="850">
        <v>3652</v>
      </c>
      <c r="P305" s="838"/>
      <c r="Q305" s="851">
        <v>1826</v>
      </c>
    </row>
    <row r="306" spans="1:17" ht="14.4" customHeight="1" x14ac:dyDescent="0.3">
      <c r="A306" s="832" t="s">
        <v>1790</v>
      </c>
      <c r="B306" s="833" t="s">
        <v>1554</v>
      </c>
      <c r="C306" s="833" t="s">
        <v>1614</v>
      </c>
      <c r="D306" s="833" t="s">
        <v>1689</v>
      </c>
      <c r="E306" s="833" t="s">
        <v>1690</v>
      </c>
      <c r="F306" s="850">
        <v>1</v>
      </c>
      <c r="G306" s="850">
        <v>509</v>
      </c>
      <c r="H306" s="850"/>
      <c r="I306" s="850">
        <v>509</v>
      </c>
      <c r="J306" s="850"/>
      <c r="K306" s="850"/>
      <c r="L306" s="850"/>
      <c r="M306" s="850"/>
      <c r="N306" s="850"/>
      <c r="O306" s="850"/>
      <c r="P306" s="838"/>
      <c r="Q306" s="851"/>
    </row>
    <row r="307" spans="1:17" ht="14.4" customHeight="1" x14ac:dyDescent="0.3">
      <c r="A307" s="832" t="s">
        <v>1790</v>
      </c>
      <c r="B307" s="833" t="s">
        <v>1554</v>
      </c>
      <c r="C307" s="833" t="s">
        <v>1614</v>
      </c>
      <c r="D307" s="833" t="s">
        <v>1689</v>
      </c>
      <c r="E307" s="833" t="s">
        <v>1691</v>
      </c>
      <c r="F307" s="850"/>
      <c r="G307" s="850"/>
      <c r="H307" s="850"/>
      <c r="I307" s="850"/>
      <c r="J307" s="850"/>
      <c r="K307" s="850"/>
      <c r="L307" s="850"/>
      <c r="M307" s="850"/>
      <c r="N307" s="850">
        <v>2</v>
      </c>
      <c r="O307" s="850">
        <v>1020</v>
      </c>
      <c r="P307" s="838"/>
      <c r="Q307" s="851">
        <v>510</v>
      </c>
    </row>
    <row r="308" spans="1:17" ht="14.4" customHeight="1" x14ac:dyDescent="0.3">
      <c r="A308" s="832" t="s">
        <v>1791</v>
      </c>
      <c r="B308" s="833" t="s">
        <v>1554</v>
      </c>
      <c r="C308" s="833" t="s">
        <v>1721</v>
      </c>
      <c r="D308" s="833" t="s">
        <v>1727</v>
      </c>
      <c r="E308" s="833" t="s">
        <v>814</v>
      </c>
      <c r="F308" s="850">
        <v>4.2</v>
      </c>
      <c r="G308" s="850">
        <v>7437.36</v>
      </c>
      <c r="H308" s="850">
        <v>1.8171636320989826</v>
      </c>
      <c r="I308" s="850">
        <v>1770.8</v>
      </c>
      <c r="J308" s="850">
        <v>2.25</v>
      </c>
      <c r="K308" s="850">
        <v>4092.8399999999997</v>
      </c>
      <c r="L308" s="850">
        <v>1</v>
      </c>
      <c r="M308" s="850">
        <v>1819.04</v>
      </c>
      <c r="N308" s="850">
        <v>2.35</v>
      </c>
      <c r="O308" s="850">
        <v>4274.74</v>
      </c>
      <c r="P308" s="838">
        <v>1.0444434671279601</v>
      </c>
      <c r="Q308" s="851">
        <v>1819.0382978723403</v>
      </c>
    </row>
    <row r="309" spans="1:17" ht="14.4" customHeight="1" x14ac:dyDescent="0.3">
      <c r="A309" s="832" t="s">
        <v>1791</v>
      </c>
      <c r="B309" s="833" t="s">
        <v>1554</v>
      </c>
      <c r="C309" s="833" t="s">
        <v>1721</v>
      </c>
      <c r="D309" s="833" t="s">
        <v>1728</v>
      </c>
      <c r="E309" s="833" t="s">
        <v>1729</v>
      </c>
      <c r="F309" s="850">
        <v>0.15000000000000002</v>
      </c>
      <c r="G309" s="850">
        <v>135.57</v>
      </c>
      <c r="H309" s="850">
        <v>1.5</v>
      </c>
      <c r="I309" s="850">
        <v>903.79999999999984</v>
      </c>
      <c r="J309" s="850">
        <v>0.1</v>
      </c>
      <c r="K309" s="850">
        <v>90.38</v>
      </c>
      <c r="L309" s="850">
        <v>1</v>
      </c>
      <c r="M309" s="850">
        <v>903.8</v>
      </c>
      <c r="N309" s="850"/>
      <c r="O309" s="850"/>
      <c r="P309" s="838"/>
      <c r="Q309" s="851"/>
    </row>
    <row r="310" spans="1:17" ht="14.4" customHeight="1" x14ac:dyDescent="0.3">
      <c r="A310" s="832" t="s">
        <v>1791</v>
      </c>
      <c r="B310" s="833" t="s">
        <v>1554</v>
      </c>
      <c r="C310" s="833" t="s">
        <v>1555</v>
      </c>
      <c r="D310" s="833" t="s">
        <v>1558</v>
      </c>
      <c r="E310" s="833" t="s">
        <v>1559</v>
      </c>
      <c r="F310" s="850"/>
      <c r="G310" s="850"/>
      <c r="H310" s="850"/>
      <c r="I310" s="850"/>
      <c r="J310" s="850"/>
      <c r="K310" s="850"/>
      <c r="L310" s="850"/>
      <c r="M310" s="850"/>
      <c r="N310" s="850">
        <v>203</v>
      </c>
      <c r="O310" s="850">
        <v>523.74</v>
      </c>
      <c r="P310" s="838"/>
      <c r="Q310" s="851">
        <v>2.58</v>
      </c>
    </row>
    <row r="311" spans="1:17" ht="14.4" customHeight="1" x14ac:dyDescent="0.3">
      <c r="A311" s="832" t="s">
        <v>1791</v>
      </c>
      <c r="B311" s="833" t="s">
        <v>1554</v>
      </c>
      <c r="C311" s="833" t="s">
        <v>1555</v>
      </c>
      <c r="D311" s="833" t="s">
        <v>1560</v>
      </c>
      <c r="E311" s="833" t="s">
        <v>1561</v>
      </c>
      <c r="F311" s="850">
        <v>660</v>
      </c>
      <c r="G311" s="850">
        <v>3465</v>
      </c>
      <c r="H311" s="850">
        <v>0.696286472148541</v>
      </c>
      <c r="I311" s="850">
        <v>5.25</v>
      </c>
      <c r="J311" s="850">
        <v>740</v>
      </c>
      <c r="K311" s="850">
        <v>4976.4000000000005</v>
      </c>
      <c r="L311" s="850">
        <v>1</v>
      </c>
      <c r="M311" s="850">
        <v>6.7248648648648652</v>
      </c>
      <c r="N311" s="850">
        <v>940</v>
      </c>
      <c r="O311" s="850">
        <v>6758.5999999999995</v>
      </c>
      <c r="P311" s="838">
        <v>1.3581303753717544</v>
      </c>
      <c r="Q311" s="851">
        <v>7.1899999999999995</v>
      </c>
    </row>
    <row r="312" spans="1:17" ht="14.4" customHeight="1" x14ac:dyDescent="0.3">
      <c r="A312" s="832" t="s">
        <v>1791</v>
      </c>
      <c r="B312" s="833" t="s">
        <v>1554</v>
      </c>
      <c r="C312" s="833" t="s">
        <v>1555</v>
      </c>
      <c r="D312" s="833" t="s">
        <v>1570</v>
      </c>
      <c r="E312" s="833" t="s">
        <v>1571</v>
      </c>
      <c r="F312" s="850">
        <v>950</v>
      </c>
      <c r="G312" s="850">
        <v>8683</v>
      </c>
      <c r="H312" s="850"/>
      <c r="I312" s="850">
        <v>9.14</v>
      </c>
      <c r="J312" s="850"/>
      <c r="K312" s="850"/>
      <c r="L312" s="850"/>
      <c r="M312" s="850"/>
      <c r="N312" s="850"/>
      <c r="O312" s="850"/>
      <c r="P312" s="838"/>
      <c r="Q312" s="851"/>
    </row>
    <row r="313" spans="1:17" ht="14.4" customHeight="1" x14ac:dyDescent="0.3">
      <c r="A313" s="832" t="s">
        <v>1791</v>
      </c>
      <c r="B313" s="833" t="s">
        <v>1554</v>
      </c>
      <c r="C313" s="833" t="s">
        <v>1555</v>
      </c>
      <c r="D313" s="833" t="s">
        <v>1572</v>
      </c>
      <c r="E313" s="833" t="s">
        <v>1573</v>
      </c>
      <c r="F313" s="850">
        <v>120</v>
      </c>
      <c r="G313" s="850">
        <v>1228.8</v>
      </c>
      <c r="H313" s="850"/>
      <c r="I313" s="850">
        <v>10.24</v>
      </c>
      <c r="J313" s="850"/>
      <c r="K313" s="850"/>
      <c r="L313" s="850"/>
      <c r="M313" s="850"/>
      <c r="N313" s="850"/>
      <c r="O313" s="850"/>
      <c r="P313" s="838"/>
      <c r="Q313" s="851"/>
    </row>
    <row r="314" spans="1:17" ht="14.4" customHeight="1" x14ac:dyDescent="0.3">
      <c r="A314" s="832" t="s">
        <v>1791</v>
      </c>
      <c r="B314" s="833" t="s">
        <v>1554</v>
      </c>
      <c r="C314" s="833" t="s">
        <v>1555</v>
      </c>
      <c r="D314" s="833" t="s">
        <v>1586</v>
      </c>
      <c r="E314" s="833" t="s">
        <v>1587</v>
      </c>
      <c r="F314" s="850">
        <v>3</v>
      </c>
      <c r="G314" s="850">
        <v>6491.2199999999993</v>
      </c>
      <c r="H314" s="850">
        <v>0.81685500717287884</v>
      </c>
      <c r="I314" s="850">
        <v>2163.7399999999998</v>
      </c>
      <c r="J314" s="850">
        <v>4</v>
      </c>
      <c r="K314" s="850">
        <v>7946.6</v>
      </c>
      <c r="L314" s="850">
        <v>1</v>
      </c>
      <c r="M314" s="850">
        <v>1986.65</v>
      </c>
      <c r="N314" s="850">
        <v>5</v>
      </c>
      <c r="O314" s="850">
        <v>10139.450000000001</v>
      </c>
      <c r="P314" s="838">
        <v>1.2759482042634587</v>
      </c>
      <c r="Q314" s="851">
        <v>2027.89</v>
      </c>
    </row>
    <row r="315" spans="1:17" ht="14.4" customHeight="1" x14ac:dyDescent="0.3">
      <c r="A315" s="832" t="s">
        <v>1791</v>
      </c>
      <c r="B315" s="833" t="s">
        <v>1554</v>
      </c>
      <c r="C315" s="833" t="s">
        <v>1555</v>
      </c>
      <c r="D315" s="833" t="s">
        <v>1590</v>
      </c>
      <c r="E315" s="833" t="s">
        <v>1591</v>
      </c>
      <c r="F315" s="850">
        <v>4555</v>
      </c>
      <c r="G315" s="850">
        <v>18903.25</v>
      </c>
      <c r="H315" s="850">
        <v>1.4743089292663962</v>
      </c>
      <c r="I315" s="850">
        <v>4.1500000000000004</v>
      </c>
      <c r="J315" s="850">
        <v>3401</v>
      </c>
      <c r="K315" s="850">
        <v>12821.769999999999</v>
      </c>
      <c r="L315" s="850">
        <v>1</v>
      </c>
      <c r="M315" s="850">
        <v>3.7699999999999996</v>
      </c>
      <c r="N315" s="850">
        <v>1953</v>
      </c>
      <c r="O315" s="850">
        <v>7323.75</v>
      </c>
      <c r="P315" s="838">
        <v>0.5711964884723405</v>
      </c>
      <c r="Q315" s="851">
        <v>3.75</v>
      </c>
    </row>
    <row r="316" spans="1:17" ht="14.4" customHeight="1" x14ac:dyDescent="0.3">
      <c r="A316" s="832" t="s">
        <v>1791</v>
      </c>
      <c r="B316" s="833" t="s">
        <v>1554</v>
      </c>
      <c r="C316" s="833" t="s">
        <v>1555</v>
      </c>
      <c r="D316" s="833" t="s">
        <v>1730</v>
      </c>
      <c r="E316" s="833" t="s">
        <v>1731</v>
      </c>
      <c r="F316" s="850">
        <v>2156</v>
      </c>
      <c r="G316" s="850">
        <v>71169.56</v>
      </c>
      <c r="H316" s="850">
        <v>1.9377862486301043</v>
      </c>
      <c r="I316" s="850">
        <v>33.01</v>
      </c>
      <c r="J316" s="850">
        <v>1085</v>
      </c>
      <c r="K316" s="850">
        <v>36727.25</v>
      </c>
      <c r="L316" s="850">
        <v>1</v>
      </c>
      <c r="M316" s="850">
        <v>33.85</v>
      </c>
      <c r="N316" s="850">
        <v>1604</v>
      </c>
      <c r="O316" s="850">
        <v>54840.759999999995</v>
      </c>
      <c r="P316" s="838">
        <v>1.4931899339046619</v>
      </c>
      <c r="Q316" s="851">
        <v>34.19</v>
      </c>
    </row>
    <row r="317" spans="1:17" ht="14.4" customHeight="1" x14ac:dyDescent="0.3">
      <c r="A317" s="832" t="s">
        <v>1791</v>
      </c>
      <c r="B317" s="833" t="s">
        <v>1554</v>
      </c>
      <c r="C317" s="833" t="s">
        <v>1614</v>
      </c>
      <c r="D317" s="833" t="s">
        <v>1620</v>
      </c>
      <c r="E317" s="833" t="s">
        <v>1621</v>
      </c>
      <c r="F317" s="850"/>
      <c r="G317" s="850"/>
      <c r="H317" s="850"/>
      <c r="I317" s="850"/>
      <c r="J317" s="850">
        <v>1</v>
      </c>
      <c r="K317" s="850">
        <v>177</v>
      </c>
      <c r="L317" s="850">
        <v>1</v>
      </c>
      <c r="M317" s="850">
        <v>177</v>
      </c>
      <c r="N317" s="850"/>
      <c r="O317" s="850"/>
      <c r="P317" s="838"/>
      <c r="Q317" s="851"/>
    </row>
    <row r="318" spans="1:17" ht="14.4" customHeight="1" x14ac:dyDescent="0.3">
      <c r="A318" s="832" t="s">
        <v>1791</v>
      </c>
      <c r="B318" s="833" t="s">
        <v>1554</v>
      </c>
      <c r="C318" s="833" t="s">
        <v>1614</v>
      </c>
      <c r="D318" s="833" t="s">
        <v>1645</v>
      </c>
      <c r="E318" s="833" t="s">
        <v>1646</v>
      </c>
      <c r="F318" s="850">
        <v>7</v>
      </c>
      <c r="G318" s="850">
        <v>13384</v>
      </c>
      <c r="H318" s="850"/>
      <c r="I318" s="850">
        <v>1912</v>
      </c>
      <c r="J318" s="850"/>
      <c r="K318" s="850"/>
      <c r="L318" s="850"/>
      <c r="M318" s="850"/>
      <c r="N318" s="850"/>
      <c r="O318" s="850"/>
      <c r="P318" s="838"/>
      <c r="Q318" s="851"/>
    </row>
    <row r="319" spans="1:17" ht="14.4" customHeight="1" x14ac:dyDescent="0.3">
      <c r="A319" s="832" t="s">
        <v>1791</v>
      </c>
      <c r="B319" s="833" t="s">
        <v>1554</v>
      </c>
      <c r="C319" s="833" t="s">
        <v>1614</v>
      </c>
      <c r="D319" s="833" t="s">
        <v>1654</v>
      </c>
      <c r="E319" s="833" t="s">
        <v>1655</v>
      </c>
      <c r="F319" s="850">
        <v>2</v>
      </c>
      <c r="G319" s="850">
        <v>1362</v>
      </c>
      <c r="H319" s="850">
        <v>0.66568914956011727</v>
      </c>
      <c r="I319" s="850">
        <v>681</v>
      </c>
      <c r="J319" s="850">
        <v>3</v>
      </c>
      <c r="K319" s="850">
        <v>2046</v>
      </c>
      <c r="L319" s="850">
        <v>1</v>
      </c>
      <c r="M319" s="850">
        <v>682</v>
      </c>
      <c r="N319" s="850">
        <v>3</v>
      </c>
      <c r="O319" s="850">
        <v>2046</v>
      </c>
      <c r="P319" s="838">
        <v>1</v>
      </c>
      <c r="Q319" s="851">
        <v>682</v>
      </c>
    </row>
    <row r="320" spans="1:17" ht="14.4" customHeight="1" x14ac:dyDescent="0.3">
      <c r="A320" s="832" t="s">
        <v>1791</v>
      </c>
      <c r="B320" s="833" t="s">
        <v>1554</v>
      </c>
      <c r="C320" s="833" t="s">
        <v>1614</v>
      </c>
      <c r="D320" s="833" t="s">
        <v>1654</v>
      </c>
      <c r="E320" s="833" t="s">
        <v>1656</v>
      </c>
      <c r="F320" s="850">
        <v>1</v>
      </c>
      <c r="G320" s="850">
        <v>681</v>
      </c>
      <c r="H320" s="850">
        <v>0.99853372434017595</v>
      </c>
      <c r="I320" s="850">
        <v>681</v>
      </c>
      <c r="J320" s="850">
        <v>1</v>
      </c>
      <c r="K320" s="850">
        <v>682</v>
      </c>
      <c r="L320" s="850">
        <v>1</v>
      </c>
      <c r="M320" s="850">
        <v>682</v>
      </c>
      <c r="N320" s="850">
        <v>2</v>
      </c>
      <c r="O320" s="850">
        <v>1364</v>
      </c>
      <c r="P320" s="838">
        <v>2</v>
      </c>
      <c r="Q320" s="851">
        <v>682</v>
      </c>
    </row>
    <row r="321" spans="1:17" ht="14.4" customHeight="1" x14ac:dyDescent="0.3">
      <c r="A321" s="832" t="s">
        <v>1791</v>
      </c>
      <c r="B321" s="833" t="s">
        <v>1554</v>
      </c>
      <c r="C321" s="833" t="s">
        <v>1614</v>
      </c>
      <c r="D321" s="833" t="s">
        <v>1663</v>
      </c>
      <c r="E321" s="833" t="s">
        <v>1664</v>
      </c>
      <c r="F321" s="850">
        <v>8</v>
      </c>
      <c r="G321" s="850">
        <v>14600</v>
      </c>
      <c r="H321" s="850">
        <v>0.61538461538461542</v>
      </c>
      <c r="I321" s="850">
        <v>1825</v>
      </c>
      <c r="J321" s="850">
        <v>13</v>
      </c>
      <c r="K321" s="850">
        <v>23725</v>
      </c>
      <c r="L321" s="850">
        <v>1</v>
      </c>
      <c r="M321" s="850">
        <v>1825</v>
      </c>
      <c r="N321" s="850">
        <v>6</v>
      </c>
      <c r="O321" s="850">
        <v>10956</v>
      </c>
      <c r="P321" s="838">
        <v>0.46179135932560589</v>
      </c>
      <c r="Q321" s="851">
        <v>1826</v>
      </c>
    </row>
    <row r="322" spans="1:17" ht="14.4" customHeight="1" x14ac:dyDescent="0.3">
      <c r="A322" s="832" t="s">
        <v>1791</v>
      </c>
      <c r="B322" s="833" t="s">
        <v>1554</v>
      </c>
      <c r="C322" s="833" t="s">
        <v>1614</v>
      </c>
      <c r="D322" s="833" t="s">
        <v>1663</v>
      </c>
      <c r="E322" s="833" t="s">
        <v>1665</v>
      </c>
      <c r="F322" s="850">
        <v>6</v>
      </c>
      <c r="G322" s="850">
        <v>10950</v>
      </c>
      <c r="H322" s="850">
        <v>6</v>
      </c>
      <c r="I322" s="850">
        <v>1825</v>
      </c>
      <c r="J322" s="850">
        <v>1</v>
      </c>
      <c r="K322" s="850">
        <v>1825</v>
      </c>
      <c r="L322" s="850">
        <v>1</v>
      </c>
      <c r="M322" s="850">
        <v>1825</v>
      </c>
      <c r="N322" s="850">
        <v>4</v>
      </c>
      <c r="O322" s="850">
        <v>7304</v>
      </c>
      <c r="P322" s="838">
        <v>4.0021917808219181</v>
      </c>
      <c r="Q322" s="851">
        <v>1826</v>
      </c>
    </row>
    <row r="323" spans="1:17" ht="14.4" customHeight="1" x14ac:dyDescent="0.3">
      <c r="A323" s="832" t="s">
        <v>1791</v>
      </c>
      <c r="B323" s="833" t="s">
        <v>1554</v>
      </c>
      <c r="C323" s="833" t="s">
        <v>1614</v>
      </c>
      <c r="D323" s="833" t="s">
        <v>1741</v>
      </c>
      <c r="E323" s="833" t="s">
        <v>1742</v>
      </c>
      <c r="F323" s="850">
        <v>9</v>
      </c>
      <c r="G323" s="850">
        <v>130554</v>
      </c>
      <c r="H323" s="850">
        <v>1.7998759219687048</v>
      </c>
      <c r="I323" s="850">
        <v>14506</v>
      </c>
      <c r="J323" s="850">
        <v>5</v>
      </c>
      <c r="K323" s="850">
        <v>72535</v>
      </c>
      <c r="L323" s="850">
        <v>1</v>
      </c>
      <c r="M323" s="850">
        <v>14507</v>
      </c>
      <c r="N323" s="850">
        <v>6</v>
      </c>
      <c r="O323" s="850">
        <v>87054</v>
      </c>
      <c r="P323" s="838">
        <v>1.2001654373750603</v>
      </c>
      <c r="Q323" s="851">
        <v>14509</v>
      </c>
    </row>
    <row r="324" spans="1:17" ht="14.4" customHeight="1" x14ac:dyDescent="0.3">
      <c r="A324" s="832" t="s">
        <v>1791</v>
      </c>
      <c r="B324" s="833" t="s">
        <v>1554</v>
      </c>
      <c r="C324" s="833" t="s">
        <v>1614</v>
      </c>
      <c r="D324" s="833" t="s">
        <v>1683</v>
      </c>
      <c r="E324" s="833" t="s">
        <v>1685</v>
      </c>
      <c r="F324" s="850"/>
      <c r="G324" s="850"/>
      <c r="H324" s="850"/>
      <c r="I324" s="850"/>
      <c r="J324" s="850"/>
      <c r="K324" s="850"/>
      <c r="L324" s="850"/>
      <c r="M324" s="850"/>
      <c r="N324" s="850">
        <v>1</v>
      </c>
      <c r="O324" s="850">
        <v>438</v>
      </c>
      <c r="P324" s="838"/>
      <c r="Q324" s="851">
        <v>438</v>
      </c>
    </row>
    <row r="325" spans="1:17" ht="14.4" customHeight="1" x14ac:dyDescent="0.3">
      <c r="A325" s="832" t="s">
        <v>1791</v>
      </c>
      <c r="B325" s="833" t="s">
        <v>1554</v>
      </c>
      <c r="C325" s="833" t="s">
        <v>1614</v>
      </c>
      <c r="D325" s="833" t="s">
        <v>1686</v>
      </c>
      <c r="E325" s="833" t="s">
        <v>1687</v>
      </c>
      <c r="F325" s="850">
        <v>4</v>
      </c>
      <c r="G325" s="850">
        <v>5368</v>
      </c>
      <c r="H325" s="850">
        <v>1</v>
      </c>
      <c r="I325" s="850">
        <v>1342</v>
      </c>
      <c r="J325" s="850">
        <v>4</v>
      </c>
      <c r="K325" s="850">
        <v>5368</v>
      </c>
      <c r="L325" s="850">
        <v>1</v>
      </c>
      <c r="M325" s="850">
        <v>1342</v>
      </c>
      <c r="N325" s="850">
        <v>1</v>
      </c>
      <c r="O325" s="850">
        <v>1343</v>
      </c>
      <c r="P325" s="838">
        <v>0.25018628912071533</v>
      </c>
      <c r="Q325" s="851">
        <v>1343</v>
      </c>
    </row>
    <row r="326" spans="1:17" ht="14.4" customHeight="1" x14ac:dyDescent="0.3">
      <c r="A326" s="832" t="s">
        <v>1791</v>
      </c>
      <c r="B326" s="833" t="s">
        <v>1554</v>
      </c>
      <c r="C326" s="833" t="s">
        <v>1614</v>
      </c>
      <c r="D326" s="833" t="s">
        <v>1686</v>
      </c>
      <c r="E326" s="833" t="s">
        <v>1688</v>
      </c>
      <c r="F326" s="850">
        <v>3</v>
      </c>
      <c r="G326" s="850">
        <v>4026</v>
      </c>
      <c r="H326" s="850">
        <v>3</v>
      </c>
      <c r="I326" s="850">
        <v>1342</v>
      </c>
      <c r="J326" s="850">
        <v>1</v>
      </c>
      <c r="K326" s="850">
        <v>1342</v>
      </c>
      <c r="L326" s="850">
        <v>1</v>
      </c>
      <c r="M326" s="850">
        <v>1342</v>
      </c>
      <c r="N326" s="850">
        <v>2</v>
      </c>
      <c r="O326" s="850">
        <v>2686</v>
      </c>
      <c r="P326" s="838">
        <v>2.0014903129657227</v>
      </c>
      <c r="Q326" s="851">
        <v>1343</v>
      </c>
    </row>
    <row r="327" spans="1:17" ht="14.4" customHeight="1" x14ac:dyDescent="0.3">
      <c r="A327" s="832" t="s">
        <v>1791</v>
      </c>
      <c r="B327" s="833" t="s">
        <v>1554</v>
      </c>
      <c r="C327" s="833" t="s">
        <v>1614</v>
      </c>
      <c r="D327" s="833" t="s">
        <v>1689</v>
      </c>
      <c r="E327" s="833" t="s">
        <v>1690</v>
      </c>
      <c r="F327" s="850">
        <v>1</v>
      </c>
      <c r="G327" s="850">
        <v>509</v>
      </c>
      <c r="H327" s="850">
        <v>1</v>
      </c>
      <c r="I327" s="850">
        <v>509</v>
      </c>
      <c r="J327" s="850">
        <v>1</v>
      </c>
      <c r="K327" s="850">
        <v>509</v>
      </c>
      <c r="L327" s="850">
        <v>1</v>
      </c>
      <c r="M327" s="850">
        <v>509</v>
      </c>
      <c r="N327" s="850">
        <v>2</v>
      </c>
      <c r="O327" s="850">
        <v>1020</v>
      </c>
      <c r="P327" s="838">
        <v>2.0039292730844793</v>
      </c>
      <c r="Q327" s="851">
        <v>510</v>
      </c>
    </row>
    <row r="328" spans="1:17" ht="14.4" customHeight="1" x14ac:dyDescent="0.3">
      <c r="A328" s="832" t="s">
        <v>1791</v>
      </c>
      <c r="B328" s="833" t="s">
        <v>1554</v>
      </c>
      <c r="C328" s="833" t="s">
        <v>1614</v>
      </c>
      <c r="D328" s="833" t="s">
        <v>1689</v>
      </c>
      <c r="E328" s="833" t="s">
        <v>1691</v>
      </c>
      <c r="F328" s="850">
        <v>3</v>
      </c>
      <c r="G328" s="850">
        <v>1527</v>
      </c>
      <c r="H328" s="850">
        <v>1</v>
      </c>
      <c r="I328" s="850">
        <v>509</v>
      </c>
      <c r="J328" s="850">
        <v>3</v>
      </c>
      <c r="K328" s="850">
        <v>1527</v>
      </c>
      <c r="L328" s="850">
        <v>1</v>
      </c>
      <c r="M328" s="850">
        <v>509</v>
      </c>
      <c r="N328" s="850">
        <v>3</v>
      </c>
      <c r="O328" s="850">
        <v>1530</v>
      </c>
      <c r="P328" s="838">
        <v>1.0019646365422397</v>
      </c>
      <c r="Q328" s="851">
        <v>510</v>
      </c>
    </row>
    <row r="329" spans="1:17" ht="14.4" customHeight="1" x14ac:dyDescent="0.3">
      <c r="A329" s="832" t="s">
        <v>544</v>
      </c>
      <c r="B329" s="833" t="s">
        <v>1554</v>
      </c>
      <c r="C329" s="833" t="s">
        <v>1721</v>
      </c>
      <c r="D329" s="833" t="s">
        <v>1722</v>
      </c>
      <c r="E329" s="833" t="s">
        <v>1723</v>
      </c>
      <c r="F329" s="850">
        <v>0.01</v>
      </c>
      <c r="G329" s="850">
        <v>20.09</v>
      </c>
      <c r="H329" s="850">
        <v>2.4991914014878214E-2</v>
      </c>
      <c r="I329" s="850">
        <v>2009</v>
      </c>
      <c r="J329" s="850">
        <v>0.4</v>
      </c>
      <c r="K329" s="850">
        <v>803.86</v>
      </c>
      <c r="L329" s="850">
        <v>1</v>
      </c>
      <c r="M329" s="850">
        <v>2009.6499999999999</v>
      </c>
      <c r="N329" s="850"/>
      <c r="O329" s="850"/>
      <c r="P329" s="838"/>
      <c r="Q329" s="851"/>
    </row>
    <row r="330" spans="1:17" ht="14.4" customHeight="1" x14ac:dyDescent="0.3">
      <c r="A330" s="832" t="s">
        <v>544</v>
      </c>
      <c r="B330" s="833" t="s">
        <v>1554</v>
      </c>
      <c r="C330" s="833" t="s">
        <v>1721</v>
      </c>
      <c r="D330" s="833" t="s">
        <v>1727</v>
      </c>
      <c r="E330" s="833" t="s">
        <v>814</v>
      </c>
      <c r="F330" s="850">
        <v>5.5</v>
      </c>
      <c r="G330" s="850">
        <v>9739.4</v>
      </c>
      <c r="H330" s="850">
        <v>1.9121946239282508</v>
      </c>
      <c r="I330" s="850">
        <v>1770.8</v>
      </c>
      <c r="J330" s="850">
        <v>2.8</v>
      </c>
      <c r="K330" s="850">
        <v>5093.3100000000004</v>
      </c>
      <c r="L330" s="850">
        <v>1</v>
      </c>
      <c r="M330" s="850">
        <v>1819.0392857142861</v>
      </c>
      <c r="N330" s="850">
        <v>3.9999999999999996</v>
      </c>
      <c r="O330" s="850">
        <v>7276.16</v>
      </c>
      <c r="P330" s="838">
        <v>1.4285719895313655</v>
      </c>
      <c r="Q330" s="851">
        <v>1819.0400000000002</v>
      </c>
    </row>
    <row r="331" spans="1:17" ht="14.4" customHeight="1" x14ac:dyDescent="0.3">
      <c r="A331" s="832" t="s">
        <v>544</v>
      </c>
      <c r="B331" s="833" t="s">
        <v>1554</v>
      </c>
      <c r="C331" s="833" t="s">
        <v>1721</v>
      </c>
      <c r="D331" s="833" t="s">
        <v>1728</v>
      </c>
      <c r="E331" s="833" t="s">
        <v>1729</v>
      </c>
      <c r="F331" s="850">
        <v>0.49999999999999994</v>
      </c>
      <c r="G331" s="850">
        <v>451.9</v>
      </c>
      <c r="H331" s="850">
        <v>1.4285714285714286</v>
      </c>
      <c r="I331" s="850">
        <v>903.80000000000007</v>
      </c>
      <c r="J331" s="850">
        <v>0.35</v>
      </c>
      <c r="K331" s="850">
        <v>316.33</v>
      </c>
      <c r="L331" s="850">
        <v>1</v>
      </c>
      <c r="M331" s="850">
        <v>903.80000000000007</v>
      </c>
      <c r="N331" s="850"/>
      <c r="O331" s="850"/>
      <c r="P331" s="838"/>
      <c r="Q331" s="851"/>
    </row>
    <row r="332" spans="1:17" ht="14.4" customHeight="1" x14ac:dyDescent="0.3">
      <c r="A332" s="832" t="s">
        <v>544</v>
      </c>
      <c r="B332" s="833" t="s">
        <v>1554</v>
      </c>
      <c r="C332" s="833" t="s">
        <v>1555</v>
      </c>
      <c r="D332" s="833" t="s">
        <v>1558</v>
      </c>
      <c r="E332" s="833" t="s">
        <v>1559</v>
      </c>
      <c r="F332" s="850">
        <v>6710</v>
      </c>
      <c r="G332" s="850">
        <v>17131.7</v>
      </c>
      <c r="H332" s="850">
        <v>1.2249177749177749</v>
      </c>
      <c r="I332" s="850">
        <v>2.5531594634873325</v>
      </c>
      <c r="J332" s="850">
        <v>5400</v>
      </c>
      <c r="K332" s="850">
        <v>13986</v>
      </c>
      <c r="L332" s="850">
        <v>1</v>
      </c>
      <c r="M332" s="850">
        <v>2.59</v>
      </c>
      <c r="N332" s="850">
        <v>8036</v>
      </c>
      <c r="O332" s="850">
        <v>20732.88</v>
      </c>
      <c r="P332" s="838">
        <v>1.4824024024024025</v>
      </c>
      <c r="Q332" s="851">
        <v>2.58</v>
      </c>
    </row>
    <row r="333" spans="1:17" ht="14.4" customHeight="1" x14ac:dyDescent="0.3">
      <c r="A333" s="832" t="s">
        <v>544</v>
      </c>
      <c r="B333" s="833" t="s">
        <v>1554</v>
      </c>
      <c r="C333" s="833" t="s">
        <v>1555</v>
      </c>
      <c r="D333" s="833" t="s">
        <v>1566</v>
      </c>
      <c r="E333" s="833" t="s">
        <v>1567</v>
      </c>
      <c r="F333" s="850">
        <v>800</v>
      </c>
      <c r="G333" s="850">
        <v>4888</v>
      </c>
      <c r="H333" s="850"/>
      <c r="I333" s="850">
        <v>6.11</v>
      </c>
      <c r="J333" s="850"/>
      <c r="K333" s="850"/>
      <c r="L333" s="850"/>
      <c r="M333" s="850"/>
      <c r="N333" s="850"/>
      <c r="O333" s="850"/>
      <c r="P333" s="838"/>
      <c r="Q333" s="851"/>
    </row>
    <row r="334" spans="1:17" ht="14.4" customHeight="1" x14ac:dyDescent="0.3">
      <c r="A334" s="832" t="s">
        <v>544</v>
      </c>
      <c r="B334" s="833" t="s">
        <v>1554</v>
      </c>
      <c r="C334" s="833" t="s">
        <v>1555</v>
      </c>
      <c r="D334" s="833" t="s">
        <v>1576</v>
      </c>
      <c r="E334" s="833" t="s">
        <v>1577</v>
      </c>
      <c r="F334" s="850">
        <v>7775.11</v>
      </c>
      <c r="G334" s="850">
        <v>344416.93999999994</v>
      </c>
      <c r="H334" s="850">
        <v>1.2201165501165501</v>
      </c>
      <c r="I334" s="850">
        <v>44.297371998595516</v>
      </c>
      <c r="J334" s="850">
        <v>8184.4600000000009</v>
      </c>
      <c r="K334" s="850">
        <v>282281.99999999994</v>
      </c>
      <c r="L334" s="850">
        <v>1</v>
      </c>
      <c r="M334" s="850">
        <v>34.489996896557614</v>
      </c>
      <c r="N334" s="850">
        <v>11442.21</v>
      </c>
      <c r="O334" s="850">
        <v>518217.69</v>
      </c>
      <c r="P334" s="838">
        <v>1.8358155674113126</v>
      </c>
      <c r="Q334" s="851">
        <v>45.28999992134387</v>
      </c>
    </row>
    <row r="335" spans="1:17" ht="14.4" customHeight="1" x14ac:dyDescent="0.3">
      <c r="A335" s="832" t="s">
        <v>544</v>
      </c>
      <c r="B335" s="833" t="s">
        <v>1554</v>
      </c>
      <c r="C335" s="833" t="s">
        <v>1555</v>
      </c>
      <c r="D335" s="833" t="s">
        <v>1584</v>
      </c>
      <c r="E335" s="833" t="s">
        <v>1585</v>
      </c>
      <c r="F335" s="850">
        <v>5.2</v>
      </c>
      <c r="G335" s="850">
        <v>20722.52</v>
      </c>
      <c r="H335" s="850"/>
      <c r="I335" s="850">
        <v>3985.1</v>
      </c>
      <c r="J335" s="850"/>
      <c r="K335" s="850"/>
      <c r="L335" s="850"/>
      <c r="M335" s="850"/>
      <c r="N335" s="850"/>
      <c r="O335" s="850"/>
      <c r="P335" s="838"/>
      <c r="Q335" s="851"/>
    </row>
    <row r="336" spans="1:17" ht="14.4" customHeight="1" x14ac:dyDescent="0.3">
      <c r="A336" s="832" t="s">
        <v>544</v>
      </c>
      <c r="B336" s="833" t="s">
        <v>1554</v>
      </c>
      <c r="C336" s="833" t="s">
        <v>1555</v>
      </c>
      <c r="D336" s="833" t="s">
        <v>1730</v>
      </c>
      <c r="E336" s="833" t="s">
        <v>1731</v>
      </c>
      <c r="F336" s="850">
        <v>3271</v>
      </c>
      <c r="G336" s="850">
        <v>107975.70999999999</v>
      </c>
      <c r="H336" s="850">
        <v>1.0805653628914427</v>
      </c>
      <c r="I336" s="850">
        <v>33.01</v>
      </c>
      <c r="J336" s="850">
        <v>2952</v>
      </c>
      <c r="K336" s="850">
        <v>99925.2</v>
      </c>
      <c r="L336" s="850">
        <v>1</v>
      </c>
      <c r="M336" s="850">
        <v>33.85</v>
      </c>
      <c r="N336" s="850">
        <v>3158</v>
      </c>
      <c r="O336" s="850">
        <v>107972.02</v>
      </c>
      <c r="P336" s="838">
        <v>1.0805284352695816</v>
      </c>
      <c r="Q336" s="851">
        <v>34.190000000000005</v>
      </c>
    </row>
    <row r="337" spans="1:17" ht="14.4" customHeight="1" x14ac:dyDescent="0.3">
      <c r="A337" s="832" t="s">
        <v>544</v>
      </c>
      <c r="B337" s="833" t="s">
        <v>1554</v>
      </c>
      <c r="C337" s="833" t="s">
        <v>1555</v>
      </c>
      <c r="D337" s="833" t="s">
        <v>1792</v>
      </c>
      <c r="E337" s="833" t="s">
        <v>1793</v>
      </c>
      <c r="F337" s="850">
        <v>292</v>
      </c>
      <c r="G337" s="850">
        <v>45487.76</v>
      </c>
      <c r="H337" s="850"/>
      <c r="I337" s="850">
        <v>155.78</v>
      </c>
      <c r="J337" s="850"/>
      <c r="K337" s="850"/>
      <c r="L337" s="850"/>
      <c r="M337" s="850"/>
      <c r="N337" s="850"/>
      <c r="O337" s="850"/>
      <c r="P337" s="838"/>
      <c r="Q337" s="851"/>
    </row>
    <row r="338" spans="1:17" ht="14.4" customHeight="1" x14ac:dyDescent="0.3">
      <c r="A338" s="832" t="s">
        <v>544</v>
      </c>
      <c r="B338" s="833" t="s">
        <v>1554</v>
      </c>
      <c r="C338" s="833" t="s">
        <v>1614</v>
      </c>
      <c r="D338" s="833" t="s">
        <v>1615</v>
      </c>
      <c r="E338" s="833" t="s">
        <v>1616</v>
      </c>
      <c r="F338" s="850"/>
      <c r="G338" s="850"/>
      <c r="H338" s="850"/>
      <c r="I338" s="850"/>
      <c r="J338" s="850"/>
      <c r="K338" s="850"/>
      <c r="L338" s="850"/>
      <c r="M338" s="850"/>
      <c r="N338" s="850">
        <v>30</v>
      </c>
      <c r="O338" s="850">
        <v>1110</v>
      </c>
      <c r="P338" s="838"/>
      <c r="Q338" s="851">
        <v>37</v>
      </c>
    </row>
    <row r="339" spans="1:17" ht="14.4" customHeight="1" x14ac:dyDescent="0.3">
      <c r="A339" s="832" t="s">
        <v>544</v>
      </c>
      <c r="B339" s="833" t="s">
        <v>1554</v>
      </c>
      <c r="C339" s="833" t="s">
        <v>1614</v>
      </c>
      <c r="D339" s="833" t="s">
        <v>1615</v>
      </c>
      <c r="E339" s="833" t="s">
        <v>1617</v>
      </c>
      <c r="F339" s="850"/>
      <c r="G339" s="850"/>
      <c r="H339" s="850"/>
      <c r="I339" s="850"/>
      <c r="J339" s="850"/>
      <c r="K339" s="850"/>
      <c r="L339" s="850"/>
      <c r="M339" s="850"/>
      <c r="N339" s="850">
        <v>3</v>
      </c>
      <c r="O339" s="850">
        <v>111</v>
      </c>
      <c r="P339" s="838"/>
      <c r="Q339" s="851">
        <v>37</v>
      </c>
    </row>
    <row r="340" spans="1:17" ht="14.4" customHeight="1" x14ac:dyDescent="0.3">
      <c r="A340" s="832" t="s">
        <v>544</v>
      </c>
      <c r="B340" s="833" t="s">
        <v>1554</v>
      </c>
      <c r="C340" s="833" t="s">
        <v>1614</v>
      </c>
      <c r="D340" s="833" t="s">
        <v>1647</v>
      </c>
      <c r="E340" s="833" t="s">
        <v>1648</v>
      </c>
      <c r="F340" s="850">
        <v>1</v>
      </c>
      <c r="G340" s="850">
        <v>1279</v>
      </c>
      <c r="H340" s="850"/>
      <c r="I340" s="850">
        <v>1279</v>
      </c>
      <c r="J340" s="850"/>
      <c r="K340" s="850"/>
      <c r="L340" s="850"/>
      <c r="M340" s="850"/>
      <c r="N340" s="850"/>
      <c r="O340" s="850"/>
      <c r="P340" s="838"/>
      <c r="Q340" s="851"/>
    </row>
    <row r="341" spans="1:17" ht="14.4" customHeight="1" x14ac:dyDescent="0.3">
      <c r="A341" s="832" t="s">
        <v>544</v>
      </c>
      <c r="B341" s="833" t="s">
        <v>1554</v>
      </c>
      <c r="C341" s="833" t="s">
        <v>1614</v>
      </c>
      <c r="D341" s="833" t="s">
        <v>1663</v>
      </c>
      <c r="E341" s="833" t="s">
        <v>1664</v>
      </c>
      <c r="F341" s="850">
        <v>82</v>
      </c>
      <c r="G341" s="850">
        <v>149650</v>
      </c>
      <c r="H341" s="850">
        <v>1.3442622950819672</v>
      </c>
      <c r="I341" s="850">
        <v>1825</v>
      </c>
      <c r="J341" s="850">
        <v>61</v>
      </c>
      <c r="K341" s="850">
        <v>111325</v>
      </c>
      <c r="L341" s="850">
        <v>1</v>
      </c>
      <c r="M341" s="850">
        <v>1825</v>
      </c>
      <c r="N341" s="850">
        <v>53</v>
      </c>
      <c r="O341" s="850">
        <v>96778</v>
      </c>
      <c r="P341" s="838">
        <v>0.86932854255558045</v>
      </c>
      <c r="Q341" s="851">
        <v>1826</v>
      </c>
    </row>
    <row r="342" spans="1:17" ht="14.4" customHeight="1" x14ac:dyDescent="0.3">
      <c r="A342" s="832" t="s">
        <v>544</v>
      </c>
      <c r="B342" s="833" t="s">
        <v>1554</v>
      </c>
      <c r="C342" s="833" t="s">
        <v>1614</v>
      </c>
      <c r="D342" s="833" t="s">
        <v>1663</v>
      </c>
      <c r="E342" s="833" t="s">
        <v>1665</v>
      </c>
      <c r="F342" s="850">
        <v>2</v>
      </c>
      <c r="G342" s="850">
        <v>3650</v>
      </c>
      <c r="H342" s="850">
        <v>0.33333333333333331</v>
      </c>
      <c r="I342" s="850">
        <v>1825</v>
      </c>
      <c r="J342" s="850">
        <v>6</v>
      </c>
      <c r="K342" s="850">
        <v>10950</v>
      </c>
      <c r="L342" s="850">
        <v>1</v>
      </c>
      <c r="M342" s="850">
        <v>1825</v>
      </c>
      <c r="N342" s="850">
        <v>9</v>
      </c>
      <c r="O342" s="850">
        <v>16434</v>
      </c>
      <c r="P342" s="838">
        <v>1.5008219178082192</v>
      </c>
      <c r="Q342" s="851">
        <v>1826</v>
      </c>
    </row>
    <row r="343" spans="1:17" ht="14.4" customHeight="1" x14ac:dyDescent="0.3">
      <c r="A343" s="832" t="s">
        <v>544</v>
      </c>
      <c r="B343" s="833" t="s">
        <v>1554</v>
      </c>
      <c r="C343" s="833" t="s">
        <v>1614</v>
      </c>
      <c r="D343" s="833" t="s">
        <v>1741</v>
      </c>
      <c r="E343" s="833" t="s">
        <v>1742</v>
      </c>
      <c r="F343" s="850">
        <v>12</v>
      </c>
      <c r="G343" s="850">
        <v>174072</v>
      </c>
      <c r="H343" s="850">
        <v>1.0908338921022454</v>
      </c>
      <c r="I343" s="850">
        <v>14506</v>
      </c>
      <c r="J343" s="850">
        <v>11</v>
      </c>
      <c r="K343" s="850">
        <v>159577</v>
      </c>
      <c r="L343" s="850">
        <v>1</v>
      </c>
      <c r="M343" s="850">
        <v>14507</v>
      </c>
      <c r="N343" s="850">
        <v>12</v>
      </c>
      <c r="O343" s="850">
        <v>174108</v>
      </c>
      <c r="P343" s="838">
        <v>1.091059488522782</v>
      </c>
      <c r="Q343" s="851">
        <v>14509</v>
      </c>
    </row>
    <row r="344" spans="1:17" ht="14.4" customHeight="1" x14ac:dyDescent="0.3">
      <c r="A344" s="832" t="s">
        <v>544</v>
      </c>
      <c r="B344" s="833" t="s">
        <v>1554</v>
      </c>
      <c r="C344" s="833" t="s">
        <v>1614</v>
      </c>
      <c r="D344" s="833" t="s">
        <v>1681</v>
      </c>
      <c r="E344" s="833" t="s">
        <v>1682</v>
      </c>
      <c r="F344" s="850">
        <v>146</v>
      </c>
      <c r="G344" s="850">
        <v>293898</v>
      </c>
      <c r="H344" s="850">
        <v>1.2262815751921423</v>
      </c>
      <c r="I344" s="850">
        <v>2013</v>
      </c>
      <c r="J344" s="850">
        <v>119</v>
      </c>
      <c r="K344" s="850">
        <v>239666</v>
      </c>
      <c r="L344" s="850">
        <v>1</v>
      </c>
      <c r="M344" s="850">
        <v>2014</v>
      </c>
      <c r="N344" s="850">
        <v>136</v>
      </c>
      <c r="O344" s="850">
        <v>274312</v>
      </c>
      <c r="P344" s="838">
        <v>1.144559511987516</v>
      </c>
      <c r="Q344" s="851">
        <v>2017</v>
      </c>
    </row>
    <row r="345" spans="1:17" ht="14.4" customHeight="1" x14ac:dyDescent="0.3">
      <c r="A345" s="832" t="s">
        <v>544</v>
      </c>
      <c r="B345" s="833" t="s">
        <v>1554</v>
      </c>
      <c r="C345" s="833" t="s">
        <v>1614</v>
      </c>
      <c r="D345" s="833" t="s">
        <v>1681</v>
      </c>
      <c r="E345" s="833" t="s">
        <v>1794</v>
      </c>
      <c r="F345" s="850">
        <v>3</v>
      </c>
      <c r="G345" s="850">
        <v>6039</v>
      </c>
      <c r="H345" s="850">
        <v>0.59970208540218473</v>
      </c>
      <c r="I345" s="850">
        <v>2013</v>
      </c>
      <c r="J345" s="850">
        <v>5</v>
      </c>
      <c r="K345" s="850">
        <v>10070</v>
      </c>
      <c r="L345" s="850">
        <v>1</v>
      </c>
      <c r="M345" s="850">
        <v>2014</v>
      </c>
      <c r="N345" s="850">
        <v>10</v>
      </c>
      <c r="O345" s="850">
        <v>20170</v>
      </c>
      <c r="P345" s="838">
        <v>2.002979145978153</v>
      </c>
      <c r="Q345" s="851">
        <v>2017</v>
      </c>
    </row>
    <row r="346" spans="1:17" ht="14.4" customHeight="1" x14ac:dyDescent="0.3">
      <c r="A346" s="832" t="s">
        <v>544</v>
      </c>
      <c r="B346" s="833" t="s">
        <v>1554</v>
      </c>
      <c r="C346" s="833" t="s">
        <v>1614</v>
      </c>
      <c r="D346" s="833" t="s">
        <v>1683</v>
      </c>
      <c r="E346" s="833" t="s">
        <v>1684</v>
      </c>
      <c r="F346" s="850">
        <v>77</v>
      </c>
      <c r="G346" s="850">
        <v>33649</v>
      </c>
      <c r="H346" s="850">
        <v>1.5098039215686274</v>
      </c>
      <c r="I346" s="850">
        <v>437</v>
      </c>
      <c r="J346" s="850">
        <v>51</v>
      </c>
      <c r="K346" s="850">
        <v>22287</v>
      </c>
      <c r="L346" s="850">
        <v>1</v>
      </c>
      <c r="M346" s="850">
        <v>437</v>
      </c>
      <c r="N346" s="850">
        <v>80</v>
      </c>
      <c r="O346" s="850">
        <v>35040</v>
      </c>
      <c r="P346" s="838">
        <v>1.5722169874814915</v>
      </c>
      <c r="Q346" s="851">
        <v>438</v>
      </c>
    </row>
    <row r="347" spans="1:17" ht="14.4" customHeight="1" x14ac:dyDescent="0.3">
      <c r="A347" s="832" t="s">
        <v>544</v>
      </c>
      <c r="B347" s="833" t="s">
        <v>1554</v>
      </c>
      <c r="C347" s="833" t="s">
        <v>1614</v>
      </c>
      <c r="D347" s="833" t="s">
        <v>1683</v>
      </c>
      <c r="E347" s="833" t="s">
        <v>1685</v>
      </c>
      <c r="F347" s="850">
        <v>12</v>
      </c>
      <c r="G347" s="850">
        <v>5244</v>
      </c>
      <c r="H347" s="850">
        <v>0.70588235294117652</v>
      </c>
      <c r="I347" s="850">
        <v>437</v>
      </c>
      <c r="J347" s="850">
        <v>17</v>
      </c>
      <c r="K347" s="850">
        <v>7429</v>
      </c>
      <c r="L347" s="850">
        <v>1</v>
      </c>
      <c r="M347" s="850">
        <v>437</v>
      </c>
      <c r="N347" s="850">
        <v>14</v>
      </c>
      <c r="O347" s="850">
        <v>6132</v>
      </c>
      <c r="P347" s="838">
        <v>0.825413918427783</v>
      </c>
      <c r="Q347" s="851">
        <v>438</v>
      </c>
    </row>
    <row r="348" spans="1:17" ht="14.4" customHeight="1" x14ac:dyDescent="0.3">
      <c r="A348" s="832" t="s">
        <v>544</v>
      </c>
      <c r="B348" s="833" t="s">
        <v>1554</v>
      </c>
      <c r="C348" s="833" t="s">
        <v>1614</v>
      </c>
      <c r="D348" s="833" t="s">
        <v>1701</v>
      </c>
      <c r="E348" s="833" t="s">
        <v>1702</v>
      </c>
      <c r="F348" s="850">
        <v>5</v>
      </c>
      <c r="G348" s="850">
        <v>5170</v>
      </c>
      <c r="H348" s="850">
        <v>1.2475868725868726</v>
      </c>
      <c r="I348" s="850">
        <v>1034</v>
      </c>
      <c r="J348" s="850">
        <v>4</v>
      </c>
      <c r="K348" s="850">
        <v>4144</v>
      </c>
      <c r="L348" s="850">
        <v>1</v>
      </c>
      <c r="M348" s="850">
        <v>1036</v>
      </c>
      <c r="N348" s="850">
        <v>3</v>
      </c>
      <c r="O348" s="850">
        <v>3120</v>
      </c>
      <c r="P348" s="838">
        <v>0.75289575289575295</v>
      </c>
      <c r="Q348" s="851">
        <v>1040</v>
      </c>
    </row>
    <row r="349" spans="1:17" ht="14.4" customHeight="1" x14ac:dyDescent="0.3">
      <c r="A349" s="832" t="s">
        <v>544</v>
      </c>
      <c r="B349" s="833" t="s">
        <v>1795</v>
      </c>
      <c r="C349" s="833" t="s">
        <v>1721</v>
      </c>
      <c r="D349" s="833" t="s">
        <v>1796</v>
      </c>
      <c r="E349" s="833" t="s">
        <v>1797</v>
      </c>
      <c r="F349" s="850">
        <v>0</v>
      </c>
      <c r="G349" s="850">
        <v>2.1827872842550278E-11</v>
      </c>
      <c r="H349" s="850">
        <v>-1</v>
      </c>
      <c r="I349" s="850"/>
      <c r="J349" s="850">
        <v>0</v>
      </c>
      <c r="K349" s="850">
        <v>-2.1827872842550278E-11</v>
      </c>
      <c r="L349" s="850">
        <v>1</v>
      </c>
      <c r="M349" s="850"/>
      <c r="N349" s="850">
        <v>-1.7763568394002505E-15</v>
      </c>
      <c r="O349" s="850">
        <v>-2.1827872842550278E-11</v>
      </c>
      <c r="P349" s="838">
        <v>1</v>
      </c>
      <c r="Q349" s="851">
        <v>12288</v>
      </c>
    </row>
    <row r="350" spans="1:17" ht="14.4" customHeight="1" x14ac:dyDescent="0.3">
      <c r="A350" s="832" t="s">
        <v>544</v>
      </c>
      <c r="B350" s="833" t="s">
        <v>1795</v>
      </c>
      <c r="C350" s="833" t="s">
        <v>1721</v>
      </c>
      <c r="D350" s="833" t="s">
        <v>1796</v>
      </c>
      <c r="E350" s="833" t="s">
        <v>1798</v>
      </c>
      <c r="F350" s="850">
        <v>11</v>
      </c>
      <c r="G350" s="850">
        <v>206055.52000000002</v>
      </c>
      <c r="H350" s="850">
        <v>0.34374994265426972</v>
      </c>
      <c r="I350" s="850">
        <v>18732.320000000003</v>
      </c>
      <c r="J350" s="850">
        <v>32</v>
      </c>
      <c r="K350" s="850">
        <v>599434.34</v>
      </c>
      <c r="L350" s="850">
        <v>1</v>
      </c>
      <c r="M350" s="850">
        <v>18732.323124999999</v>
      </c>
      <c r="N350" s="850">
        <v>22.9</v>
      </c>
      <c r="O350" s="850">
        <v>428970.18</v>
      </c>
      <c r="P350" s="838">
        <v>0.7156249673650662</v>
      </c>
      <c r="Q350" s="851">
        <v>18732.322270742359</v>
      </c>
    </row>
    <row r="351" spans="1:17" ht="14.4" customHeight="1" x14ac:dyDescent="0.3">
      <c r="A351" s="832" t="s">
        <v>544</v>
      </c>
      <c r="B351" s="833" t="s">
        <v>1795</v>
      </c>
      <c r="C351" s="833" t="s">
        <v>1555</v>
      </c>
      <c r="D351" s="833" t="s">
        <v>1799</v>
      </c>
      <c r="E351" s="833" t="s">
        <v>1800</v>
      </c>
      <c r="F351" s="850">
        <v>1980</v>
      </c>
      <c r="G351" s="850">
        <v>3148.2</v>
      </c>
      <c r="H351" s="850">
        <v>0.71593607015181959</v>
      </c>
      <c r="I351" s="850">
        <v>1.5899999999999999</v>
      </c>
      <c r="J351" s="850">
        <v>2339</v>
      </c>
      <c r="K351" s="850">
        <v>4397.3200000000006</v>
      </c>
      <c r="L351" s="850">
        <v>1</v>
      </c>
      <c r="M351" s="850">
        <v>1.8800000000000003</v>
      </c>
      <c r="N351" s="850">
        <v>4335</v>
      </c>
      <c r="O351" s="850">
        <v>9190.2000000000007</v>
      </c>
      <c r="P351" s="838">
        <v>2.0899547906452112</v>
      </c>
      <c r="Q351" s="851">
        <v>2.12</v>
      </c>
    </row>
    <row r="352" spans="1:17" ht="14.4" customHeight="1" x14ac:dyDescent="0.3">
      <c r="A352" s="832" t="s">
        <v>544</v>
      </c>
      <c r="B352" s="833" t="s">
        <v>1795</v>
      </c>
      <c r="C352" s="833" t="s">
        <v>1555</v>
      </c>
      <c r="D352" s="833" t="s">
        <v>1801</v>
      </c>
      <c r="E352" s="833" t="s">
        <v>1802</v>
      </c>
      <c r="F352" s="850"/>
      <c r="G352" s="850"/>
      <c r="H352" s="850"/>
      <c r="I352" s="850"/>
      <c r="J352" s="850"/>
      <c r="K352" s="850"/>
      <c r="L352" s="850"/>
      <c r="M352" s="850"/>
      <c r="N352" s="850">
        <v>3600</v>
      </c>
      <c r="O352" s="850">
        <v>65124</v>
      </c>
      <c r="P352" s="838"/>
      <c r="Q352" s="851">
        <v>18.09</v>
      </c>
    </row>
    <row r="353" spans="1:17" ht="14.4" customHeight="1" x14ac:dyDescent="0.3">
      <c r="A353" s="832" t="s">
        <v>544</v>
      </c>
      <c r="B353" s="833" t="s">
        <v>1795</v>
      </c>
      <c r="C353" s="833" t="s">
        <v>1555</v>
      </c>
      <c r="D353" s="833" t="s">
        <v>1803</v>
      </c>
      <c r="E353" s="833" t="s">
        <v>1804</v>
      </c>
      <c r="F353" s="850">
        <v>268120</v>
      </c>
      <c r="G353" s="850">
        <v>469210</v>
      </c>
      <c r="H353" s="850">
        <v>1.6453162907632712</v>
      </c>
      <c r="I353" s="850">
        <v>1.75</v>
      </c>
      <c r="J353" s="850">
        <v>168745.1</v>
      </c>
      <c r="K353" s="850">
        <v>285179.21000000002</v>
      </c>
      <c r="L353" s="850">
        <v>1</v>
      </c>
      <c r="M353" s="850">
        <v>1.6899999466651181</v>
      </c>
      <c r="N353" s="850">
        <v>249130</v>
      </c>
      <c r="O353" s="850">
        <v>428503.6</v>
      </c>
      <c r="P353" s="838">
        <v>1.5025765728153884</v>
      </c>
      <c r="Q353" s="851">
        <v>1.72</v>
      </c>
    </row>
    <row r="354" spans="1:17" ht="14.4" customHeight="1" x14ac:dyDescent="0.3">
      <c r="A354" s="832" t="s">
        <v>544</v>
      </c>
      <c r="B354" s="833" t="s">
        <v>1795</v>
      </c>
      <c r="C354" s="833" t="s">
        <v>1614</v>
      </c>
      <c r="D354" s="833" t="s">
        <v>1805</v>
      </c>
      <c r="E354" s="833" t="s">
        <v>1806</v>
      </c>
      <c r="F354" s="850">
        <v>1038</v>
      </c>
      <c r="G354" s="850">
        <v>1043938</v>
      </c>
      <c r="H354" s="850">
        <v>1.230506105157942</v>
      </c>
      <c r="I354" s="850">
        <v>1005.7206165703276</v>
      </c>
      <c r="J354" s="850">
        <v>842</v>
      </c>
      <c r="K354" s="850">
        <v>848381</v>
      </c>
      <c r="L354" s="850">
        <v>1</v>
      </c>
      <c r="M354" s="850">
        <v>1007.5783847980998</v>
      </c>
      <c r="N354" s="850">
        <v>1060</v>
      </c>
      <c r="O354" s="850">
        <v>1060255</v>
      </c>
      <c r="P354" s="838">
        <v>1.2497392091524917</v>
      </c>
      <c r="Q354" s="851">
        <v>1000.2405660377359</v>
      </c>
    </row>
    <row r="355" spans="1:17" ht="14.4" customHeight="1" x14ac:dyDescent="0.3">
      <c r="A355" s="832" t="s">
        <v>544</v>
      </c>
      <c r="B355" s="833" t="s">
        <v>1795</v>
      </c>
      <c r="C355" s="833" t="s">
        <v>1614</v>
      </c>
      <c r="D355" s="833" t="s">
        <v>1807</v>
      </c>
      <c r="E355" s="833" t="s">
        <v>1808</v>
      </c>
      <c r="F355" s="850">
        <v>40</v>
      </c>
      <c r="G355" s="850">
        <v>27920</v>
      </c>
      <c r="H355" s="850">
        <v>1.5384615384615385</v>
      </c>
      <c r="I355" s="850">
        <v>698</v>
      </c>
      <c r="J355" s="850">
        <v>26</v>
      </c>
      <c r="K355" s="850">
        <v>18148</v>
      </c>
      <c r="L355" s="850">
        <v>1</v>
      </c>
      <c r="M355" s="850">
        <v>698</v>
      </c>
      <c r="N355" s="850">
        <v>30</v>
      </c>
      <c r="O355" s="850">
        <v>20970</v>
      </c>
      <c r="P355" s="838">
        <v>1.1554992285651311</v>
      </c>
      <c r="Q355" s="851">
        <v>699</v>
      </c>
    </row>
    <row r="356" spans="1:17" ht="14.4" customHeight="1" x14ac:dyDescent="0.3">
      <c r="A356" s="832" t="s">
        <v>544</v>
      </c>
      <c r="B356" s="833" t="s">
        <v>1795</v>
      </c>
      <c r="C356" s="833" t="s">
        <v>1614</v>
      </c>
      <c r="D356" s="833" t="s">
        <v>1807</v>
      </c>
      <c r="E356" s="833" t="s">
        <v>1809</v>
      </c>
      <c r="F356" s="850"/>
      <c r="G356" s="850"/>
      <c r="H356" s="850"/>
      <c r="I356" s="850"/>
      <c r="J356" s="850"/>
      <c r="K356" s="850"/>
      <c r="L356" s="850"/>
      <c r="M356" s="850"/>
      <c r="N356" s="850">
        <v>1</v>
      </c>
      <c r="O356" s="850">
        <v>699</v>
      </c>
      <c r="P356" s="838"/>
      <c r="Q356" s="851">
        <v>699</v>
      </c>
    </row>
    <row r="357" spans="1:17" ht="14.4" customHeight="1" x14ac:dyDescent="0.3">
      <c r="A357" s="832" t="s">
        <v>544</v>
      </c>
      <c r="B357" s="833" t="s">
        <v>1795</v>
      </c>
      <c r="C357" s="833" t="s">
        <v>1614</v>
      </c>
      <c r="D357" s="833" t="s">
        <v>1810</v>
      </c>
      <c r="E357" s="833" t="s">
        <v>1811</v>
      </c>
      <c r="F357" s="850">
        <v>0</v>
      </c>
      <c r="G357" s="850">
        <v>0</v>
      </c>
      <c r="H357" s="850"/>
      <c r="I357" s="850"/>
      <c r="J357" s="850">
        <v>0</v>
      </c>
      <c r="K357" s="850">
        <v>0</v>
      </c>
      <c r="L357" s="850"/>
      <c r="M357" s="850"/>
      <c r="N357" s="850">
        <v>0</v>
      </c>
      <c r="O357" s="850">
        <v>0</v>
      </c>
      <c r="P357" s="838"/>
      <c r="Q357" s="851"/>
    </row>
    <row r="358" spans="1:17" ht="14.4" customHeight="1" x14ac:dyDescent="0.3">
      <c r="A358" s="832" t="s">
        <v>544</v>
      </c>
      <c r="B358" s="833" t="s">
        <v>1795</v>
      </c>
      <c r="C358" s="833" t="s">
        <v>1614</v>
      </c>
      <c r="D358" s="833" t="s">
        <v>1812</v>
      </c>
      <c r="E358" s="833" t="s">
        <v>1813</v>
      </c>
      <c r="F358" s="850">
        <v>2</v>
      </c>
      <c r="G358" s="850">
        <v>0</v>
      </c>
      <c r="H358" s="850"/>
      <c r="I358" s="850">
        <v>0</v>
      </c>
      <c r="J358" s="850">
        <v>3</v>
      </c>
      <c r="K358" s="850">
        <v>0</v>
      </c>
      <c r="L358" s="850"/>
      <c r="M358" s="850">
        <v>0</v>
      </c>
      <c r="N358" s="850">
        <v>6</v>
      </c>
      <c r="O358" s="850">
        <v>0</v>
      </c>
      <c r="P358" s="838"/>
      <c r="Q358" s="851">
        <v>0</v>
      </c>
    </row>
    <row r="359" spans="1:17" ht="14.4" customHeight="1" x14ac:dyDescent="0.3">
      <c r="A359" s="832" t="s">
        <v>544</v>
      </c>
      <c r="B359" s="833" t="s">
        <v>1795</v>
      </c>
      <c r="C359" s="833" t="s">
        <v>1614</v>
      </c>
      <c r="D359" s="833" t="s">
        <v>1671</v>
      </c>
      <c r="E359" s="833" t="s">
        <v>1672</v>
      </c>
      <c r="F359" s="850">
        <v>7</v>
      </c>
      <c r="G359" s="850">
        <v>0</v>
      </c>
      <c r="H359" s="850"/>
      <c r="I359" s="850">
        <v>0</v>
      </c>
      <c r="J359" s="850">
        <v>13</v>
      </c>
      <c r="K359" s="850">
        <v>0</v>
      </c>
      <c r="L359" s="850"/>
      <c r="M359" s="850">
        <v>0</v>
      </c>
      <c r="N359" s="850">
        <v>9</v>
      </c>
      <c r="O359" s="850">
        <v>0</v>
      </c>
      <c r="P359" s="838"/>
      <c r="Q359" s="851">
        <v>0</v>
      </c>
    </row>
    <row r="360" spans="1:17" ht="14.4" customHeight="1" x14ac:dyDescent="0.3">
      <c r="A360" s="832" t="s">
        <v>544</v>
      </c>
      <c r="B360" s="833" t="s">
        <v>1795</v>
      </c>
      <c r="C360" s="833" t="s">
        <v>1614</v>
      </c>
      <c r="D360" s="833" t="s">
        <v>1774</v>
      </c>
      <c r="E360" s="833" t="s">
        <v>1775</v>
      </c>
      <c r="F360" s="850"/>
      <c r="G360" s="850"/>
      <c r="H360" s="850"/>
      <c r="I360" s="850"/>
      <c r="J360" s="850"/>
      <c r="K360" s="850"/>
      <c r="L360" s="850"/>
      <c r="M360" s="850"/>
      <c r="N360" s="850">
        <v>1</v>
      </c>
      <c r="O360" s="850">
        <v>0</v>
      </c>
      <c r="P360" s="838"/>
      <c r="Q360" s="851">
        <v>0</v>
      </c>
    </row>
    <row r="361" spans="1:17" ht="14.4" customHeight="1" x14ac:dyDescent="0.3">
      <c r="A361" s="832" t="s">
        <v>544</v>
      </c>
      <c r="B361" s="833" t="s">
        <v>1795</v>
      </c>
      <c r="C361" s="833" t="s">
        <v>1614</v>
      </c>
      <c r="D361" s="833" t="s">
        <v>1814</v>
      </c>
      <c r="E361" s="833" t="s">
        <v>1815</v>
      </c>
      <c r="F361" s="850">
        <v>1</v>
      </c>
      <c r="G361" s="850">
        <v>0</v>
      </c>
      <c r="H361" s="850"/>
      <c r="I361" s="850">
        <v>0</v>
      </c>
      <c r="J361" s="850"/>
      <c r="K361" s="850"/>
      <c r="L361" s="850"/>
      <c r="M361" s="850"/>
      <c r="N361" s="850"/>
      <c r="O361" s="850"/>
      <c r="P361" s="838"/>
      <c r="Q361" s="851"/>
    </row>
    <row r="362" spans="1:17" ht="14.4" customHeight="1" x14ac:dyDescent="0.3">
      <c r="A362" s="832" t="s">
        <v>544</v>
      </c>
      <c r="B362" s="833" t="s">
        <v>1795</v>
      </c>
      <c r="C362" s="833" t="s">
        <v>1614</v>
      </c>
      <c r="D362" s="833" t="s">
        <v>1697</v>
      </c>
      <c r="E362" s="833" t="s">
        <v>1698</v>
      </c>
      <c r="F362" s="850">
        <v>179</v>
      </c>
      <c r="G362" s="850">
        <v>63366</v>
      </c>
      <c r="H362" s="850">
        <v>1.1666390499861916</v>
      </c>
      <c r="I362" s="850">
        <v>354</v>
      </c>
      <c r="J362" s="850">
        <v>153</v>
      </c>
      <c r="K362" s="850">
        <v>54315</v>
      </c>
      <c r="L362" s="850">
        <v>1</v>
      </c>
      <c r="M362" s="850">
        <v>355</v>
      </c>
      <c r="N362" s="850">
        <v>187</v>
      </c>
      <c r="O362" s="850">
        <v>66385</v>
      </c>
      <c r="P362" s="838">
        <v>1.2222222222222223</v>
      </c>
      <c r="Q362" s="851">
        <v>355</v>
      </c>
    </row>
    <row r="363" spans="1:17" ht="14.4" customHeight="1" x14ac:dyDescent="0.3">
      <c r="A363" s="832" t="s">
        <v>544</v>
      </c>
      <c r="B363" s="833" t="s">
        <v>1795</v>
      </c>
      <c r="C363" s="833" t="s">
        <v>1614</v>
      </c>
      <c r="D363" s="833" t="s">
        <v>1816</v>
      </c>
      <c r="E363" s="833" t="s">
        <v>1817</v>
      </c>
      <c r="F363" s="850">
        <v>1</v>
      </c>
      <c r="G363" s="850">
        <v>350</v>
      </c>
      <c r="H363" s="850">
        <v>0.4985754985754986</v>
      </c>
      <c r="I363" s="850">
        <v>350</v>
      </c>
      <c r="J363" s="850">
        <v>2</v>
      </c>
      <c r="K363" s="850">
        <v>702</v>
      </c>
      <c r="L363" s="850">
        <v>1</v>
      </c>
      <c r="M363" s="850">
        <v>351</v>
      </c>
      <c r="N363" s="850">
        <v>1</v>
      </c>
      <c r="O363" s="850">
        <v>351</v>
      </c>
      <c r="P363" s="838">
        <v>0.5</v>
      </c>
      <c r="Q363" s="851">
        <v>351</v>
      </c>
    </row>
    <row r="364" spans="1:17" ht="14.4" customHeight="1" x14ac:dyDescent="0.3">
      <c r="A364" s="832" t="s">
        <v>544</v>
      </c>
      <c r="B364" s="833" t="s">
        <v>1795</v>
      </c>
      <c r="C364" s="833" t="s">
        <v>1614</v>
      </c>
      <c r="D364" s="833" t="s">
        <v>1816</v>
      </c>
      <c r="E364" s="833" t="s">
        <v>1818</v>
      </c>
      <c r="F364" s="850">
        <v>5</v>
      </c>
      <c r="G364" s="850">
        <v>1750</v>
      </c>
      <c r="H364" s="850">
        <v>0.62321937321937326</v>
      </c>
      <c r="I364" s="850">
        <v>350</v>
      </c>
      <c r="J364" s="850">
        <v>8</v>
      </c>
      <c r="K364" s="850">
        <v>2808</v>
      </c>
      <c r="L364" s="850">
        <v>1</v>
      </c>
      <c r="M364" s="850">
        <v>351</v>
      </c>
      <c r="N364" s="850">
        <v>12</v>
      </c>
      <c r="O364" s="850">
        <v>4212</v>
      </c>
      <c r="P364" s="838">
        <v>1.5</v>
      </c>
      <c r="Q364" s="851">
        <v>351</v>
      </c>
    </row>
    <row r="365" spans="1:17" ht="14.4" customHeight="1" x14ac:dyDescent="0.3">
      <c r="A365" s="832" t="s">
        <v>544</v>
      </c>
      <c r="B365" s="833" t="s">
        <v>1795</v>
      </c>
      <c r="C365" s="833" t="s">
        <v>1614</v>
      </c>
      <c r="D365" s="833" t="s">
        <v>1785</v>
      </c>
      <c r="E365" s="833" t="s">
        <v>1786</v>
      </c>
      <c r="F365" s="850">
        <v>158</v>
      </c>
      <c r="G365" s="850">
        <v>110758</v>
      </c>
      <c r="H365" s="850">
        <v>1.1791044776119404</v>
      </c>
      <c r="I365" s="850">
        <v>701</v>
      </c>
      <c r="J365" s="850">
        <v>134</v>
      </c>
      <c r="K365" s="850">
        <v>93934</v>
      </c>
      <c r="L365" s="850">
        <v>1</v>
      </c>
      <c r="M365" s="850">
        <v>701</v>
      </c>
      <c r="N365" s="850">
        <v>155</v>
      </c>
      <c r="O365" s="850">
        <v>108810</v>
      </c>
      <c r="P365" s="838">
        <v>1.1583665126578235</v>
      </c>
      <c r="Q365" s="851">
        <v>702</v>
      </c>
    </row>
    <row r="366" spans="1:17" ht="14.4" customHeight="1" x14ac:dyDescent="0.3">
      <c r="A366" s="832" t="s">
        <v>544</v>
      </c>
      <c r="B366" s="833" t="s">
        <v>1795</v>
      </c>
      <c r="C366" s="833" t="s">
        <v>1614</v>
      </c>
      <c r="D366" s="833" t="s">
        <v>1819</v>
      </c>
      <c r="E366" s="833" t="s">
        <v>1820</v>
      </c>
      <c r="F366" s="850">
        <v>15</v>
      </c>
      <c r="G366" s="850">
        <v>10470</v>
      </c>
      <c r="H366" s="850">
        <v>1.6666666666666667</v>
      </c>
      <c r="I366" s="850">
        <v>698</v>
      </c>
      <c r="J366" s="850">
        <v>9</v>
      </c>
      <c r="K366" s="850">
        <v>6282</v>
      </c>
      <c r="L366" s="850">
        <v>1</v>
      </c>
      <c r="M366" s="850">
        <v>698</v>
      </c>
      <c r="N366" s="850">
        <v>21</v>
      </c>
      <c r="O366" s="850">
        <v>14679</v>
      </c>
      <c r="P366" s="838">
        <v>2.3366762177650431</v>
      </c>
      <c r="Q366" s="851">
        <v>699</v>
      </c>
    </row>
    <row r="367" spans="1:17" ht="14.4" customHeight="1" x14ac:dyDescent="0.3">
      <c r="A367" s="832" t="s">
        <v>544</v>
      </c>
      <c r="B367" s="833" t="s">
        <v>1795</v>
      </c>
      <c r="C367" s="833" t="s">
        <v>1614</v>
      </c>
      <c r="D367" s="833" t="s">
        <v>1819</v>
      </c>
      <c r="E367" s="833" t="s">
        <v>1821</v>
      </c>
      <c r="F367" s="850">
        <v>2</v>
      </c>
      <c r="G367" s="850">
        <v>1396</v>
      </c>
      <c r="H367" s="850">
        <v>0.66666666666666663</v>
      </c>
      <c r="I367" s="850">
        <v>698</v>
      </c>
      <c r="J367" s="850">
        <v>3</v>
      </c>
      <c r="K367" s="850">
        <v>2094</v>
      </c>
      <c r="L367" s="850">
        <v>1</v>
      </c>
      <c r="M367" s="850">
        <v>698</v>
      </c>
      <c r="N367" s="850">
        <v>1</v>
      </c>
      <c r="O367" s="850">
        <v>699</v>
      </c>
      <c r="P367" s="838">
        <v>0.333810888252149</v>
      </c>
      <c r="Q367" s="851">
        <v>699</v>
      </c>
    </row>
    <row r="368" spans="1:17" ht="14.4" customHeight="1" x14ac:dyDescent="0.3">
      <c r="A368" s="832" t="s">
        <v>1822</v>
      </c>
      <c r="B368" s="833" t="s">
        <v>1554</v>
      </c>
      <c r="C368" s="833" t="s">
        <v>1721</v>
      </c>
      <c r="D368" s="833" t="s">
        <v>1722</v>
      </c>
      <c r="E368" s="833" t="s">
        <v>1723</v>
      </c>
      <c r="F368" s="850">
        <v>0.25</v>
      </c>
      <c r="G368" s="850">
        <v>502.41</v>
      </c>
      <c r="H368" s="850"/>
      <c r="I368" s="850">
        <v>2009.64</v>
      </c>
      <c r="J368" s="850"/>
      <c r="K368" s="850"/>
      <c r="L368" s="850"/>
      <c r="M368" s="850"/>
      <c r="N368" s="850"/>
      <c r="O368" s="850"/>
      <c r="P368" s="838"/>
      <c r="Q368" s="851"/>
    </row>
    <row r="369" spans="1:17" ht="14.4" customHeight="1" x14ac:dyDescent="0.3">
      <c r="A369" s="832" t="s">
        <v>1822</v>
      </c>
      <c r="B369" s="833" t="s">
        <v>1554</v>
      </c>
      <c r="C369" s="833" t="s">
        <v>1721</v>
      </c>
      <c r="D369" s="833" t="s">
        <v>1727</v>
      </c>
      <c r="E369" s="833" t="s">
        <v>814</v>
      </c>
      <c r="F369" s="850">
        <v>1.5499999999999998</v>
      </c>
      <c r="G369" s="850">
        <v>2744.74</v>
      </c>
      <c r="H369" s="850">
        <v>0.71852020555027629</v>
      </c>
      <c r="I369" s="850">
        <v>1770.8</v>
      </c>
      <c r="J369" s="850">
        <v>2.1</v>
      </c>
      <c r="K369" s="850">
        <v>3819.99</v>
      </c>
      <c r="L369" s="850">
        <v>1</v>
      </c>
      <c r="M369" s="850">
        <v>1819.042857142857</v>
      </c>
      <c r="N369" s="850">
        <v>0.85000000000000009</v>
      </c>
      <c r="O369" s="850">
        <v>1080.78</v>
      </c>
      <c r="P369" s="838">
        <v>0.28292744221843513</v>
      </c>
      <c r="Q369" s="851">
        <v>1271.5058823529409</v>
      </c>
    </row>
    <row r="370" spans="1:17" ht="14.4" customHeight="1" x14ac:dyDescent="0.3">
      <c r="A370" s="832" t="s">
        <v>1822</v>
      </c>
      <c r="B370" s="833" t="s">
        <v>1554</v>
      </c>
      <c r="C370" s="833" t="s">
        <v>1721</v>
      </c>
      <c r="D370" s="833" t="s">
        <v>1728</v>
      </c>
      <c r="E370" s="833" t="s">
        <v>1729</v>
      </c>
      <c r="F370" s="850">
        <v>0.1</v>
      </c>
      <c r="G370" s="850">
        <v>90.38</v>
      </c>
      <c r="H370" s="850">
        <v>0.66666666666666663</v>
      </c>
      <c r="I370" s="850">
        <v>903.8</v>
      </c>
      <c r="J370" s="850">
        <v>0.15000000000000002</v>
      </c>
      <c r="K370" s="850">
        <v>135.57</v>
      </c>
      <c r="L370" s="850">
        <v>1</v>
      </c>
      <c r="M370" s="850">
        <v>903.79999999999984</v>
      </c>
      <c r="N370" s="850"/>
      <c r="O370" s="850"/>
      <c r="P370" s="838"/>
      <c r="Q370" s="851"/>
    </row>
    <row r="371" spans="1:17" ht="14.4" customHeight="1" x14ac:dyDescent="0.3">
      <c r="A371" s="832" t="s">
        <v>1822</v>
      </c>
      <c r="B371" s="833" t="s">
        <v>1554</v>
      </c>
      <c r="C371" s="833" t="s">
        <v>1555</v>
      </c>
      <c r="D371" s="833" t="s">
        <v>1560</v>
      </c>
      <c r="E371" s="833" t="s">
        <v>1561</v>
      </c>
      <c r="F371" s="850">
        <v>180</v>
      </c>
      <c r="G371" s="850">
        <v>945</v>
      </c>
      <c r="H371" s="850"/>
      <c r="I371" s="850">
        <v>5.25</v>
      </c>
      <c r="J371" s="850"/>
      <c r="K371" s="850"/>
      <c r="L371" s="850"/>
      <c r="M371" s="850"/>
      <c r="N371" s="850">
        <v>180</v>
      </c>
      <c r="O371" s="850">
        <v>1294.2</v>
      </c>
      <c r="P371" s="838"/>
      <c r="Q371" s="851">
        <v>7.19</v>
      </c>
    </row>
    <row r="372" spans="1:17" ht="14.4" customHeight="1" x14ac:dyDescent="0.3">
      <c r="A372" s="832" t="s">
        <v>1822</v>
      </c>
      <c r="B372" s="833" t="s">
        <v>1554</v>
      </c>
      <c r="C372" s="833" t="s">
        <v>1555</v>
      </c>
      <c r="D372" s="833" t="s">
        <v>1580</v>
      </c>
      <c r="E372" s="833" t="s">
        <v>1581</v>
      </c>
      <c r="F372" s="850">
        <v>390</v>
      </c>
      <c r="G372" s="850">
        <v>7948.2</v>
      </c>
      <c r="H372" s="850"/>
      <c r="I372" s="850">
        <v>20.38</v>
      </c>
      <c r="J372" s="850"/>
      <c r="K372" s="850"/>
      <c r="L372" s="850"/>
      <c r="M372" s="850"/>
      <c r="N372" s="850"/>
      <c r="O372" s="850"/>
      <c r="P372" s="838"/>
      <c r="Q372" s="851"/>
    </row>
    <row r="373" spans="1:17" ht="14.4" customHeight="1" x14ac:dyDescent="0.3">
      <c r="A373" s="832" t="s">
        <v>1822</v>
      </c>
      <c r="B373" s="833" t="s">
        <v>1554</v>
      </c>
      <c r="C373" s="833" t="s">
        <v>1555</v>
      </c>
      <c r="D373" s="833" t="s">
        <v>1586</v>
      </c>
      <c r="E373" s="833" t="s">
        <v>1587</v>
      </c>
      <c r="F373" s="850">
        <v>1</v>
      </c>
      <c r="G373" s="850">
        <v>2163.7399999999998</v>
      </c>
      <c r="H373" s="850"/>
      <c r="I373" s="850">
        <v>2163.7399999999998</v>
      </c>
      <c r="J373" s="850"/>
      <c r="K373" s="850"/>
      <c r="L373" s="850"/>
      <c r="M373" s="850"/>
      <c r="N373" s="850">
        <v>1</v>
      </c>
      <c r="O373" s="850">
        <v>2027.89</v>
      </c>
      <c r="P373" s="838"/>
      <c r="Q373" s="851">
        <v>2027.89</v>
      </c>
    </row>
    <row r="374" spans="1:17" ht="14.4" customHeight="1" x14ac:dyDescent="0.3">
      <c r="A374" s="832" t="s">
        <v>1822</v>
      </c>
      <c r="B374" s="833" t="s">
        <v>1554</v>
      </c>
      <c r="C374" s="833" t="s">
        <v>1555</v>
      </c>
      <c r="D374" s="833" t="s">
        <v>1730</v>
      </c>
      <c r="E374" s="833" t="s">
        <v>1731</v>
      </c>
      <c r="F374" s="850">
        <v>830</v>
      </c>
      <c r="G374" s="850">
        <v>27398.3</v>
      </c>
      <c r="H374" s="850">
        <v>0.84601168741942701</v>
      </c>
      <c r="I374" s="850">
        <v>33.01</v>
      </c>
      <c r="J374" s="850">
        <v>962</v>
      </c>
      <c r="K374" s="850">
        <v>32385.25</v>
      </c>
      <c r="L374" s="850">
        <v>1</v>
      </c>
      <c r="M374" s="850">
        <v>33.66450103950104</v>
      </c>
      <c r="N374" s="850">
        <v>351</v>
      </c>
      <c r="O374" s="850">
        <v>12000.69</v>
      </c>
      <c r="P374" s="838">
        <v>0.370560363128276</v>
      </c>
      <c r="Q374" s="851">
        <v>34.190000000000005</v>
      </c>
    </row>
    <row r="375" spans="1:17" ht="14.4" customHeight="1" x14ac:dyDescent="0.3">
      <c r="A375" s="832" t="s">
        <v>1822</v>
      </c>
      <c r="B375" s="833" t="s">
        <v>1554</v>
      </c>
      <c r="C375" s="833" t="s">
        <v>1614</v>
      </c>
      <c r="D375" s="833" t="s">
        <v>1654</v>
      </c>
      <c r="E375" s="833" t="s">
        <v>1655</v>
      </c>
      <c r="F375" s="850"/>
      <c r="G375" s="850"/>
      <c r="H375" s="850"/>
      <c r="I375" s="850"/>
      <c r="J375" s="850"/>
      <c r="K375" s="850"/>
      <c r="L375" s="850"/>
      <c r="M375" s="850"/>
      <c r="N375" s="850">
        <v>1</v>
      </c>
      <c r="O375" s="850">
        <v>682</v>
      </c>
      <c r="P375" s="838"/>
      <c r="Q375" s="851">
        <v>682</v>
      </c>
    </row>
    <row r="376" spans="1:17" ht="14.4" customHeight="1" x14ac:dyDescent="0.3">
      <c r="A376" s="832" t="s">
        <v>1822</v>
      </c>
      <c r="B376" s="833" t="s">
        <v>1554</v>
      </c>
      <c r="C376" s="833" t="s">
        <v>1614</v>
      </c>
      <c r="D376" s="833" t="s">
        <v>1654</v>
      </c>
      <c r="E376" s="833" t="s">
        <v>1656</v>
      </c>
      <c r="F376" s="850">
        <v>1</v>
      </c>
      <c r="G376" s="850">
        <v>681</v>
      </c>
      <c r="H376" s="850"/>
      <c r="I376" s="850">
        <v>681</v>
      </c>
      <c r="J376" s="850"/>
      <c r="K376" s="850"/>
      <c r="L376" s="850"/>
      <c r="M376" s="850"/>
      <c r="N376" s="850"/>
      <c r="O376" s="850"/>
      <c r="P376" s="838"/>
      <c r="Q376" s="851"/>
    </row>
    <row r="377" spans="1:17" ht="14.4" customHeight="1" x14ac:dyDescent="0.3">
      <c r="A377" s="832" t="s">
        <v>1822</v>
      </c>
      <c r="B377" s="833" t="s">
        <v>1554</v>
      </c>
      <c r="C377" s="833" t="s">
        <v>1614</v>
      </c>
      <c r="D377" s="833" t="s">
        <v>1663</v>
      </c>
      <c r="E377" s="833" t="s">
        <v>1664</v>
      </c>
      <c r="F377" s="850">
        <v>1</v>
      </c>
      <c r="G377" s="850">
        <v>1825</v>
      </c>
      <c r="H377" s="850"/>
      <c r="I377" s="850">
        <v>1825</v>
      </c>
      <c r="J377" s="850"/>
      <c r="K377" s="850"/>
      <c r="L377" s="850"/>
      <c r="M377" s="850"/>
      <c r="N377" s="850">
        <v>1</v>
      </c>
      <c r="O377" s="850">
        <v>1826</v>
      </c>
      <c r="P377" s="838"/>
      <c r="Q377" s="851">
        <v>1826</v>
      </c>
    </row>
    <row r="378" spans="1:17" ht="14.4" customHeight="1" x14ac:dyDescent="0.3">
      <c r="A378" s="832" t="s">
        <v>1822</v>
      </c>
      <c r="B378" s="833" t="s">
        <v>1554</v>
      </c>
      <c r="C378" s="833" t="s">
        <v>1614</v>
      </c>
      <c r="D378" s="833" t="s">
        <v>1663</v>
      </c>
      <c r="E378" s="833" t="s">
        <v>1665</v>
      </c>
      <c r="F378" s="850">
        <v>1</v>
      </c>
      <c r="G378" s="850">
        <v>1825</v>
      </c>
      <c r="H378" s="850"/>
      <c r="I378" s="850">
        <v>1825</v>
      </c>
      <c r="J378" s="850"/>
      <c r="K378" s="850"/>
      <c r="L378" s="850"/>
      <c r="M378" s="850"/>
      <c r="N378" s="850"/>
      <c r="O378" s="850"/>
      <c r="P378" s="838"/>
      <c r="Q378" s="851"/>
    </row>
    <row r="379" spans="1:17" ht="14.4" customHeight="1" x14ac:dyDescent="0.3">
      <c r="A379" s="832" t="s">
        <v>1822</v>
      </c>
      <c r="B379" s="833" t="s">
        <v>1554</v>
      </c>
      <c r="C379" s="833" t="s">
        <v>1614</v>
      </c>
      <c r="D379" s="833" t="s">
        <v>1741</v>
      </c>
      <c r="E379" s="833" t="s">
        <v>1742</v>
      </c>
      <c r="F379" s="850">
        <v>5</v>
      </c>
      <c r="G379" s="850">
        <v>72530</v>
      </c>
      <c r="H379" s="850">
        <v>1.2499138347004894</v>
      </c>
      <c r="I379" s="850">
        <v>14506</v>
      </c>
      <c r="J379" s="850">
        <v>4</v>
      </c>
      <c r="K379" s="850">
        <v>58028</v>
      </c>
      <c r="L379" s="850">
        <v>1</v>
      </c>
      <c r="M379" s="850">
        <v>14507</v>
      </c>
      <c r="N379" s="850">
        <v>2</v>
      </c>
      <c r="O379" s="850">
        <v>29018</v>
      </c>
      <c r="P379" s="838">
        <v>0.50006893223960847</v>
      </c>
      <c r="Q379" s="851">
        <v>14509</v>
      </c>
    </row>
    <row r="380" spans="1:17" ht="14.4" customHeight="1" x14ac:dyDescent="0.3">
      <c r="A380" s="832" t="s">
        <v>1822</v>
      </c>
      <c r="B380" s="833" t="s">
        <v>1554</v>
      </c>
      <c r="C380" s="833" t="s">
        <v>1614</v>
      </c>
      <c r="D380" s="833" t="s">
        <v>1689</v>
      </c>
      <c r="E380" s="833" t="s">
        <v>1690</v>
      </c>
      <c r="F380" s="850">
        <v>1</v>
      </c>
      <c r="G380" s="850">
        <v>509</v>
      </c>
      <c r="H380" s="850"/>
      <c r="I380" s="850">
        <v>509</v>
      </c>
      <c r="J380" s="850"/>
      <c r="K380" s="850"/>
      <c r="L380" s="850"/>
      <c r="M380" s="850"/>
      <c r="N380" s="850"/>
      <c r="O380" s="850"/>
      <c r="P380" s="838"/>
      <c r="Q380" s="851"/>
    </row>
    <row r="381" spans="1:17" ht="14.4" customHeight="1" x14ac:dyDescent="0.3">
      <c r="A381" s="832" t="s">
        <v>1822</v>
      </c>
      <c r="B381" s="833" t="s">
        <v>1554</v>
      </c>
      <c r="C381" s="833" t="s">
        <v>1614</v>
      </c>
      <c r="D381" s="833" t="s">
        <v>1689</v>
      </c>
      <c r="E381" s="833" t="s">
        <v>1691</v>
      </c>
      <c r="F381" s="850"/>
      <c r="G381" s="850"/>
      <c r="H381" s="850"/>
      <c r="I381" s="850"/>
      <c r="J381" s="850"/>
      <c r="K381" s="850"/>
      <c r="L381" s="850"/>
      <c r="M381" s="850"/>
      <c r="N381" s="850">
        <v>1</v>
      </c>
      <c r="O381" s="850">
        <v>510</v>
      </c>
      <c r="P381" s="838"/>
      <c r="Q381" s="851">
        <v>510</v>
      </c>
    </row>
    <row r="382" spans="1:17" ht="14.4" customHeight="1" x14ac:dyDescent="0.3">
      <c r="A382" s="832" t="s">
        <v>1822</v>
      </c>
      <c r="B382" s="833" t="s">
        <v>1554</v>
      </c>
      <c r="C382" s="833" t="s">
        <v>1614</v>
      </c>
      <c r="D382" s="833" t="s">
        <v>1692</v>
      </c>
      <c r="E382" s="833" t="s">
        <v>1693</v>
      </c>
      <c r="F382" s="850">
        <v>1</v>
      </c>
      <c r="G382" s="850">
        <v>2329</v>
      </c>
      <c r="H382" s="850"/>
      <c r="I382" s="850">
        <v>2329</v>
      </c>
      <c r="J382" s="850"/>
      <c r="K382" s="850"/>
      <c r="L382" s="850"/>
      <c r="M382" s="850"/>
      <c r="N382" s="850"/>
      <c r="O382" s="850"/>
      <c r="P382" s="838"/>
      <c r="Q382" s="851"/>
    </row>
    <row r="383" spans="1:17" ht="14.4" customHeight="1" x14ac:dyDescent="0.3">
      <c r="A383" s="832" t="s">
        <v>1822</v>
      </c>
      <c r="B383" s="833" t="s">
        <v>1554</v>
      </c>
      <c r="C383" s="833" t="s">
        <v>1614</v>
      </c>
      <c r="D383" s="833" t="s">
        <v>1713</v>
      </c>
      <c r="E383" s="833" t="s">
        <v>1714</v>
      </c>
      <c r="F383" s="850">
        <v>1</v>
      </c>
      <c r="G383" s="850">
        <v>718</v>
      </c>
      <c r="H383" s="850"/>
      <c r="I383" s="850">
        <v>718</v>
      </c>
      <c r="J383" s="850"/>
      <c r="K383" s="850"/>
      <c r="L383" s="850"/>
      <c r="M383" s="850"/>
      <c r="N383" s="850"/>
      <c r="O383" s="850"/>
      <c r="P383" s="838"/>
      <c r="Q383" s="851"/>
    </row>
    <row r="384" spans="1:17" ht="14.4" customHeight="1" x14ac:dyDescent="0.3">
      <c r="A384" s="832" t="s">
        <v>1823</v>
      </c>
      <c r="B384" s="833" t="s">
        <v>1554</v>
      </c>
      <c r="C384" s="833" t="s">
        <v>1721</v>
      </c>
      <c r="D384" s="833" t="s">
        <v>1727</v>
      </c>
      <c r="E384" s="833" t="s">
        <v>814</v>
      </c>
      <c r="F384" s="850"/>
      <c r="G384" s="850"/>
      <c r="H384" s="850"/>
      <c r="I384" s="850"/>
      <c r="J384" s="850">
        <v>0.8</v>
      </c>
      <c r="K384" s="850">
        <v>1455.23</v>
      </c>
      <c r="L384" s="850">
        <v>1</v>
      </c>
      <c r="M384" s="850">
        <v>1819.0374999999999</v>
      </c>
      <c r="N384" s="850">
        <v>0.6</v>
      </c>
      <c r="O384" s="850">
        <v>1091.43</v>
      </c>
      <c r="P384" s="838">
        <v>0.75000515382448141</v>
      </c>
      <c r="Q384" s="851">
        <v>1819.0500000000002</v>
      </c>
    </row>
    <row r="385" spans="1:17" ht="14.4" customHeight="1" x14ac:dyDescent="0.3">
      <c r="A385" s="832" t="s">
        <v>1823</v>
      </c>
      <c r="B385" s="833" t="s">
        <v>1554</v>
      </c>
      <c r="C385" s="833" t="s">
        <v>1721</v>
      </c>
      <c r="D385" s="833" t="s">
        <v>1728</v>
      </c>
      <c r="E385" s="833" t="s">
        <v>1729</v>
      </c>
      <c r="F385" s="850"/>
      <c r="G385" s="850"/>
      <c r="H385" s="850"/>
      <c r="I385" s="850"/>
      <c r="J385" s="850">
        <v>0.03</v>
      </c>
      <c r="K385" s="850">
        <v>22.59</v>
      </c>
      <c r="L385" s="850">
        <v>1</v>
      </c>
      <c r="M385" s="850">
        <v>753</v>
      </c>
      <c r="N385" s="850"/>
      <c r="O385" s="850"/>
      <c r="P385" s="838"/>
      <c r="Q385" s="851"/>
    </row>
    <row r="386" spans="1:17" ht="14.4" customHeight="1" x14ac:dyDescent="0.3">
      <c r="A386" s="832" t="s">
        <v>1823</v>
      </c>
      <c r="B386" s="833" t="s">
        <v>1554</v>
      </c>
      <c r="C386" s="833" t="s">
        <v>1555</v>
      </c>
      <c r="D386" s="833" t="s">
        <v>1566</v>
      </c>
      <c r="E386" s="833" t="s">
        <v>1567</v>
      </c>
      <c r="F386" s="850">
        <v>1381</v>
      </c>
      <c r="G386" s="850">
        <v>8437.91</v>
      </c>
      <c r="H386" s="850">
        <v>2.2434149830239898</v>
      </c>
      <c r="I386" s="850">
        <v>6.11</v>
      </c>
      <c r="J386" s="850">
        <v>711</v>
      </c>
      <c r="K386" s="850">
        <v>3761.19</v>
      </c>
      <c r="L386" s="850">
        <v>1</v>
      </c>
      <c r="M386" s="850">
        <v>5.29</v>
      </c>
      <c r="N386" s="850"/>
      <c r="O386" s="850"/>
      <c r="P386" s="838"/>
      <c r="Q386" s="851"/>
    </row>
    <row r="387" spans="1:17" ht="14.4" customHeight="1" x14ac:dyDescent="0.3">
      <c r="A387" s="832" t="s">
        <v>1823</v>
      </c>
      <c r="B387" s="833" t="s">
        <v>1554</v>
      </c>
      <c r="C387" s="833" t="s">
        <v>1555</v>
      </c>
      <c r="D387" s="833" t="s">
        <v>1574</v>
      </c>
      <c r="E387" s="833" t="s">
        <v>1575</v>
      </c>
      <c r="F387" s="850">
        <v>800</v>
      </c>
      <c r="G387" s="850">
        <v>15696</v>
      </c>
      <c r="H387" s="850"/>
      <c r="I387" s="850">
        <v>19.62</v>
      </c>
      <c r="J387" s="850"/>
      <c r="K387" s="850"/>
      <c r="L387" s="850"/>
      <c r="M387" s="850"/>
      <c r="N387" s="850"/>
      <c r="O387" s="850"/>
      <c r="P387" s="838"/>
      <c r="Q387" s="851"/>
    </row>
    <row r="388" spans="1:17" ht="14.4" customHeight="1" x14ac:dyDescent="0.3">
      <c r="A388" s="832" t="s">
        <v>1823</v>
      </c>
      <c r="B388" s="833" t="s">
        <v>1554</v>
      </c>
      <c r="C388" s="833" t="s">
        <v>1555</v>
      </c>
      <c r="D388" s="833" t="s">
        <v>1730</v>
      </c>
      <c r="E388" s="833" t="s">
        <v>1731</v>
      </c>
      <c r="F388" s="850"/>
      <c r="G388" s="850"/>
      <c r="H388" s="850"/>
      <c r="I388" s="850"/>
      <c r="J388" s="850">
        <v>354</v>
      </c>
      <c r="K388" s="850">
        <v>11982.900000000001</v>
      </c>
      <c r="L388" s="850">
        <v>1</v>
      </c>
      <c r="M388" s="850">
        <v>33.85</v>
      </c>
      <c r="N388" s="850">
        <v>466</v>
      </c>
      <c r="O388" s="850">
        <v>15932.54</v>
      </c>
      <c r="P388" s="838">
        <v>1.3296063557235727</v>
      </c>
      <c r="Q388" s="851">
        <v>34.190000000000005</v>
      </c>
    </row>
    <row r="389" spans="1:17" ht="14.4" customHeight="1" x14ac:dyDescent="0.3">
      <c r="A389" s="832" t="s">
        <v>1823</v>
      </c>
      <c r="B389" s="833" t="s">
        <v>1554</v>
      </c>
      <c r="C389" s="833" t="s">
        <v>1555</v>
      </c>
      <c r="D389" s="833" t="s">
        <v>1598</v>
      </c>
      <c r="E389" s="833" t="s">
        <v>1599</v>
      </c>
      <c r="F389" s="850"/>
      <c r="G389" s="850"/>
      <c r="H389" s="850"/>
      <c r="I389" s="850"/>
      <c r="J389" s="850"/>
      <c r="K389" s="850"/>
      <c r="L389" s="850"/>
      <c r="M389" s="850"/>
      <c r="N389" s="850">
        <v>100</v>
      </c>
      <c r="O389" s="850">
        <v>2074</v>
      </c>
      <c r="P389" s="838"/>
      <c r="Q389" s="851">
        <v>20.74</v>
      </c>
    </row>
    <row r="390" spans="1:17" ht="14.4" customHeight="1" x14ac:dyDescent="0.3">
      <c r="A390" s="832" t="s">
        <v>1823</v>
      </c>
      <c r="B390" s="833" t="s">
        <v>1554</v>
      </c>
      <c r="C390" s="833" t="s">
        <v>1614</v>
      </c>
      <c r="D390" s="833" t="s">
        <v>1618</v>
      </c>
      <c r="E390" s="833" t="s">
        <v>1619</v>
      </c>
      <c r="F390" s="850"/>
      <c r="G390" s="850"/>
      <c r="H390" s="850"/>
      <c r="I390" s="850"/>
      <c r="J390" s="850">
        <v>1</v>
      </c>
      <c r="K390" s="850">
        <v>444</v>
      </c>
      <c r="L390" s="850">
        <v>1</v>
      </c>
      <c r="M390" s="850">
        <v>444</v>
      </c>
      <c r="N390" s="850"/>
      <c r="O390" s="850"/>
      <c r="P390" s="838"/>
      <c r="Q390" s="851"/>
    </row>
    <row r="391" spans="1:17" ht="14.4" customHeight="1" x14ac:dyDescent="0.3">
      <c r="A391" s="832" t="s">
        <v>1823</v>
      </c>
      <c r="B391" s="833" t="s">
        <v>1554</v>
      </c>
      <c r="C391" s="833" t="s">
        <v>1614</v>
      </c>
      <c r="D391" s="833" t="s">
        <v>1657</v>
      </c>
      <c r="E391" s="833" t="s">
        <v>1658</v>
      </c>
      <c r="F391" s="850"/>
      <c r="G391" s="850"/>
      <c r="H391" s="850"/>
      <c r="I391" s="850"/>
      <c r="J391" s="850"/>
      <c r="K391" s="850"/>
      <c r="L391" s="850"/>
      <c r="M391" s="850"/>
      <c r="N391" s="850">
        <v>1</v>
      </c>
      <c r="O391" s="850">
        <v>717</v>
      </c>
      <c r="P391" s="838"/>
      <c r="Q391" s="851">
        <v>717</v>
      </c>
    </row>
    <row r="392" spans="1:17" ht="14.4" customHeight="1" x14ac:dyDescent="0.3">
      <c r="A392" s="832" t="s">
        <v>1823</v>
      </c>
      <c r="B392" s="833" t="s">
        <v>1554</v>
      </c>
      <c r="C392" s="833" t="s">
        <v>1614</v>
      </c>
      <c r="D392" s="833" t="s">
        <v>1660</v>
      </c>
      <c r="E392" s="833" t="s">
        <v>1662</v>
      </c>
      <c r="F392" s="850">
        <v>1</v>
      </c>
      <c r="G392" s="850">
        <v>2637</v>
      </c>
      <c r="H392" s="850"/>
      <c r="I392" s="850">
        <v>2637</v>
      </c>
      <c r="J392" s="850"/>
      <c r="K392" s="850"/>
      <c r="L392" s="850"/>
      <c r="M392" s="850"/>
      <c r="N392" s="850"/>
      <c r="O392" s="850"/>
      <c r="P392" s="838"/>
      <c r="Q392" s="851"/>
    </row>
    <row r="393" spans="1:17" ht="14.4" customHeight="1" x14ac:dyDescent="0.3">
      <c r="A393" s="832" t="s">
        <v>1823</v>
      </c>
      <c r="B393" s="833" t="s">
        <v>1554</v>
      </c>
      <c r="C393" s="833" t="s">
        <v>1614</v>
      </c>
      <c r="D393" s="833" t="s">
        <v>1663</v>
      </c>
      <c r="E393" s="833" t="s">
        <v>1664</v>
      </c>
      <c r="F393" s="850">
        <v>3</v>
      </c>
      <c r="G393" s="850">
        <v>5475</v>
      </c>
      <c r="H393" s="850">
        <v>1.5</v>
      </c>
      <c r="I393" s="850">
        <v>1825</v>
      </c>
      <c r="J393" s="850">
        <v>2</v>
      </c>
      <c r="K393" s="850">
        <v>3650</v>
      </c>
      <c r="L393" s="850">
        <v>1</v>
      </c>
      <c r="M393" s="850">
        <v>1825</v>
      </c>
      <c r="N393" s="850"/>
      <c r="O393" s="850"/>
      <c r="P393" s="838"/>
      <c r="Q393" s="851"/>
    </row>
    <row r="394" spans="1:17" ht="14.4" customHeight="1" x14ac:dyDescent="0.3">
      <c r="A394" s="832" t="s">
        <v>1823</v>
      </c>
      <c r="B394" s="833" t="s">
        <v>1554</v>
      </c>
      <c r="C394" s="833" t="s">
        <v>1614</v>
      </c>
      <c r="D394" s="833" t="s">
        <v>1666</v>
      </c>
      <c r="E394" s="833" t="s">
        <v>1667</v>
      </c>
      <c r="F394" s="850">
        <v>1</v>
      </c>
      <c r="G394" s="850">
        <v>429</v>
      </c>
      <c r="H394" s="850">
        <v>0.5</v>
      </c>
      <c r="I394" s="850">
        <v>429</v>
      </c>
      <c r="J394" s="850">
        <v>2</v>
      </c>
      <c r="K394" s="850">
        <v>858</v>
      </c>
      <c r="L394" s="850">
        <v>1</v>
      </c>
      <c r="M394" s="850">
        <v>429</v>
      </c>
      <c r="N394" s="850"/>
      <c r="O394" s="850"/>
      <c r="P394" s="838"/>
      <c r="Q394" s="851"/>
    </row>
    <row r="395" spans="1:17" ht="14.4" customHeight="1" x14ac:dyDescent="0.3">
      <c r="A395" s="832" t="s">
        <v>1823</v>
      </c>
      <c r="B395" s="833" t="s">
        <v>1554</v>
      </c>
      <c r="C395" s="833" t="s">
        <v>1614</v>
      </c>
      <c r="D395" s="833" t="s">
        <v>1741</v>
      </c>
      <c r="E395" s="833" t="s">
        <v>1742</v>
      </c>
      <c r="F395" s="850"/>
      <c r="G395" s="850"/>
      <c r="H395" s="850"/>
      <c r="I395" s="850"/>
      <c r="J395" s="850">
        <v>2</v>
      </c>
      <c r="K395" s="850">
        <v>29014</v>
      </c>
      <c r="L395" s="850">
        <v>1</v>
      </c>
      <c r="M395" s="850">
        <v>14507</v>
      </c>
      <c r="N395" s="850">
        <v>1</v>
      </c>
      <c r="O395" s="850">
        <v>14509</v>
      </c>
      <c r="P395" s="838">
        <v>0.50006893223960847</v>
      </c>
      <c r="Q395" s="851">
        <v>14509</v>
      </c>
    </row>
    <row r="396" spans="1:17" ht="14.4" customHeight="1" x14ac:dyDescent="0.3">
      <c r="A396" s="832" t="s">
        <v>1823</v>
      </c>
      <c r="B396" s="833" t="s">
        <v>1554</v>
      </c>
      <c r="C396" s="833" t="s">
        <v>1614</v>
      </c>
      <c r="D396" s="833" t="s">
        <v>1678</v>
      </c>
      <c r="E396" s="833" t="s">
        <v>1679</v>
      </c>
      <c r="F396" s="850">
        <v>1</v>
      </c>
      <c r="G396" s="850">
        <v>609</v>
      </c>
      <c r="H396" s="850"/>
      <c r="I396" s="850">
        <v>609</v>
      </c>
      <c r="J396" s="850"/>
      <c r="K396" s="850"/>
      <c r="L396" s="850"/>
      <c r="M396" s="850"/>
      <c r="N396" s="850"/>
      <c r="O396" s="850"/>
      <c r="P396" s="838"/>
      <c r="Q396" s="851"/>
    </row>
    <row r="397" spans="1:17" ht="14.4" customHeight="1" x14ac:dyDescent="0.3">
      <c r="A397" s="832" t="s">
        <v>1823</v>
      </c>
      <c r="B397" s="833" t="s">
        <v>1554</v>
      </c>
      <c r="C397" s="833" t="s">
        <v>1614</v>
      </c>
      <c r="D397" s="833" t="s">
        <v>1713</v>
      </c>
      <c r="E397" s="833" t="s">
        <v>1714</v>
      </c>
      <c r="F397" s="850">
        <v>1</v>
      </c>
      <c r="G397" s="850">
        <v>718</v>
      </c>
      <c r="H397" s="850"/>
      <c r="I397" s="850">
        <v>718</v>
      </c>
      <c r="J397" s="850"/>
      <c r="K397" s="850"/>
      <c r="L397" s="850"/>
      <c r="M397" s="850"/>
      <c r="N397" s="850"/>
      <c r="O397" s="850"/>
      <c r="P397" s="838"/>
      <c r="Q397" s="851"/>
    </row>
    <row r="398" spans="1:17" ht="14.4" customHeight="1" x14ac:dyDescent="0.3">
      <c r="A398" s="832" t="s">
        <v>1824</v>
      </c>
      <c r="B398" s="833" t="s">
        <v>1554</v>
      </c>
      <c r="C398" s="833" t="s">
        <v>1721</v>
      </c>
      <c r="D398" s="833" t="s">
        <v>1722</v>
      </c>
      <c r="E398" s="833" t="s">
        <v>1723</v>
      </c>
      <c r="F398" s="850"/>
      <c r="G398" s="850"/>
      <c r="H398" s="850"/>
      <c r="I398" s="850"/>
      <c r="J398" s="850">
        <v>0.85</v>
      </c>
      <c r="K398" s="850">
        <v>1708.19</v>
      </c>
      <c r="L398" s="850">
        <v>1</v>
      </c>
      <c r="M398" s="850">
        <v>2009.6352941176472</v>
      </c>
      <c r="N398" s="850"/>
      <c r="O398" s="850"/>
      <c r="P398" s="838"/>
      <c r="Q398" s="851"/>
    </row>
    <row r="399" spans="1:17" ht="14.4" customHeight="1" x14ac:dyDescent="0.3">
      <c r="A399" s="832" t="s">
        <v>1824</v>
      </c>
      <c r="B399" s="833" t="s">
        <v>1554</v>
      </c>
      <c r="C399" s="833" t="s">
        <v>1721</v>
      </c>
      <c r="D399" s="833" t="s">
        <v>1727</v>
      </c>
      <c r="E399" s="833" t="s">
        <v>814</v>
      </c>
      <c r="F399" s="850"/>
      <c r="G399" s="850"/>
      <c r="H399" s="850"/>
      <c r="I399" s="850"/>
      <c r="J399" s="850">
        <v>0.85</v>
      </c>
      <c r="K399" s="850">
        <v>1546.1799999999998</v>
      </c>
      <c r="L399" s="850">
        <v>1</v>
      </c>
      <c r="M399" s="850">
        <v>1819.035294117647</v>
      </c>
      <c r="N399" s="850">
        <v>1.05</v>
      </c>
      <c r="O399" s="850">
        <v>1910</v>
      </c>
      <c r="P399" s="838">
        <v>1.2353024874206109</v>
      </c>
      <c r="Q399" s="851">
        <v>1819.047619047619</v>
      </c>
    </row>
    <row r="400" spans="1:17" ht="14.4" customHeight="1" x14ac:dyDescent="0.3">
      <c r="A400" s="832" t="s">
        <v>1824</v>
      </c>
      <c r="B400" s="833" t="s">
        <v>1554</v>
      </c>
      <c r="C400" s="833" t="s">
        <v>1721</v>
      </c>
      <c r="D400" s="833" t="s">
        <v>1728</v>
      </c>
      <c r="E400" s="833" t="s">
        <v>1729</v>
      </c>
      <c r="F400" s="850"/>
      <c r="G400" s="850"/>
      <c r="H400" s="850"/>
      <c r="I400" s="850"/>
      <c r="J400" s="850">
        <v>0.1</v>
      </c>
      <c r="K400" s="850">
        <v>90.38</v>
      </c>
      <c r="L400" s="850">
        <v>1</v>
      </c>
      <c r="M400" s="850">
        <v>903.8</v>
      </c>
      <c r="N400" s="850"/>
      <c r="O400" s="850"/>
      <c r="P400" s="838"/>
      <c r="Q400" s="851"/>
    </row>
    <row r="401" spans="1:17" ht="14.4" customHeight="1" x14ac:dyDescent="0.3">
      <c r="A401" s="832" t="s">
        <v>1824</v>
      </c>
      <c r="B401" s="833" t="s">
        <v>1554</v>
      </c>
      <c r="C401" s="833" t="s">
        <v>1555</v>
      </c>
      <c r="D401" s="833" t="s">
        <v>1560</v>
      </c>
      <c r="E401" s="833" t="s">
        <v>1561</v>
      </c>
      <c r="F401" s="850">
        <v>480</v>
      </c>
      <c r="G401" s="850">
        <v>2520</v>
      </c>
      <c r="H401" s="850">
        <v>0.65176908752327756</v>
      </c>
      <c r="I401" s="850">
        <v>5.25</v>
      </c>
      <c r="J401" s="850">
        <v>540</v>
      </c>
      <c r="K401" s="850">
        <v>3866.3999999999996</v>
      </c>
      <c r="L401" s="850">
        <v>1</v>
      </c>
      <c r="M401" s="850">
        <v>7.1599999999999993</v>
      </c>
      <c r="N401" s="850">
        <v>870</v>
      </c>
      <c r="O401" s="850">
        <v>6255.3</v>
      </c>
      <c r="P401" s="838">
        <v>1.6178615766604596</v>
      </c>
      <c r="Q401" s="851">
        <v>7.19</v>
      </c>
    </row>
    <row r="402" spans="1:17" ht="14.4" customHeight="1" x14ac:dyDescent="0.3">
      <c r="A402" s="832" t="s">
        <v>1824</v>
      </c>
      <c r="B402" s="833" t="s">
        <v>1554</v>
      </c>
      <c r="C402" s="833" t="s">
        <v>1555</v>
      </c>
      <c r="D402" s="833" t="s">
        <v>1566</v>
      </c>
      <c r="E402" s="833" t="s">
        <v>1567</v>
      </c>
      <c r="F402" s="850">
        <v>324</v>
      </c>
      <c r="G402" s="850">
        <v>1979.64</v>
      </c>
      <c r="H402" s="850"/>
      <c r="I402" s="850">
        <v>6.11</v>
      </c>
      <c r="J402" s="850"/>
      <c r="K402" s="850"/>
      <c r="L402" s="850"/>
      <c r="M402" s="850"/>
      <c r="N402" s="850">
        <v>307</v>
      </c>
      <c r="O402" s="850">
        <v>1636.31</v>
      </c>
      <c r="P402" s="838"/>
      <c r="Q402" s="851">
        <v>5.33</v>
      </c>
    </row>
    <row r="403" spans="1:17" ht="14.4" customHeight="1" x14ac:dyDescent="0.3">
      <c r="A403" s="832" t="s">
        <v>1824</v>
      </c>
      <c r="B403" s="833" t="s">
        <v>1554</v>
      </c>
      <c r="C403" s="833" t="s">
        <v>1555</v>
      </c>
      <c r="D403" s="833" t="s">
        <v>1580</v>
      </c>
      <c r="E403" s="833" t="s">
        <v>1581</v>
      </c>
      <c r="F403" s="850">
        <v>495</v>
      </c>
      <c r="G403" s="850">
        <v>9870.2999999999993</v>
      </c>
      <c r="H403" s="850"/>
      <c r="I403" s="850">
        <v>19.939999999999998</v>
      </c>
      <c r="J403" s="850"/>
      <c r="K403" s="850"/>
      <c r="L403" s="850"/>
      <c r="M403" s="850"/>
      <c r="N403" s="850"/>
      <c r="O403" s="850"/>
      <c r="P403" s="838"/>
      <c r="Q403" s="851"/>
    </row>
    <row r="404" spans="1:17" ht="14.4" customHeight="1" x14ac:dyDescent="0.3">
      <c r="A404" s="832" t="s">
        <v>1824</v>
      </c>
      <c r="B404" s="833" t="s">
        <v>1554</v>
      </c>
      <c r="C404" s="833" t="s">
        <v>1555</v>
      </c>
      <c r="D404" s="833" t="s">
        <v>1586</v>
      </c>
      <c r="E404" s="833" t="s">
        <v>1587</v>
      </c>
      <c r="F404" s="850">
        <v>3</v>
      </c>
      <c r="G404" s="850">
        <v>6491.2199999999993</v>
      </c>
      <c r="H404" s="850">
        <v>1.6337100143457577</v>
      </c>
      <c r="I404" s="850">
        <v>2163.7399999999998</v>
      </c>
      <c r="J404" s="850">
        <v>2</v>
      </c>
      <c r="K404" s="850">
        <v>3973.3</v>
      </c>
      <c r="L404" s="850">
        <v>1</v>
      </c>
      <c r="M404" s="850">
        <v>1986.65</v>
      </c>
      <c r="N404" s="850">
        <v>4</v>
      </c>
      <c r="O404" s="850">
        <v>8111.56</v>
      </c>
      <c r="P404" s="838">
        <v>2.0415171268215335</v>
      </c>
      <c r="Q404" s="851">
        <v>2027.89</v>
      </c>
    </row>
    <row r="405" spans="1:17" ht="14.4" customHeight="1" x14ac:dyDescent="0.3">
      <c r="A405" s="832" t="s">
        <v>1824</v>
      </c>
      <c r="B405" s="833" t="s">
        <v>1554</v>
      </c>
      <c r="C405" s="833" t="s">
        <v>1555</v>
      </c>
      <c r="D405" s="833" t="s">
        <v>1590</v>
      </c>
      <c r="E405" s="833" t="s">
        <v>1591</v>
      </c>
      <c r="F405" s="850">
        <v>596</v>
      </c>
      <c r="G405" s="850">
        <v>2473.4</v>
      </c>
      <c r="H405" s="850">
        <v>0.41735004488360633</v>
      </c>
      <c r="I405" s="850">
        <v>4.1500000000000004</v>
      </c>
      <c r="J405" s="850">
        <v>1572</v>
      </c>
      <c r="K405" s="850">
        <v>5926.4400000000005</v>
      </c>
      <c r="L405" s="850">
        <v>1</v>
      </c>
      <c r="M405" s="850">
        <v>3.7700000000000005</v>
      </c>
      <c r="N405" s="850">
        <v>780</v>
      </c>
      <c r="O405" s="850">
        <v>2925</v>
      </c>
      <c r="P405" s="838">
        <v>0.49355093445643589</v>
      </c>
      <c r="Q405" s="851">
        <v>3.75</v>
      </c>
    </row>
    <row r="406" spans="1:17" ht="14.4" customHeight="1" x14ac:dyDescent="0.3">
      <c r="A406" s="832" t="s">
        <v>1824</v>
      </c>
      <c r="B406" s="833" t="s">
        <v>1554</v>
      </c>
      <c r="C406" s="833" t="s">
        <v>1555</v>
      </c>
      <c r="D406" s="833" t="s">
        <v>1730</v>
      </c>
      <c r="E406" s="833" t="s">
        <v>1731</v>
      </c>
      <c r="F406" s="850"/>
      <c r="G406" s="850"/>
      <c r="H406" s="850"/>
      <c r="I406" s="850"/>
      <c r="J406" s="850">
        <v>689</v>
      </c>
      <c r="K406" s="850">
        <v>23084.440000000002</v>
      </c>
      <c r="L406" s="850">
        <v>1</v>
      </c>
      <c r="M406" s="850">
        <v>33.504267053701021</v>
      </c>
      <c r="N406" s="850">
        <v>809</v>
      </c>
      <c r="O406" s="850">
        <v>27659.710000000003</v>
      </c>
      <c r="P406" s="838">
        <v>1.1981971405847403</v>
      </c>
      <c r="Q406" s="851">
        <v>34.190000000000005</v>
      </c>
    </row>
    <row r="407" spans="1:17" ht="14.4" customHeight="1" x14ac:dyDescent="0.3">
      <c r="A407" s="832" t="s">
        <v>1824</v>
      </c>
      <c r="B407" s="833" t="s">
        <v>1554</v>
      </c>
      <c r="C407" s="833" t="s">
        <v>1555</v>
      </c>
      <c r="D407" s="833" t="s">
        <v>1732</v>
      </c>
      <c r="E407" s="833" t="s">
        <v>1733</v>
      </c>
      <c r="F407" s="850"/>
      <c r="G407" s="850"/>
      <c r="H407" s="850"/>
      <c r="I407" s="850"/>
      <c r="J407" s="850">
        <v>1</v>
      </c>
      <c r="K407" s="850">
        <v>57.78</v>
      </c>
      <c r="L407" s="850">
        <v>1</v>
      </c>
      <c r="M407" s="850">
        <v>57.78</v>
      </c>
      <c r="N407" s="850"/>
      <c r="O407" s="850"/>
      <c r="P407" s="838"/>
      <c r="Q407" s="851"/>
    </row>
    <row r="408" spans="1:17" ht="14.4" customHeight="1" x14ac:dyDescent="0.3">
      <c r="A408" s="832" t="s">
        <v>1824</v>
      </c>
      <c r="B408" s="833" t="s">
        <v>1554</v>
      </c>
      <c r="C408" s="833" t="s">
        <v>1555</v>
      </c>
      <c r="D408" s="833" t="s">
        <v>1606</v>
      </c>
      <c r="E408" s="833" t="s">
        <v>1607</v>
      </c>
      <c r="F408" s="850"/>
      <c r="G408" s="850"/>
      <c r="H408" s="850"/>
      <c r="I408" s="850"/>
      <c r="J408" s="850"/>
      <c r="K408" s="850"/>
      <c r="L408" s="850"/>
      <c r="M408" s="850"/>
      <c r="N408" s="850">
        <v>745</v>
      </c>
      <c r="O408" s="850">
        <v>14780.8</v>
      </c>
      <c r="P408" s="838"/>
      <c r="Q408" s="851">
        <v>19.84</v>
      </c>
    </row>
    <row r="409" spans="1:17" ht="14.4" customHeight="1" x14ac:dyDescent="0.3">
      <c r="A409" s="832" t="s">
        <v>1824</v>
      </c>
      <c r="B409" s="833" t="s">
        <v>1554</v>
      </c>
      <c r="C409" s="833" t="s">
        <v>1614</v>
      </c>
      <c r="D409" s="833" t="s">
        <v>1649</v>
      </c>
      <c r="E409" s="833" t="s">
        <v>1650</v>
      </c>
      <c r="F409" s="850"/>
      <c r="G409" s="850"/>
      <c r="H409" s="850"/>
      <c r="I409" s="850"/>
      <c r="J409" s="850">
        <v>1</v>
      </c>
      <c r="K409" s="850">
        <v>1213</v>
      </c>
      <c r="L409" s="850">
        <v>1</v>
      </c>
      <c r="M409" s="850">
        <v>1213</v>
      </c>
      <c r="N409" s="850"/>
      <c r="O409" s="850"/>
      <c r="P409" s="838"/>
      <c r="Q409" s="851"/>
    </row>
    <row r="410" spans="1:17" ht="14.4" customHeight="1" x14ac:dyDescent="0.3">
      <c r="A410" s="832" t="s">
        <v>1824</v>
      </c>
      <c r="B410" s="833" t="s">
        <v>1554</v>
      </c>
      <c r="C410" s="833" t="s">
        <v>1614</v>
      </c>
      <c r="D410" s="833" t="s">
        <v>1649</v>
      </c>
      <c r="E410" s="833" t="s">
        <v>1651</v>
      </c>
      <c r="F410" s="850">
        <v>1</v>
      </c>
      <c r="G410" s="850">
        <v>1213</v>
      </c>
      <c r="H410" s="850"/>
      <c r="I410" s="850">
        <v>1213</v>
      </c>
      <c r="J410" s="850"/>
      <c r="K410" s="850"/>
      <c r="L410" s="850"/>
      <c r="M410" s="850"/>
      <c r="N410" s="850"/>
      <c r="O410" s="850"/>
      <c r="P410" s="838"/>
      <c r="Q410" s="851"/>
    </row>
    <row r="411" spans="1:17" ht="14.4" customHeight="1" x14ac:dyDescent="0.3">
      <c r="A411" s="832" t="s">
        <v>1824</v>
      </c>
      <c r="B411" s="833" t="s">
        <v>1554</v>
      </c>
      <c r="C411" s="833" t="s">
        <v>1614</v>
      </c>
      <c r="D411" s="833" t="s">
        <v>1654</v>
      </c>
      <c r="E411" s="833" t="s">
        <v>1655</v>
      </c>
      <c r="F411" s="850">
        <v>2</v>
      </c>
      <c r="G411" s="850">
        <v>1362</v>
      </c>
      <c r="H411" s="850">
        <v>1.9970674486803519</v>
      </c>
      <c r="I411" s="850">
        <v>681</v>
      </c>
      <c r="J411" s="850">
        <v>1</v>
      </c>
      <c r="K411" s="850">
        <v>682</v>
      </c>
      <c r="L411" s="850">
        <v>1</v>
      </c>
      <c r="M411" s="850">
        <v>682</v>
      </c>
      <c r="N411" s="850">
        <v>3</v>
      </c>
      <c r="O411" s="850">
        <v>2046</v>
      </c>
      <c r="P411" s="838">
        <v>3</v>
      </c>
      <c r="Q411" s="851">
        <v>682</v>
      </c>
    </row>
    <row r="412" spans="1:17" ht="14.4" customHeight="1" x14ac:dyDescent="0.3">
      <c r="A412" s="832" t="s">
        <v>1824</v>
      </c>
      <c r="B412" s="833" t="s">
        <v>1554</v>
      </c>
      <c r="C412" s="833" t="s">
        <v>1614</v>
      </c>
      <c r="D412" s="833" t="s">
        <v>1654</v>
      </c>
      <c r="E412" s="833" t="s">
        <v>1656</v>
      </c>
      <c r="F412" s="850">
        <v>1</v>
      </c>
      <c r="G412" s="850">
        <v>681</v>
      </c>
      <c r="H412" s="850">
        <v>0.99853372434017595</v>
      </c>
      <c r="I412" s="850">
        <v>681</v>
      </c>
      <c r="J412" s="850">
        <v>1</v>
      </c>
      <c r="K412" s="850">
        <v>682</v>
      </c>
      <c r="L412" s="850">
        <v>1</v>
      </c>
      <c r="M412" s="850">
        <v>682</v>
      </c>
      <c r="N412" s="850">
        <v>1</v>
      </c>
      <c r="O412" s="850">
        <v>682</v>
      </c>
      <c r="P412" s="838">
        <v>1</v>
      </c>
      <c r="Q412" s="851">
        <v>682</v>
      </c>
    </row>
    <row r="413" spans="1:17" ht="14.4" customHeight="1" x14ac:dyDescent="0.3">
      <c r="A413" s="832" t="s">
        <v>1824</v>
      </c>
      <c r="B413" s="833" t="s">
        <v>1554</v>
      </c>
      <c r="C413" s="833" t="s">
        <v>1614</v>
      </c>
      <c r="D413" s="833" t="s">
        <v>1663</v>
      </c>
      <c r="E413" s="833" t="s">
        <v>1664</v>
      </c>
      <c r="F413" s="850">
        <v>3</v>
      </c>
      <c r="G413" s="850">
        <v>5475</v>
      </c>
      <c r="H413" s="850">
        <v>0.6</v>
      </c>
      <c r="I413" s="850">
        <v>1825</v>
      </c>
      <c r="J413" s="850">
        <v>5</v>
      </c>
      <c r="K413" s="850">
        <v>9125</v>
      </c>
      <c r="L413" s="850">
        <v>1</v>
      </c>
      <c r="M413" s="850">
        <v>1825</v>
      </c>
      <c r="N413" s="850">
        <v>4</v>
      </c>
      <c r="O413" s="850">
        <v>7304</v>
      </c>
      <c r="P413" s="838">
        <v>0.80043835616438352</v>
      </c>
      <c r="Q413" s="851">
        <v>1826</v>
      </c>
    </row>
    <row r="414" spans="1:17" ht="14.4" customHeight="1" x14ac:dyDescent="0.3">
      <c r="A414" s="832" t="s">
        <v>1824</v>
      </c>
      <c r="B414" s="833" t="s">
        <v>1554</v>
      </c>
      <c r="C414" s="833" t="s">
        <v>1614</v>
      </c>
      <c r="D414" s="833" t="s">
        <v>1663</v>
      </c>
      <c r="E414" s="833" t="s">
        <v>1665</v>
      </c>
      <c r="F414" s="850">
        <v>1</v>
      </c>
      <c r="G414" s="850">
        <v>1825</v>
      </c>
      <c r="H414" s="850">
        <v>0.5</v>
      </c>
      <c r="I414" s="850">
        <v>1825</v>
      </c>
      <c r="J414" s="850">
        <v>2</v>
      </c>
      <c r="K414" s="850">
        <v>3650</v>
      </c>
      <c r="L414" s="850">
        <v>1</v>
      </c>
      <c r="M414" s="850">
        <v>1825</v>
      </c>
      <c r="N414" s="850">
        <v>3</v>
      </c>
      <c r="O414" s="850">
        <v>5478</v>
      </c>
      <c r="P414" s="838">
        <v>1.5008219178082192</v>
      </c>
      <c r="Q414" s="851">
        <v>1826</v>
      </c>
    </row>
    <row r="415" spans="1:17" ht="14.4" customHeight="1" x14ac:dyDescent="0.3">
      <c r="A415" s="832" t="s">
        <v>1824</v>
      </c>
      <c r="B415" s="833" t="s">
        <v>1554</v>
      </c>
      <c r="C415" s="833" t="s">
        <v>1614</v>
      </c>
      <c r="D415" s="833" t="s">
        <v>1666</v>
      </c>
      <c r="E415" s="833" t="s">
        <v>1667</v>
      </c>
      <c r="F415" s="850">
        <v>1</v>
      </c>
      <c r="G415" s="850">
        <v>429</v>
      </c>
      <c r="H415" s="850"/>
      <c r="I415" s="850">
        <v>429</v>
      </c>
      <c r="J415" s="850"/>
      <c r="K415" s="850"/>
      <c r="L415" s="850"/>
      <c r="M415" s="850"/>
      <c r="N415" s="850">
        <v>1</v>
      </c>
      <c r="O415" s="850">
        <v>430</v>
      </c>
      <c r="P415" s="838"/>
      <c r="Q415" s="851">
        <v>430</v>
      </c>
    </row>
    <row r="416" spans="1:17" ht="14.4" customHeight="1" x14ac:dyDescent="0.3">
      <c r="A416" s="832" t="s">
        <v>1824</v>
      </c>
      <c r="B416" s="833" t="s">
        <v>1554</v>
      </c>
      <c r="C416" s="833" t="s">
        <v>1614</v>
      </c>
      <c r="D416" s="833" t="s">
        <v>1741</v>
      </c>
      <c r="E416" s="833" t="s">
        <v>1742</v>
      </c>
      <c r="F416" s="850"/>
      <c r="G416" s="850"/>
      <c r="H416" s="850"/>
      <c r="I416" s="850"/>
      <c r="J416" s="850">
        <v>4</v>
      </c>
      <c r="K416" s="850">
        <v>58028</v>
      </c>
      <c r="L416" s="850">
        <v>1</v>
      </c>
      <c r="M416" s="850">
        <v>14507</v>
      </c>
      <c r="N416" s="850">
        <v>2</v>
      </c>
      <c r="O416" s="850">
        <v>29018</v>
      </c>
      <c r="P416" s="838">
        <v>0.50006893223960847</v>
      </c>
      <c r="Q416" s="851">
        <v>14509</v>
      </c>
    </row>
    <row r="417" spans="1:17" ht="14.4" customHeight="1" x14ac:dyDescent="0.3">
      <c r="A417" s="832" t="s">
        <v>1824</v>
      </c>
      <c r="B417" s="833" t="s">
        <v>1554</v>
      </c>
      <c r="C417" s="833" t="s">
        <v>1614</v>
      </c>
      <c r="D417" s="833" t="s">
        <v>1686</v>
      </c>
      <c r="E417" s="833" t="s">
        <v>1687</v>
      </c>
      <c r="F417" s="850">
        <v>1</v>
      </c>
      <c r="G417" s="850">
        <v>1342</v>
      </c>
      <c r="H417" s="850">
        <v>1</v>
      </c>
      <c r="I417" s="850">
        <v>1342</v>
      </c>
      <c r="J417" s="850">
        <v>1</v>
      </c>
      <c r="K417" s="850">
        <v>1342</v>
      </c>
      <c r="L417" s="850">
        <v>1</v>
      </c>
      <c r="M417" s="850">
        <v>1342</v>
      </c>
      <c r="N417" s="850">
        <v>1</v>
      </c>
      <c r="O417" s="850">
        <v>1343</v>
      </c>
      <c r="P417" s="838">
        <v>1.0007451564828613</v>
      </c>
      <c r="Q417" s="851">
        <v>1343</v>
      </c>
    </row>
    <row r="418" spans="1:17" ht="14.4" customHeight="1" x14ac:dyDescent="0.3">
      <c r="A418" s="832" t="s">
        <v>1824</v>
      </c>
      <c r="B418" s="833" t="s">
        <v>1554</v>
      </c>
      <c r="C418" s="833" t="s">
        <v>1614</v>
      </c>
      <c r="D418" s="833" t="s">
        <v>1686</v>
      </c>
      <c r="E418" s="833" t="s">
        <v>1688</v>
      </c>
      <c r="F418" s="850"/>
      <c r="G418" s="850"/>
      <c r="H418" s="850"/>
      <c r="I418" s="850"/>
      <c r="J418" s="850">
        <v>1</v>
      </c>
      <c r="K418" s="850">
        <v>1342</v>
      </c>
      <c r="L418" s="850">
        <v>1</v>
      </c>
      <c r="M418" s="850">
        <v>1342</v>
      </c>
      <c r="N418" s="850"/>
      <c r="O418" s="850"/>
      <c r="P418" s="838"/>
      <c r="Q418" s="851"/>
    </row>
    <row r="419" spans="1:17" ht="14.4" customHeight="1" x14ac:dyDescent="0.3">
      <c r="A419" s="832" t="s">
        <v>1824</v>
      </c>
      <c r="B419" s="833" t="s">
        <v>1554</v>
      </c>
      <c r="C419" s="833" t="s">
        <v>1614</v>
      </c>
      <c r="D419" s="833" t="s">
        <v>1689</v>
      </c>
      <c r="E419" s="833" t="s">
        <v>1690</v>
      </c>
      <c r="F419" s="850">
        <v>1</v>
      </c>
      <c r="G419" s="850">
        <v>509</v>
      </c>
      <c r="H419" s="850">
        <v>1</v>
      </c>
      <c r="I419" s="850">
        <v>509</v>
      </c>
      <c r="J419" s="850">
        <v>1</v>
      </c>
      <c r="K419" s="850">
        <v>509</v>
      </c>
      <c r="L419" s="850">
        <v>1</v>
      </c>
      <c r="M419" s="850">
        <v>509</v>
      </c>
      <c r="N419" s="850">
        <v>1</v>
      </c>
      <c r="O419" s="850">
        <v>510</v>
      </c>
      <c r="P419" s="838">
        <v>1.0019646365422397</v>
      </c>
      <c r="Q419" s="851">
        <v>510</v>
      </c>
    </row>
    <row r="420" spans="1:17" ht="14.4" customHeight="1" x14ac:dyDescent="0.3">
      <c r="A420" s="832" t="s">
        <v>1824</v>
      </c>
      <c r="B420" s="833" t="s">
        <v>1554</v>
      </c>
      <c r="C420" s="833" t="s">
        <v>1614</v>
      </c>
      <c r="D420" s="833" t="s">
        <v>1689</v>
      </c>
      <c r="E420" s="833" t="s">
        <v>1691</v>
      </c>
      <c r="F420" s="850">
        <v>2</v>
      </c>
      <c r="G420" s="850">
        <v>1018</v>
      </c>
      <c r="H420" s="850">
        <v>1</v>
      </c>
      <c r="I420" s="850">
        <v>509</v>
      </c>
      <c r="J420" s="850">
        <v>2</v>
      </c>
      <c r="K420" s="850">
        <v>1018</v>
      </c>
      <c r="L420" s="850">
        <v>1</v>
      </c>
      <c r="M420" s="850">
        <v>509</v>
      </c>
      <c r="N420" s="850">
        <v>4</v>
      </c>
      <c r="O420" s="850">
        <v>2040</v>
      </c>
      <c r="P420" s="838">
        <v>2.0039292730844793</v>
      </c>
      <c r="Q420" s="851">
        <v>510</v>
      </c>
    </row>
    <row r="421" spans="1:17" ht="14.4" customHeight="1" x14ac:dyDescent="0.3">
      <c r="A421" s="832" t="s">
        <v>1824</v>
      </c>
      <c r="B421" s="833" t="s">
        <v>1554</v>
      </c>
      <c r="C421" s="833" t="s">
        <v>1614</v>
      </c>
      <c r="D421" s="833" t="s">
        <v>1692</v>
      </c>
      <c r="E421" s="833" t="s">
        <v>1693</v>
      </c>
      <c r="F421" s="850">
        <v>1</v>
      </c>
      <c r="G421" s="850">
        <v>2329</v>
      </c>
      <c r="H421" s="850"/>
      <c r="I421" s="850">
        <v>2329</v>
      </c>
      <c r="J421" s="850"/>
      <c r="K421" s="850"/>
      <c r="L421" s="850"/>
      <c r="M421" s="850"/>
      <c r="N421" s="850"/>
      <c r="O421" s="850"/>
      <c r="P421" s="838"/>
      <c r="Q421" s="851"/>
    </row>
    <row r="422" spans="1:17" ht="14.4" customHeight="1" x14ac:dyDescent="0.3">
      <c r="A422" s="832" t="s">
        <v>1824</v>
      </c>
      <c r="B422" s="833" t="s">
        <v>1554</v>
      </c>
      <c r="C422" s="833" t="s">
        <v>1614</v>
      </c>
      <c r="D422" s="833" t="s">
        <v>1694</v>
      </c>
      <c r="E422" s="833" t="s">
        <v>1695</v>
      </c>
      <c r="F422" s="850"/>
      <c r="G422" s="850"/>
      <c r="H422" s="850"/>
      <c r="I422" s="850"/>
      <c r="J422" s="850"/>
      <c r="K422" s="850"/>
      <c r="L422" s="850"/>
      <c r="M422" s="850"/>
      <c r="N422" s="850">
        <v>1</v>
      </c>
      <c r="O422" s="850">
        <v>2649</v>
      </c>
      <c r="P422" s="838"/>
      <c r="Q422" s="851">
        <v>2649</v>
      </c>
    </row>
    <row r="423" spans="1:17" ht="14.4" customHeight="1" x14ac:dyDescent="0.3">
      <c r="A423" s="832" t="s">
        <v>1824</v>
      </c>
      <c r="B423" s="833" t="s">
        <v>1554</v>
      </c>
      <c r="C423" s="833" t="s">
        <v>1614</v>
      </c>
      <c r="D423" s="833" t="s">
        <v>1713</v>
      </c>
      <c r="E423" s="833" t="s">
        <v>1714</v>
      </c>
      <c r="F423" s="850">
        <v>1</v>
      </c>
      <c r="G423" s="850">
        <v>718</v>
      </c>
      <c r="H423" s="850"/>
      <c r="I423" s="850">
        <v>718</v>
      </c>
      <c r="J423" s="850"/>
      <c r="K423" s="850"/>
      <c r="L423" s="850"/>
      <c r="M423" s="850"/>
      <c r="N423" s="850"/>
      <c r="O423" s="850"/>
      <c r="P423" s="838"/>
      <c r="Q423" s="851"/>
    </row>
    <row r="424" spans="1:17" ht="14.4" customHeight="1" x14ac:dyDescent="0.3">
      <c r="A424" s="832" t="s">
        <v>1825</v>
      </c>
      <c r="B424" s="833" t="s">
        <v>1554</v>
      </c>
      <c r="C424" s="833" t="s">
        <v>1721</v>
      </c>
      <c r="D424" s="833" t="s">
        <v>1726</v>
      </c>
      <c r="E424" s="833" t="s">
        <v>814</v>
      </c>
      <c r="F424" s="850">
        <v>0.02</v>
      </c>
      <c r="G424" s="850">
        <v>177.08</v>
      </c>
      <c r="H424" s="850"/>
      <c r="I424" s="850">
        <v>8854</v>
      </c>
      <c r="J424" s="850"/>
      <c r="K424" s="850"/>
      <c r="L424" s="850"/>
      <c r="M424" s="850"/>
      <c r="N424" s="850"/>
      <c r="O424" s="850"/>
      <c r="P424" s="838"/>
      <c r="Q424" s="851"/>
    </row>
    <row r="425" spans="1:17" ht="14.4" customHeight="1" x14ac:dyDescent="0.3">
      <c r="A425" s="832" t="s">
        <v>1825</v>
      </c>
      <c r="B425" s="833" t="s">
        <v>1554</v>
      </c>
      <c r="C425" s="833" t="s">
        <v>1721</v>
      </c>
      <c r="D425" s="833" t="s">
        <v>1727</v>
      </c>
      <c r="E425" s="833" t="s">
        <v>814</v>
      </c>
      <c r="F425" s="850">
        <v>0.5</v>
      </c>
      <c r="G425" s="850">
        <v>885.4</v>
      </c>
      <c r="H425" s="850"/>
      <c r="I425" s="850">
        <v>1770.8</v>
      </c>
      <c r="J425" s="850"/>
      <c r="K425" s="850"/>
      <c r="L425" s="850"/>
      <c r="M425" s="850"/>
      <c r="N425" s="850">
        <v>0.45</v>
      </c>
      <c r="O425" s="850">
        <v>818.57</v>
      </c>
      <c r="P425" s="838"/>
      <c r="Q425" s="851">
        <v>1819.0444444444445</v>
      </c>
    </row>
    <row r="426" spans="1:17" ht="14.4" customHeight="1" x14ac:dyDescent="0.3">
      <c r="A426" s="832" t="s">
        <v>1825</v>
      </c>
      <c r="B426" s="833" t="s">
        <v>1554</v>
      </c>
      <c r="C426" s="833" t="s">
        <v>1555</v>
      </c>
      <c r="D426" s="833" t="s">
        <v>1560</v>
      </c>
      <c r="E426" s="833" t="s">
        <v>1561</v>
      </c>
      <c r="F426" s="850"/>
      <c r="G426" s="850"/>
      <c r="H426" s="850"/>
      <c r="I426" s="850"/>
      <c r="J426" s="850"/>
      <c r="K426" s="850"/>
      <c r="L426" s="850"/>
      <c r="M426" s="850"/>
      <c r="N426" s="850">
        <v>430</v>
      </c>
      <c r="O426" s="850">
        <v>3091.7</v>
      </c>
      <c r="P426" s="838"/>
      <c r="Q426" s="851">
        <v>7.1899999999999995</v>
      </c>
    </row>
    <row r="427" spans="1:17" ht="14.4" customHeight="1" x14ac:dyDescent="0.3">
      <c r="A427" s="832" t="s">
        <v>1825</v>
      </c>
      <c r="B427" s="833" t="s">
        <v>1554</v>
      </c>
      <c r="C427" s="833" t="s">
        <v>1555</v>
      </c>
      <c r="D427" s="833" t="s">
        <v>1566</v>
      </c>
      <c r="E427" s="833" t="s">
        <v>1567</v>
      </c>
      <c r="F427" s="850"/>
      <c r="G427" s="850"/>
      <c r="H427" s="850"/>
      <c r="I427" s="850"/>
      <c r="J427" s="850"/>
      <c r="K427" s="850"/>
      <c r="L427" s="850"/>
      <c r="M427" s="850"/>
      <c r="N427" s="850">
        <v>865</v>
      </c>
      <c r="O427" s="850">
        <v>4610.45</v>
      </c>
      <c r="P427" s="838"/>
      <c r="Q427" s="851">
        <v>5.33</v>
      </c>
    </row>
    <row r="428" spans="1:17" ht="14.4" customHeight="1" x14ac:dyDescent="0.3">
      <c r="A428" s="832" t="s">
        <v>1825</v>
      </c>
      <c r="B428" s="833" t="s">
        <v>1554</v>
      </c>
      <c r="C428" s="833" t="s">
        <v>1555</v>
      </c>
      <c r="D428" s="833" t="s">
        <v>1580</v>
      </c>
      <c r="E428" s="833" t="s">
        <v>1581</v>
      </c>
      <c r="F428" s="850">
        <v>610</v>
      </c>
      <c r="G428" s="850">
        <v>12431.8</v>
      </c>
      <c r="H428" s="850"/>
      <c r="I428" s="850">
        <v>20.38</v>
      </c>
      <c r="J428" s="850"/>
      <c r="K428" s="850"/>
      <c r="L428" s="850"/>
      <c r="M428" s="850"/>
      <c r="N428" s="850">
        <v>920</v>
      </c>
      <c r="O428" s="850">
        <v>19228</v>
      </c>
      <c r="P428" s="838"/>
      <c r="Q428" s="851">
        <v>20.9</v>
      </c>
    </row>
    <row r="429" spans="1:17" ht="14.4" customHeight="1" x14ac:dyDescent="0.3">
      <c r="A429" s="832" t="s">
        <v>1825</v>
      </c>
      <c r="B429" s="833" t="s">
        <v>1554</v>
      </c>
      <c r="C429" s="833" t="s">
        <v>1555</v>
      </c>
      <c r="D429" s="833" t="s">
        <v>1590</v>
      </c>
      <c r="E429" s="833" t="s">
        <v>1591</v>
      </c>
      <c r="F429" s="850">
        <v>667</v>
      </c>
      <c r="G429" s="850">
        <v>2281.14</v>
      </c>
      <c r="H429" s="850"/>
      <c r="I429" s="850">
        <v>3.42</v>
      </c>
      <c r="J429" s="850"/>
      <c r="K429" s="850"/>
      <c r="L429" s="850"/>
      <c r="M429" s="850"/>
      <c r="N429" s="850"/>
      <c r="O429" s="850"/>
      <c r="P429" s="838"/>
      <c r="Q429" s="851"/>
    </row>
    <row r="430" spans="1:17" ht="14.4" customHeight="1" x14ac:dyDescent="0.3">
      <c r="A430" s="832" t="s">
        <v>1825</v>
      </c>
      <c r="B430" s="833" t="s">
        <v>1554</v>
      </c>
      <c r="C430" s="833" t="s">
        <v>1555</v>
      </c>
      <c r="D430" s="833" t="s">
        <v>1730</v>
      </c>
      <c r="E430" s="833" t="s">
        <v>1731</v>
      </c>
      <c r="F430" s="850">
        <v>235</v>
      </c>
      <c r="G430" s="850">
        <v>7757.35</v>
      </c>
      <c r="H430" s="850"/>
      <c r="I430" s="850">
        <v>33.01</v>
      </c>
      <c r="J430" s="850"/>
      <c r="K430" s="850"/>
      <c r="L430" s="850"/>
      <c r="M430" s="850"/>
      <c r="N430" s="850">
        <v>204</v>
      </c>
      <c r="O430" s="850">
        <v>6974.76</v>
      </c>
      <c r="P430" s="838"/>
      <c r="Q430" s="851">
        <v>34.19</v>
      </c>
    </row>
    <row r="431" spans="1:17" ht="14.4" customHeight="1" x14ac:dyDescent="0.3">
      <c r="A431" s="832" t="s">
        <v>1825</v>
      </c>
      <c r="B431" s="833" t="s">
        <v>1554</v>
      </c>
      <c r="C431" s="833" t="s">
        <v>1614</v>
      </c>
      <c r="D431" s="833" t="s">
        <v>1649</v>
      </c>
      <c r="E431" s="833" t="s">
        <v>1651</v>
      </c>
      <c r="F431" s="850">
        <v>1</v>
      </c>
      <c r="G431" s="850">
        <v>1213</v>
      </c>
      <c r="H431" s="850"/>
      <c r="I431" s="850">
        <v>1213</v>
      </c>
      <c r="J431" s="850"/>
      <c r="K431" s="850"/>
      <c r="L431" s="850"/>
      <c r="M431" s="850"/>
      <c r="N431" s="850"/>
      <c r="O431" s="850"/>
      <c r="P431" s="838"/>
      <c r="Q431" s="851"/>
    </row>
    <row r="432" spans="1:17" ht="14.4" customHeight="1" x14ac:dyDescent="0.3">
      <c r="A432" s="832" t="s">
        <v>1825</v>
      </c>
      <c r="B432" s="833" t="s">
        <v>1554</v>
      </c>
      <c r="C432" s="833" t="s">
        <v>1614</v>
      </c>
      <c r="D432" s="833" t="s">
        <v>1660</v>
      </c>
      <c r="E432" s="833" t="s">
        <v>1661</v>
      </c>
      <c r="F432" s="850"/>
      <c r="G432" s="850"/>
      <c r="H432" s="850"/>
      <c r="I432" s="850"/>
      <c r="J432" s="850">
        <v>1</v>
      </c>
      <c r="K432" s="850">
        <v>2638</v>
      </c>
      <c r="L432" s="850">
        <v>1</v>
      </c>
      <c r="M432" s="850">
        <v>2638</v>
      </c>
      <c r="N432" s="850"/>
      <c r="O432" s="850"/>
      <c r="P432" s="838"/>
      <c r="Q432" s="851"/>
    </row>
    <row r="433" spans="1:17" ht="14.4" customHeight="1" x14ac:dyDescent="0.3">
      <c r="A433" s="832" t="s">
        <v>1825</v>
      </c>
      <c r="B433" s="833" t="s">
        <v>1554</v>
      </c>
      <c r="C433" s="833" t="s">
        <v>1614</v>
      </c>
      <c r="D433" s="833" t="s">
        <v>1663</v>
      </c>
      <c r="E433" s="833" t="s">
        <v>1664</v>
      </c>
      <c r="F433" s="850">
        <v>2</v>
      </c>
      <c r="G433" s="850">
        <v>3650</v>
      </c>
      <c r="H433" s="850"/>
      <c r="I433" s="850">
        <v>1825</v>
      </c>
      <c r="J433" s="850"/>
      <c r="K433" s="850"/>
      <c r="L433" s="850"/>
      <c r="M433" s="850"/>
      <c r="N433" s="850">
        <v>6</v>
      </c>
      <c r="O433" s="850">
        <v>10956</v>
      </c>
      <c r="P433" s="838"/>
      <c r="Q433" s="851">
        <v>1826</v>
      </c>
    </row>
    <row r="434" spans="1:17" ht="14.4" customHeight="1" x14ac:dyDescent="0.3">
      <c r="A434" s="832" t="s">
        <v>1825</v>
      </c>
      <c r="B434" s="833" t="s">
        <v>1554</v>
      </c>
      <c r="C434" s="833" t="s">
        <v>1614</v>
      </c>
      <c r="D434" s="833" t="s">
        <v>1663</v>
      </c>
      <c r="E434" s="833" t="s">
        <v>1665</v>
      </c>
      <c r="F434" s="850"/>
      <c r="G434" s="850"/>
      <c r="H434" s="850"/>
      <c r="I434" s="850"/>
      <c r="J434" s="850">
        <v>2</v>
      </c>
      <c r="K434" s="850">
        <v>3650</v>
      </c>
      <c r="L434" s="850">
        <v>1</v>
      </c>
      <c r="M434" s="850">
        <v>1825</v>
      </c>
      <c r="N434" s="850">
        <v>2</v>
      </c>
      <c r="O434" s="850">
        <v>3652</v>
      </c>
      <c r="P434" s="838">
        <v>1.0005479452054795</v>
      </c>
      <c r="Q434" s="851">
        <v>1826</v>
      </c>
    </row>
    <row r="435" spans="1:17" ht="14.4" customHeight="1" x14ac:dyDescent="0.3">
      <c r="A435" s="832" t="s">
        <v>1825</v>
      </c>
      <c r="B435" s="833" t="s">
        <v>1554</v>
      </c>
      <c r="C435" s="833" t="s">
        <v>1614</v>
      </c>
      <c r="D435" s="833" t="s">
        <v>1666</v>
      </c>
      <c r="E435" s="833" t="s">
        <v>1667</v>
      </c>
      <c r="F435" s="850"/>
      <c r="G435" s="850"/>
      <c r="H435" s="850"/>
      <c r="I435" s="850"/>
      <c r="J435" s="850">
        <v>1</v>
      </c>
      <c r="K435" s="850">
        <v>429</v>
      </c>
      <c r="L435" s="850">
        <v>1</v>
      </c>
      <c r="M435" s="850">
        <v>429</v>
      </c>
      <c r="N435" s="850">
        <v>4</v>
      </c>
      <c r="O435" s="850">
        <v>1720</v>
      </c>
      <c r="P435" s="838">
        <v>4.0093240093240095</v>
      </c>
      <c r="Q435" s="851">
        <v>430</v>
      </c>
    </row>
    <row r="436" spans="1:17" ht="14.4" customHeight="1" x14ac:dyDescent="0.3">
      <c r="A436" s="832" t="s">
        <v>1825</v>
      </c>
      <c r="B436" s="833" t="s">
        <v>1554</v>
      </c>
      <c r="C436" s="833" t="s">
        <v>1614</v>
      </c>
      <c r="D436" s="833" t="s">
        <v>1741</v>
      </c>
      <c r="E436" s="833" t="s">
        <v>1742</v>
      </c>
      <c r="F436" s="850">
        <v>1</v>
      </c>
      <c r="G436" s="850">
        <v>14506</v>
      </c>
      <c r="H436" s="850"/>
      <c r="I436" s="850">
        <v>14506</v>
      </c>
      <c r="J436" s="850"/>
      <c r="K436" s="850"/>
      <c r="L436" s="850"/>
      <c r="M436" s="850"/>
      <c r="N436" s="850">
        <v>1</v>
      </c>
      <c r="O436" s="850">
        <v>14509</v>
      </c>
      <c r="P436" s="838"/>
      <c r="Q436" s="851">
        <v>14509</v>
      </c>
    </row>
    <row r="437" spans="1:17" ht="14.4" customHeight="1" x14ac:dyDescent="0.3">
      <c r="A437" s="832" t="s">
        <v>1825</v>
      </c>
      <c r="B437" s="833" t="s">
        <v>1554</v>
      </c>
      <c r="C437" s="833" t="s">
        <v>1614</v>
      </c>
      <c r="D437" s="833" t="s">
        <v>1678</v>
      </c>
      <c r="E437" s="833" t="s">
        <v>1679</v>
      </c>
      <c r="F437" s="850"/>
      <c r="G437" s="850"/>
      <c r="H437" s="850"/>
      <c r="I437" s="850"/>
      <c r="J437" s="850"/>
      <c r="K437" s="850"/>
      <c r="L437" s="850"/>
      <c r="M437" s="850"/>
      <c r="N437" s="850">
        <v>1</v>
      </c>
      <c r="O437" s="850">
        <v>611</v>
      </c>
      <c r="P437" s="838"/>
      <c r="Q437" s="851">
        <v>611</v>
      </c>
    </row>
    <row r="438" spans="1:17" ht="14.4" customHeight="1" x14ac:dyDescent="0.3">
      <c r="A438" s="832" t="s">
        <v>1825</v>
      </c>
      <c r="B438" s="833" t="s">
        <v>1554</v>
      </c>
      <c r="C438" s="833" t="s">
        <v>1614</v>
      </c>
      <c r="D438" s="833" t="s">
        <v>1686</v>
      </c>
      <c r="E438" s="833" t="s">
        <v>1687</v>
      </c>
      <c r="F438" s="850">
        <v>1</v>
      </c>
      <c r="G438" s="850">
        <v>1342</v>
      </c>
      <c r="H438" s="850"/>
      <c r="I438" s="850">
        <v>1342</v>
      </c>
      <c r="J438" s="850"/>
      <c r="K438" s="850"/>
      <c r="L438" s="850"/>
      <c r="M438" s="850"/>
      <c r="N438" s="850"/>
      <c r="O438" s="850"/>
      <c r="P438" s="838"/>
      <c r="Q438" s="851"/>
    </row>
    <row r="439" spans="1:17" ht="14.4" customHeight="1" x14ac:dyDescent="0.3">
      <c r="A439" s="832" t="s">
        <v>1825</v>
      </c>
      <c r="B439" s="833" t="s">
        <v>1554</v>
      </c>
      <c r="C439" s="833" t="s">
        <v>1614</v>
      </c>
      <c r="D439" s="833" t="s">
        <v>1689</v>
      </c>
      <c r="E439" s="833" t="s">
        <v>1690</v>
      </c>
      <c r="F439" s="850"/>
      <c r="G439" s="850"/>
      <c r="H439" s="850"/>
      <c r="I439" s="850"/>
      <c r="J439" s="850"/>
      <c r="K439" s="850"/>
      <c r="L439" s="850"/>
      <c r="M439" s="850"/>
      <c r="N439" s="850">
        <v>2</v>
      </c>
      <c r="O439" s="850">
        <v>1020</v>
      </c>
      <c r="P439" s="838"/>
      <c r="Q439" s="851">
        <v>510</v>
      </c>
    </row>
    <row r="440" spans="1:17" ht="14.4" customHeight="1" x14ac:dyDescent="0.3">
      <c r="A440" s="832" t="s">
        <v>1825</v>
      </c>
      <c r="B440" s="833" t="s">
        <v>1554</v>
      </c>
      <c r="C440" s="833" t="s">
        <v>1614</v>
      </c>
      <c r="D440" s="833" t="s">
        <v>1692</v>
      </c>
      <c r="E440" s="833" t="s">
        <v>1693</v>
      </c>
      <c r="F440" s="850">
        <v>1</v>
      </c>
      <c r="G440" s="850">
        <v>2329</v>
      </c>
      <c r="H440" s="850"/>
      <c r="I440" s="850">
        <v>2329</v>
      </c>
      <c r="J440" s="850"/>
      <c r="K440" s="850"/>
      <c r="L440" s="850"/>
      <c r="M440" s="850"/>
      <c r="N440" s="850">
        <v>2</v>
      </c>
      <c r="O440" s="850">
        <v>4666</v>
      </c>
      <c r="P440" s="838"/>
      <c r="Q440" s="851">
        <v>2333</v>
      </c>
    </row>
    <row r="441" spans="1:17" ht="14.4" customHeight="1" x14ac:dyDescent="0.3">
      <c r="A441" s="832" t="s">
        <v>1825</v>
      </c>
      <c r="B441" s="833" t="s">
        <v>1554</v>
      </c>
      <c r="C441" s="833" t="s">
        <v>1614</v>
      </c>
      <c r="D441" s="833" t="s">
        <v>1713</v>
      </c>
      <c r="E441" s="833" t="s">
        <v>1714</v>
      </c>
      <c r="F441" s="850">
        <v>1</v>
      </c>
      <c r="G441" s="850">
        <v>718</v>
      </c>
      <c r="H441" s="850"/>
      <c r="I441" s="850">
        <v>718</v>
      </c>
      <c r="J441" s="850"/>
      <c r="K441" s="850"/>
      <c r="L441" s="850"/>
      <c r="M441" s="850"/>
      <c r="N441" s="850">
        <v>2</v>
      </c>
      <c r="O441" s="850">
        <v>1438</v>
      </c>
      <c r="P441" s="838"/>
      <c r="Q441" s="851">
        <v>719</v>
      </c>
    </row>
    <row r="442" spans="1:17" ht="14.4" customHeight="1" x14ac:dyDescent="0.3">
      <c r="A442" s="832" t="s">
        <v>1825</v>
      </c>
      <c r="B442" s="833" t="s">
        <v>1554</v>
      </c>
      <c r="C442" s="833" t="s">
        <v>1614</v>
      </c>
      <c r="D442" s="833" t="s">
        <v>1713</v>
      </c>
      <c r="E442" s="833" t="s">
        <v>1715</v>
      </c>
      <c r="F442" s="850"/>
      <c r="G442" s="850"/>
      <c r="H442" s="850"/>
      <c r="I442" s="850"/>
      <c r="J442" s="850">
        <v>1</v>
      </c>
      <c r="K442" s="850">
        <v>719</v>
      </c>
      <c r="L442" s="850">
        <v>1</v>
      </c>
      <c r="M442" s="850">
        <v>719</v>
      </c>
      <c r="N442" s="850"/>
      <c r="O442" s="850"/>
      <c r="P442" s="838"/>
      <c r="Q442" s="851"/>
    </row>
    <row r="443" spans="1:17" ht="14.4" customHeight="1" x14ac:dyDescent="0.3">
      <c r="A443" s="832" t="s">
        <v>1826</v>
      </c>
      <c r="B443" s="833" t="s">
        <v>1554</v>
      </c>
      <c r="C443" s="833" t="s">
        <v>1721</v>
      </c>
      <c r="D443" s="833" t="s">
        <v>1722</v>
      </c>
      <c r="E443" s="833" t="s">
        <v>1723</v>
      </c>
      <c r="F443" s="850"/>
      <c r="G443" s="850"/>
      <c r="H443" s="850"/>
      <c r="I443" s="850"/>
      <c r="J443" s="850">
        <v>0.47000000000000003</v>
      </c>
      <c r="K443" s="850">
        <v>944.53</v>
      </c>
      <c r="L443" s="850">
        <v>1</v>
      </c>
      <c r="M443" s="850">
        <v>2009.6382978723402</v>
      </c>
      <c r="N443" s="850"/>
      <c r="O443" s="850"/>
      <c r="P443" s="838"/>
      <c r="Q443" s="851"/>
    </row>
    <row r="444" spans="1:17" ht="14.4" customHeight="1" x14ac:dyDescent="0.3">
      <c r="A444" s="832" t="s">
        <v>1826</v>
      </c>
      <c r="B444" s="833" t="s">
        <v>1554</v>
      </c>
      <c r="C444" s="833" t="s">
        <v>1721</v>
      </c>
      <c r="D444" s="833" t="s">
        <v>1726</v>
      </c>
      <c r="E444" s="833" t="s">
        <v>814</v>
      </c>
      <c r="F444" s="850">
        <v>0.06</v>
      </c>
      <c r="G444" s="850">
        <v>531.24</v>
      </c>
      <c r="H444" s="850"/>
      <c r="I444" s="850">
        <v>8854</v>
      </c>
      <c r="J444" s="850"/>
      <c r="K444" s="850"/>
      <c r="L444" s="850"/>
      <c r="M444" s="850"/>
      <c r="N444" s="850"/>
      <c r="O444" s="850"/>
      <c r="P444" s="838"/>
      <c r="Q444" s="851"/>
    </row>
    <row r="445" spans="1:17" ht="14.4" customHeight="1" x14ac:dyDescent="0.3">
      <c r="A445" s="832" t="s">
        <v>1826</v>
      </c>
      <c r="B445" s="833" t="s">
        <v>1554</v>
      </c>
      <c r="C445" s="833" t="s">
        <v>1721</v>
      </c>
      <c r="D445" s="833" t="s">
        <v>1727</v>
      </c>
      <c r="E445" s="833" t="s">
        <v>814</v>
      </c>
      <c r="F445" s="850">
        <v>10.929999999999998</v>
      </c>
      <c r="G445" s="850">
        <v>19345.990000000005</v>
      </c>
      <c r="H445" s="850">
        <v>0.97125737379822807</v>
      </c>
      <c r="I445" s="850">
        <v>1769.989935956085</v>
      </c>
      <c r="J445" s="850">
        <v>10.95</v>
      </c>
      <c r="K445" s="850">
        <v>19918.5</v>
      </c>
      <c r="L445" s="850">
        <v>1</v>
      </c>
      <c r="M445" s="850">
        <v>1819.041095890411</v>
      </c>
      <c r="N445" s="850">
        <v>13.05</v>
      </c>
      <c r="O445" s="850">
        <v>21004.23</v>
      </c>
      <c r="P445" s="838">
        <v>1.0545086226372467</v>
      </c>
      <c r="Q445" s="851">
        <v>1609.519540229885</v>
      </c>
    </row>
    <row r="446" spans="1:17" ht="14.4" customHeight="1" x14ac:dyDescent="0.3">
      <c r="A446" s="832" t="s">
        <v>1826</v>
      </c>
      <c r="B446" s="833" t="s">
        <v>1554</v>
      </c>
      <c r="C446" s="833" t="s">
        <v>1721</v>
      </c>
      <c r="D446" s="833" t="s">
        <v>1728</v>
      </c>
      <c r="E446" s="833" t="s">
        <v>1729</v>
      </c>
      <c r="F446" s="850">
        <v>0.8500000000000002</v>
      </c>
      <c r="G446" s="850">
        <v>768.23</v>
      </c>
      <c r="H446" s="850">
        <v>1.1333500531098786</v>
      </c>
      <c r="I446" s="850">
        <v>903.79999999999984</v>
      </c>
      <c r="J446" s="850">
        <v>0.76</v>
      </c>
      <c r="K446" s="850">
        <v>677.83999999999992</v>
      </c>
      <c r="L446" s="850">
        <v>1</v>
      </c>
      <c r="M446" s="850">
        <v>891.89473684210509</v>
      </c>
      <c r="N446" s="850"/>
      <c r="O446" s="850"/>
      <c r="P446" s="838"/>
      <c r="Q446" s="851"/>
    </row>
    <row r="447" spans="1:17" ht="14.4" customHeight="1" x14ac:dyDescent="0.3">
      <c r="A447" s="832" t="s">
        <v>1826</v>
      </c>
      <c r="B447" s="833" t="s">
        <v>1554</v>
      </c>
      <c r="C447" s="833" t="s">
        <v>1555</v>
      </c>
      <c r="D447" s="833" t="s">
        <v>1556</v>
      </c>
      <c r="E447" s="833" t="s">
        <v>1557</v>
      </c>
      <c r="F447" s="850">
        <v>190</v>
      </c>
      <c r="G447" s="850">
        <v>3691.7</v>
      </c>
      <c r="H447" s="850"/>
      <c r="I447" s="850">
        <v>19.43</v>
      </c>
      <c r="J447" s="850"/>
      <c r="K447" s="850"/>
      <c r="L447" s="850"/>
      <c r="M447" s="850"/>
      <c r="N447" s="850"/>
      <c r="O447" s="850"/>
      <c r="P447" s="838"/>
      <c r="Q447" s="851"/>
    </row>
    <row r="448" spans="1:17" ht="14.4" customHeight="1" x14ac:dyDescent="0.3">
      <c r="A448" s="832" t="s">
        <v>1826</v>
      </c>
      <c r="B448" s="833" t="s">
        <v>1554</v>
      </c>
      <c r="C448" s="833" t="s">
        <v>1555</v>
      </c>
      <c r="D448" s="833" t="s">
        <v>1560</v>
      </c>
      <c r="E448" s="833" t="s">
        <v>1561</v>
      </c>
      <c r="F448" s="850">
        <v>180</v>
      </c>
      <c r="G448" s="850">
        <v>945</v>
      </c>
      <c r="H448" s="850">
        <v>0.73324022346368722</v>
      </c>
      <c r="I448" s="850">
        <v>5.25</v>
      </c>
      <c r="J448" s="850">
        <v>180</v>
      </c>
      <c r="K448" s="850">
        <v>1288.8</v>
      </c>
      <c r="L448" s="850">
        <v>1</v>
      </c>
      <c r="M448" s="850">
        <v>7.16</v>
      </c>
      <c r="N448" s="850"/>
      <c r="O448" s="850"/>
      <c r="P448" s="838"/>
      <c r="Q448" s="851"/>
    </row>
    <row r="449" spans="1:17" ht="14.4" customHeight="1" x14ac:dyDescent="0.3">
      <c r="A449" s="832" t="s">
        <v>1826</v>
      </c>
      <c r="B449" s="833" t="s">
        <v>1554</v>
      </c>
      <c r="C449" s="833" t="s">
        <v>1555</v>
      </c>
      <c r="D449" s="833" t="s">
        <v>1566</v>
      </c>
      <c r="E449" s="833" t="s">
        <v>1567</v>
      </c>
      <c r="F449" s="850">
        <v>1356</v>
      </c>
      <c r="G449" s="850">
        <v>8285.16</v>
      </c>
      <c r="H449" s="850">
        <v>0.62672781778117681</v>
      </c>
      <c r="I449" s="850">
        <v>6.11</v>
      </c>
      <c r="J449" s="850">
        <v>2499</v>
      </c>
      <c r="K449" s="850">
        <v>13219.71</v>
      </c>
      <c r="L449" s="850">
        <v>1</v>
      </c>
      <c r="M449" s="850">
        <v>5.29</v>
      </c>
      <c r="N449" s="850">
        <v>281</v>
      </c>
      <c r="O449" s="850">
        <v>1497.73</v>
      </c>
      <c r="P449" s="838">
        <v>0.11329522357147019</v>
      </c>
      <c r="Q449" s="851">
        <v>5.33</v>
      </c>
    </row>
    <row r="450" spans="1:17" ht="14.4" customHeight="1" x14ac:dyDescent="0.3">
      <c r="A450" s="832" t="s">
        <v>1826</v>
      </c>
      <c r="B450" s="833" t="s">
        <v>1554</v>
      </c>
      <c r="C450" s="833" t="s">
        <v>1555</v>
      </c>
      <c r="D450" s="833" t="s">
        <v>1568</v>
      </c>
      <c r="E450" s="833" t="s">
        <v>1569</v>
      </c>
      <c r="F450" s="850">
        <v>180</v>
      </c>
      <c r="G450" s="850">
        <v>1638</v>
      </c>
      <c r="H450" s="850"/>
      <c r="I450" s="850">
        <v>9.1</v>
      </c>
      <c r="J450" s="850"/>
      <c r="K450" s="850"/>
      <c r="L450" s="850"/>
      <c r="M450" s="850"/>
      <c r="N450" s="850"/>
      <c r="O450" s="850"/>
      <c r="P450" s="838"/>
      <c r="Q450" s="851"/>
    </row>
    <row r="451" spans="1:17" ht="14.4" customHeight="1" x14ac:dyDescent="0.3">
      <c r="A451" s="832" t="s">
        <v>1826</v>
      </c>
      <c r="B451" s="833" t="s">
        <v>1554</v>
      </c>
      <c r="C451" s="833" t="s">
        <v>1555</v>
      </c>
      <c r="D451" s="833" t="s">
        <v>1578</v>
      </c>
      <c r="E451" s="833" t="s">
        <v>1579</v>
      </c>
      <c r="F451" s="850"/>
      <c r="G451" s="850"/>
      <c r="H451" s="850"/>
      <c r="I451" s="850"/>
      <c r="J451" s="850"/>
      <c r="K451" s="850"/>
      <c r="L451" s="850"/>
      <c r="M451" s="850"/>
      <c r="N451" s="850">
        <v>420</v>
      </c>
      <c r="O451" s="850">
        <v>3259.2</v>
      </c>
      <c r="P451" s="838"/>
      <c r="Q451" s="851">
        <v>7.76</v>
      </c>
    </row>
    <row r="452" spans="1:17" ht="14.4" customHeight="1" x14ac:dyDescent="0.3">
      <c r="A452" s="832" t="s">
        <v>1826</v>
      </c>
      <c r="B452" s="833" t="s">
        <v>1554</v>
      </c>
      <c r="C452" s="833" t="s">
        <v>1555</v>
      </c>
      <c r="D452" s="833" t="s">
        <v>1584</v>
      </c>
      <c r="E452" s="833" t="s">
        <v>1585</v>
      </c>
      <c r="F452" s="850"/>
      <c r="G452" s="850"/>
      <c r="H452" s="850"/>
      <c r="I452" s="850"/>
      <c r="J452" s="850">
        <v>4.3</v>
      </c>
      <c r="K452" s="850">
        <v>17177.29</v>
      </c>
      <c r="L452" s="850">
        <v>1</v>
      </c>
      <c r="M452" s="850">
        <v>3994.7186046511633</v>
      </c>
      <c r="N452" s="850"/>
      <c r="O452" s="850"/>
      <c r="P452" s="838"/>
      <c r="Q452" s="851"/>
    </row>
    <row r="453" spans="1:17" ht="14.4" customHeight="1" x14ac:dyDescent="0.3">
      <c r="A453" s="832" t="s">
        <v>1826</v>
      </c>
      <c r="B453" s="833" t="s">
        <v>1554</v>
      </c>
      <c r="C453" s="833" t="s">
        <v>1555</v>
      </c>
      <c r="D453" s="833" t="s">
        <v>1586</v>
      </c>
      <c r="E453" s="833" t="s">
        <v>1587</v>
      </c>
      <c r="F453" s="850">
        <v>1</v>
      </c>
      <c r="G453" s="850">
        <v>2163.7399999999998</v>
      </c>
      <c r="H453" s="850">
        <v>1.0891400095638384</v>
      </c>
      <c r="I453" s="850">
        <v>2163.7399999999998</v>
      </c>
      <c r="J453" s="850">
        <v>1</v>
      </c>
      <c r="K453" s="850">
        <v>1986.65</v>
      </c>
      <c r="L453" s="850">
        <v>1</v>
      </c>
      <c r="M453" s="850">
        <v>1986.65</v>
      </c>
      <c r="N453" s="850"/>
      <c r="O453" s="850"/>
      <c r="P453" s="838"/>
      <c r="Q453" s="851"/>
    </row>
    <row r="454" spans="1:17" ht="14.4" customHeight="1" x14ac:dyDescent="0.3">
      <c r="A454" s="832" t="s">
        <v>1826</v>
      </c>
      <c r="B454" s="833" t="s">
        <v>1554</v>
      </c>
      <c r="C454" s="833" t="s">
        <v>1555</v>
      </c>
      <c r="D454" s="833" t="s">
        <v>1730</v>
      </c>
      <c r="E454" s="833" t="s">
        <v>1731</v>
      </c>
      <c r="F454" s="850">
        <v>6463</v>
      </c>
      <c r="G454" s="850">
        <v>213343.63</v>
      </c>
      <c r="H454" s="850">
        <v>0.69097831005010746</v>
      </c>
      <c r="I454" s="850">
        <v>33.01</v>
      </c>
      <c r="J454" s="850">
        <v>9162</v>
      </c>
      <c r="K454" s="850">
        <v>308755.90000000002</v>
      </c>
      <c r="L454" s="850">
        <v>1</v>
      </c>
      <c r="M454" s="850">
        <v>33.69961798733901</v>
      </c>
      <c r="N454" s="850">
        <v>8263</v>
      </c>
      <c r="O454" s="850">
        <v>282511.96999999991</v>
      </c>
      <c r="P454" s="838">
        <v>0.91500104127564819</v>
      </c>
      <c r="Q454" s="851">
        <v>34.189999999999991</v>
      </c>
    </row>
    <row r="455" spans="1:17" ht="14.4" customHeight="1" x14ac:dyDescent="0.3">
      <c r="A455" s="832" t="s">
        <v>1826</v>
      </c>
      <c r="B455" s="833" t="s">
        <v>1554</v>
      </c>
      <c r="C455" s="833" t="s">
        <v>1555</v>
      </c>
      <c r="D455" s="833" t="s">
        <v>1734</v>
      </c>
      <c r="E455" s="833" t="s">
        <v>1735</v>
      </c>
      <c r="F455" s="850"/>
      <c r="G455" s="850"/>
      <c r="H455" s="850"/>
      <c r="I455" s="850"/>
      <c r="J455" s="850"/>
      <c r="K455" s="850"/>
      <c r="L455" s="850"/>
      <c r="M455" s="850"/>
      <c r="N455" s="850">
        <v>350</v>
      </c>
      <c r="O455" s="850">
        <v>20517</v>
      </c>
      <c r="P455" s="838"/>
      <c r="Q455" s="851">
        <v>58.62</v>
      </c>
    </row>
    <row r="456" spans="1:17" ht="14.4" customHeight="1" x14ac:dyDescent="0.3">
      <c r="A456" s="832" t="s">
        <v>1826</v>
      </c>
      <c r="B456" s="833" t="s">
        <v>1554</v>
      </c>
      <c r="C456" s="833" t="s">
        <v>1614</v>
      </c>
      <c r="D456" s="833" t="s">
        <v>1625</v>
      </c>
      <c r="E456" s="833" t="s">
        <v>1626</v>
      </c>
      <c r="F456" s="850">
        <v>1</v>
      </c>
      <c r="G456" s="850">
        <v>318</v>
      </c>
      <c r="H456" s="850"/>
      <c r="I456" s="850">
        <v>318</v>
      </c>
      <c r="J456" s="850"/>
      <c r="K456" s="850"/>
      <c r="L456" s="850"/>
      <c r="M456" s="850"/>
      <c r="N456" s="850"/>
      <c r="O456" s="850"/>
      <c r="P456" s="838"/>
      <c r="Q456" s="851"/>
    </row>
    <row r="457" spans="1:17" ht="14.4" customHeight="1" x14ac:dyDescent="0.3">
      <c r="A457" s="832" t="s">
        <v>1826</v>
      </c>
      <c r="B457" s="833" t="s">
        <v>1554</v>
      </c>
      <c r="C457" s="833" t="s">
        <v>1614</v>
      </c>
      <c r="D457" s="833" t="s">
        <v>1642</v>
      </c>
      <c r="E457" s="833" t="s">
        <v>1644</v>
      </c>
      <c r="F457" s="850">
        <v>1</v>
      </c>
      <c r="G457" s="850">
        <v>1431</v>
      </c>
      <c r="H457" s="850"/>
      <c r="I457" s="850">
        <v>1431</v>
      </c>
      <c r="J457" s="850"/>
      <c r="K457" s="850"/>
      <c r="L457" s="850"/>
      <c r="M457" s="850"/>
      <c r="N457" s="850"/>
      <c r="O457" s="850"/>
      <c r="P457" s="838"/>
      <c r="Q457" s="851"/>
    </row>
    <row r="458" spans="1:17" ht="14.4" customHeight="1" x14ac:dyDescent="0.3">
      <c r="A458" s="832" t="s">
        <v>1826</v>
      </c>
      <c r="B458" s="833" t="s">
        <v>1554</v>
      </c>
      <c r="C458" s="833" t="s">
        <v>1614</v>
      </c>
      <c r="D458" s="833" t="s">
        <v>1647</v>
      </c>
      <c r="E458" s="833" t="s">
        <v>1648</v>
      </c>
      <c r="F458" s="850"/>
      <c r="G458" s="850"/>
      <c r="H458" s="850"/>
      <c r="I458" s="850"/>
      <c r="J458" s="850">
        <v>1</v>
      </c>
      <c r="K458" s="850">
        <v>1280</v>
      </c>
      <c r="L458" s="850">
        <v>1</v>
      </c>
      <c r="M458" s="850">
        <v>1280</v>
      </c>
      <c r="N458" s="850"/>
      <c r="O458" s="850"/>
      <c r="P458" s="838"/>
      <c r="Q458" s="851"/>
    </row>
    <row r="459" spans="1:17" ht="14.4" customHeight="1" x14ac:dyDescent="0.3">
      <c r="A459" s="832" t="s">
        <v>1826</v>
      </c>
      <c r="B459" s="833" t="s">
        <v>1554</v>
      </c>
      <c r="C459" s="833" t="s">
        <v>1614</v>
      </c>
      <c r="D459" s="833" t="s">
        <v>1654</v>
      </c>
      <c r="E459" s="833" t="s">
        <v>1656</v>
      </c>
      <c r="F459" s="850">
        <v>1</v>
      </c>
      <c r="G459" s="850">
        <v>681</v>
      </c>
      <c r="H459" s="850">
        <v>0.99853372434017595</v>
      </c>
      <c r="I459" s="850">
        <v>681</v>
      </c>
      <c r="J459" s="850">
        <v>1</v>
      </c>
      <c r="K459" s="850">
        <v>682</v>
      </c>
      <c r="L459" s="850">
        <v>1</v>
      </c>
      <c r="M459" s="850">
        <v>682</v>
      </c>
      <c r="N459" s="850"/>
      <c r="O459" s="850"/>
      <c r="P459" s="838"/>
      <c r="Q459" s="851"/>
    </row>
    <row r="460" spans="1:17" ht="14.4" customHeight="1" x14ac:dyDescent="0.3">
      <c r="A460" s="832" t="s">
        <v>1826</v>
      </c>
      <c r="B460" s="833" t="s">
        <v>1554</v>
      </c>
      <c r="C460" s="833" t="s">
        <v>1614</v>
      </c>
      <c r="D460" s="833" t="s">
        <v>1663</v>
      </c>
      <c r="E460" s="833" t="s">
        <v>1664</v>
      </c>
      <c r="F460" s="850">
        <v>1</v>
      </c>
      <c r="G460" s="850">
        <v>1825</v>
      </c>
      <c r="H460" s="850">
        <v>0.25</v>
      </c>
      <c r="I460" s="850">
        <v>1825</v>
      </c>
      <c r="J460" s="850">
        <v>4</v>
      </c>
      <c r="K460" s="850">
        <v>7300</v>
      </c>
      <c r="L460" s="850">
        <v>1</v>
      </c>
      <c r="M460" s="850">
        <v>1825</v>
      </c>
      <c r="N460" s="850">
        <v>1</v>
      </c>
      <c r="O460" s="850">
        <v>1826</v>
      </c>
      <c r="P460" s="838">
        <v>0.25013698630136988</v>
      </c>
      <c r="Q460" s="851">
        <v>1826</v>
      </c>
    </row>
    <row r="461" spans="1:17" ht="14.4" customHeight="1" x14ac:dyDescent="0.3">
      <c r="A461" s="832" t="s">
        <v>1826</v>
      </c>
      <c r="B461" s="833" t="s">
        <v>1554</v>
      </c>
      <c r="C461" s="833" t="s">
        <v>1614</v>
      </c>
      <c r="D461" s="833" t="s">
        <v>1663</v>
      </c>
      <c r="E461" s="833" t="s">
        <v>1665</v>
      </c>
      <c r="F461" s="850">
        <v>3</v>
      </c>
      <c r="G461" s="850">
        <v>5475</v>
      </c>
      <c r="H461" s="850">
        <v>1</v>
      </c>
      <c r="I461" s="850">
        <v>1825</v>
      </c>
      <c r="J461" s="850">
        <v>3</v>
      </c>
      <c r="K461" s="850">
        <v>5475</v>
      </c>
      <c r="L461" s="850">
        <v>1</v>
      </c>
      <c r="M461" s="850">
        <v>1825</v>
      </c>
      <c r="N461" s="850">
        <v>2</v>
      </c>
      <c r="O461" s="850">
        <v>3652</v>
      </c>
      <c r="P461" s="838">
        <v>0.66703196347031968</v>
      </c>
      <c r="Q461" s="851">
        <v>1826</v>
      </c>
    </row>
    <row r="462" spans="1:17" ht="14.4" customHeight="1" x14ac:dyDescent="0.3">
      <c r="A462" s="832" t="s">
        <v>1826</v>
      </c>
      <c r="B462" s="833" t="s">
        <v>1554</v>
      </c>
      <c r="C462" s="833" t="s">
        <v>1614</v>
      </c>
      <c r="D462" s="833" t="s">
        <v>1666</v>
      </c>
      <c r="E462" s="833" t="s">
        <v>1667</v>
      </c>
      <c r="F462" s="850">
        <v>2</v>
      </c>
      <c r="G462" s="850">
        <v>858</v>
      </c>
      <c r="H462" s="850">
        <v>0.5</v>
      </c>
      <c r="I462" s="850">
        <v>429</v>
      </c>
      <c r="J462" s="850">
        <v>4</v>
      </c>
      <c r="K462" s="850">
        <v>1716</v>
      </c>
      <c r="L462" s="850">
        <v>1</v>
      </c>
      <c r="M462" s="850">
        <v>429</v>
      </c>
      <c r="N462" s="850">
        <v>1</v>
      </c>
      <c r="O462" s="850">
        <v>430</v>
      </c>
      <c r="P462" s="838">
        <v>0.25058275058275059</v>
      </c>
      <c r="Q462" s="851">
        <v>430</v>
      </c>
    </row>
    <row r="463" spans="1:17" ht="14.4" customHeight="1" x14ac:dyDescent="0.3">
      <c r="A463" s="832" t="s">
        <v>1826</v>
      </c>
      <c r="B463" s="833" t="s">
        <v>1554</v>
      </c>
      <c r="C463" s="833" t="s">
        <v>1614</v>
      </c>
      <c r="D463" s="833" t="s">
        <v>1741</v>
      </c>
      <c r="E463" s="833" t="s">
        <v>1742</v>
      </c>
      <c r="F463" s="850">
        <v>24</v>
      </c>
      <c r="G463" s="850">
        <v>348144</v>
      </c>
      <c r="H463" s="850">
        <v>0.70583369488968817</v>
      </c>
      <c r="I463" s="850">
        <v>14506</v>
      </c>
      <c r="J463" s="850">
        <v>34</v>
      </c>
      <c r="K463" s="850">
        <v>493238</v>
      </c>
      <c r="L463" s="850">
        <v>1</v>
      </c>
      <c r="M463" s="850">
        <v>14507</v>
      </c>
      <c r="N463" s="850">
        <v>33</v>
      </c>
      <c r="O463" s="850">
        <v>478797</v>
      </c>
      <c r="P463" s="838">
        <v>0.97072204493571057</v>
      </c>
      <c r="Q463" s="851">
        <v>14509</v>
      </c>
    </row>
    <row r="464" spans="1:17" ht="14.4" customHeight="1" x14ac:dyDescent="0.3">
      <c r="A464" s="832" t="s">
        <v>1826</v>
      </c>
      <c r="B464" s="833" t="s">
        <v>1554</v>
      </c>
      <c r="C464" s="833" t="s">
        <v>1614</v>
      </c>
      <c r="D464" s="833" t="s">
        <v>1678</v>
      </c>
      <c r="E464" s="833" t="s">
        <v>1679</v>
      </c>
      <c r="F464" s="850"/>
      <c r="G464" s="850"/>
      <c r="H464" s="850"/>
      <c r="I464" s="850"/>
      <c r="J464" s="850">
        <v>2</v>
      </c>
      <c r="K464" s="850">
        <v>1220</v>
      </c>
      <c r="L464" s="850">
        <v>1</v>
      </c>
      <c r="M464" s="850">
        <v>610</v>
      </c>
      <c r="N464" s="850"/>
      <c r="O464" s="850"/>
      <c r="P464" s="838"/>
      <c r="Q464" s="851"/>
    </row>
    <row r="465" spans="1:17" ht="14.4" customHeight="1" x14ac:dyDescent="0.3">
      <c r="A465" s="832" t="s">
        <v>1826</v>
      </c>
      <c r="B465" s="833" t="s">
        <v>1554</v>
      </c>
      <c r="C465" s="833" t="s">
        <v>1614</v>
      </c>
      <c r="D465" s="833" t="s">
        <v>1678</v>
      </c>
      <c r="E465" s="833" t="s">
        <v>1680</v>
      </c>
      <c r="F465" s="850">
        <v>1</v>
      </c>
      <c r="G465" s="850">
        <v>609</v>
      </c>
      <c r="H465" s="850"/>
      <c r="I465" s="850">
        <v>609</v>
      </c>
      <c r="J465" s="850"/>
      <c r="K465" s="850"/>
      <c r="L465" s="850"/>
      <c r="M465" s="850"/>
      <c r="N465" s="850"/>
      <c r="O465" s="850"/>
      <c r="P465" s="838"/>
      <c r="Q465" s="851"/>
    </row>
    <row r="466" spans="1:17" ht="14.4" customHeight="1" x14ac:dyDescent="0.3">
      <c r="A466" s="832" t="s">
        <v>1826</v>
      </c>
      <c r="B466" s="833" t="s">
        <v>1554</v>
      </c>
      <c r="C466" s="833" t="s">
        <v>1614</v>
      </c>
      <c r="D466" s="833" t="s">
        <v>1689</v>
      </c>
      <c r="E466" s="833" t="s">
        <v>1690</v>
      </c>
      <c r="F466" s="850">
        <v>1</v>
      </c>
      <c r="G466" s="850">
        <v>509</v>
      </c>
      <c r="H466" s="850">
        <v>1</v>
      </c>
      <c r="I466" s="850">
        <v>509</v>
      </c>
      <c r="J466" s="850">
        <v>1</v>
      </c>
      <c r="K466" s="850">
        <v>509</v>
      </c>
      <c r="L466" s="850">
        <v>1</v>
      </c>
      <c r="M466" s="850">
        <v>509</v>
      </c>
      <c r="N466" s="850"/>
      <c r="O466" s="850"/>
      <c r="P466" s="838"/>
      <c r="Q466" s="851"/>
    </row>
    <row r="467" spans="1:17" ht="14.4" customHeight="1" x14ac:dyDescent="0.3">
      <c r="A467" s="832" t="s">
        <v>1826</v>
      </c>
      <c r="B467" s="833" t="s">
        <v>1554</v>
      </c>
      <c r="C467" s="833" t="s">
        <v>1614</v>
      </c>
      <c r="D467" s="833" t="s">
        <v>1694</v>
      </c>
      <c r="E467" s="833" t="s">
        <v>1695</v>
      </c>
      <c r="F467" s="850"/>
      <c r="G467" s="850"/>
      <c r="H467" s="850"/>
      <c r="I467" s="850"/>
      <c r="J467" s="850">
        <v>1</v>
      </c>
      <c r="K467" s="850">
        <v>2646</v>
      </c>
      <c r="L467" s="850">
        <v>1</v>
      </c>
      <c r="M467" s="850">
        <v>2646</v>
      </c>
      <c r="N467" s="850"/>
      <c r="O467" s="850"/>
      <c r="P467" s="838"/>
      <c r="Q467" s="851"/>
    </row>
    <row r="468" spans="1:17" ht="14.4" customHeight="1" x14ac:dyDescent="0.3">
      <c r="A468" s="832" t="s">
        <v>1826</v>
      </c>
      <c r="B468" s="833" t="s">
        <v>1554</v>
      </c>
      <c r="C468" s="833" t="s">
        <v>1614</v>
      </c>
      <c r="D468" s="833" t="s">
        <v>1694</v>
      </c>
      <c r="E468" s="833" t="s">
        <v>1696</v>
      </c>
      <c r="F468" s="850">
        <v>1</v>
      </c>
      <c r="G468" s="850">
        <v>2645</v>
      </c>
      <c r="H468" s="850"/>
      <c r="I468" s="850">
        <v>2645</v>
      </c>
      <c r="J468" s="850"/>
      <c r="K468" s="850"/>
      <c r="L468" s="850"/>
      <c r="M468" s="850"/>
      <c r="N468" s="850"/>
      <c r="O468" s="850"/>
      <c r="P468" s="838"/>
      <c r="Q468" s="851"/>
    </row>
    <row r="469" spans="1:17" ht="14.4" customHeight="1" x14ac:dyDescent="0.3">
      <c r="A469" s="832" t="s">
        <v>1826</v>
      </c>
      <c r="B469" s="833" t="s">
        <v>1554</v>
      </c>
      <c r="C469" s="833" t="s">
        <v>1614</v>
      </c>
      <c r="D469" s="833" t="s">
        <v>1780</v>
      </c>
      <c r="E469" s="833" t="s">
        <v>1827</v>
      </c>
      <c r="F469" s="850"/>
      <c r="G469" s="850"/>
      <c r="H469" s="850"/>
      <c r="I469" s="850"/>
      <c r="J469" s="850"/>
      <c r="K469" s="850"/>
      <c r="L469" s="850"/>
      <c r="M469" s="850"/>
      <c r="N469" s="850">
        <v>1</v>
      </c>
      <c r="O469" s="850">
        <v>1935</v>
      </c>
      <c r="P469" s="838"/>
      <c r="Q469" s="851">
        <v>1935</v>
      </c>
    </row>
    <row r="470" spans="1:17" ht="14.4" customHeight="1" x14ac:dyDescent="0.3">
      <c r="A470" s="832" t="s">
        <v>1828</v>
      </c>
      <c r="B470" s="833" t="s">
        <v>1554</v>
      </c>
      <c r="C470" s="833" t="s">
        <v>1721</v>
      </c>
      <c r="D470" s="833" t="s">
        <v>1727</v>
      </c>
      <c r="E470" s="833" t="s">
        <v>814</v>
      </c>
      <c r="F470" s="850">
        <v>0.5</v>
      </c>
      <c r="G470" s="850">
        <v>885.4</v>
      </c>
      <c r="H470" s="850"/>
      <c r="I470" s="850">
        <v>1770.8</v>
      </c>
      <c r="J470" s="850"/>
      <c r="K470" s="850"/>
      <c r="L470" s="850"/>
      <c r="M470" s="850"/>
      <c r="N470" s="850"/>
      <c r="O470" s="850"/>
      <c r="P470" s="838"/>
      <c r="Q470" s="851"/>
    </row>
    <row r="471" spans="1:17" ht="14.4" customHeight="1" x14ac:dyDescent="0.3">
      <c r="A471" s="832" t="s">
        <v>1828</v>
      </c>
      <c r="B471" s="833" t="s">
        <v>1554</v>
      </c>
      <c r="C471" s="833" t="s">
        <v>1721</v>
      </c>
      <c r="D471" s="833" t="s">
        <v>1728</v>
      </c>
      <c r="E471" s="833" t="s">
        <v>1729</v>
      </c>
      <c r="F471" s="850">
        <v>0.05</v>
      </c>
      <c r="G471" s="850">
        <v>45.19</v>
      </c>
      <c r="H471" s="850"/>
      <c r="I471" s="850">
        <v>903.8</v>
      </c>
      <c r="J471" s="850"/>
      <c r="K471" s="850"/>
      <c r="L471" s="850"/>
      <c r="M471" s="850"/>
      <c r="N471" s="850"/>
      <c r="O471" s="850"/>
      <c r="P471" s="838"/>
      <c r="Q471" s="851"/>
    </row>
    <row r="472" spans="1:17" ht="14.4" customHeight="1" x14ac:dyDescent="0.3">
      <c r="A472" s="832" t="s">
        <v>1828</v>
      </c>
      <c r="B472" s="833" t="s">
        <v>1554</v>
      </c>
      <c r="C472" s="833" t="s">
        <v>1555</v>
      </c>
      <c r="D472" s="833" t="s">
        <v>1566</v>
      </c>
      <c r="E472" s="833" t="s">
        <v>1567</v>
      </c>
      <c r="F472" s="850">
        <v>1396</v>
      </c>
      <c r="G472" s="850">
        <v>8355.9499999999989</v>
      </c>
      <c r="H472" s="850">
        <v>1.7550829657634948</v>
      </c>
      <c r="I472" s="850">
        <v>5.9856375358166183</v>
      </c>
      <c r="J472" s="850">
        <v>900</v>
      </c>
      <c r="K472" s="850">
        <v>4761</v>
      </c>
      <c r="L472" s="850">
        <v>1</v>
      </c>
      <c r="M472" s="850">
        <v>5.29</v>
      </c>
      <c r="N472" s="850">
        <v>1906</v>
      </c>
      <c r="O472" s="850">
        <v>10158.98</v>
      </c>
      <c r="P472" s="838">
        <v>2.133791220331863</v>
      </c>
      <c r="Q472" s="851">
        <v>5.33</v>
      </c>
    </row>
    <row r="473" spans="1:17" ht="14.4" customHeight="1" x14ac:dyDescent="0.3">
      <c r="A473" s="832" t="s">
        <v>1828</v>
      </c>
      <c r="B473" s="833" t="s">
        <v>1554</v>
      </c>
      <c r="C473" s="833" t="s">
        <v>1555</v>
      </c>
      <c r="D473" s="833" t="s">
        <v>1730</v>
      </c>
      <c r="E473" s="833" t="s">
        <v>1731</v>
      </c>
      <c r="F473" s="850">
        <v>305</v>
      </c>
      <c r="G473" s="850">
        <v>10068.049999999999</v>
      </c>
      <c r="H473" s="850"/>
      <c r="I473" s="850">
        <v>33.01</v>
      </c>
      <c r="J473" s="850"/>
      <c r="K473" s="850"/>
      <c r="L473" s="850"/>
      <c r="M473" s="850"/>
      <c r="N473" s="850">
        <v>364</v>
      </c>
      <c r="O473" s="850">
        <v>12445.16</v>
      </c>
      <c r="P473" s="838"/>
      <c r="Q473" s="851">
        <v>34.19</v>
      </c>
    </row>
    <row r="474" spans="1:17" ht="14.4" customHeight="1" x14ac:dyDescent="0.3">
      <c r="A474" s="832" t="s">
        <v>1828</v>
      </c>
      <c r="B474" s="833" t="s">
        <v>1554</v>
      </c>
      <c r="C474" s="833" t="s">
        <v>1614</v>
      </c>
      <c r="D474" s="833" t="s">
        <v>1618</v>
      </c>
      <c r="E474" s="833" t="s">
        <v>1619</v>
      </c>
      <c r="F474" s="850"/>
      <c r="G474" s="850"/>
      <c r="H474" s="850"/>
      <c r="I474" s="850"/>
      <c r="J474" s="850">
        <v>1</v>
      </c>
      <c r="K474" s="850">
        <v>444</v>
      </c>
      <c r="L474" s="850">
        <v>1</v>
      </c>
      <c r="M474" s="850">
        <v>444</v>
      </c>
      <c r="N474" s="850"/>
      <c r="O474" s="850"/>
      <c r="P474" s="838"/>
      <c r="Q474" s="851"/>
    </row>
    <row r="475" spans="1:17" ht="14.4" customHeight="1" x14ac:dyDescent="0.3">
      <c r="A475" s="832" t="s">
        <v>1828</v>
      </c>
      <c r="B475" s="833" t="s">
        <v>1554</v>
      </c>
      <c r="C475" s="833" t="s">
        <v>1614</v>
      </c>
      <c r="D475" s="833" t="s">
        <v>1663</v>
      </c>
      <c r="E475" s="833" t="s">
        <v>1664</v>
      </c>
      <c r="F475" s="850">
        <v>4</v>
      </c>
      <c r="G475" s="850">
        <v>7300</v>
      </c>
      <c r="H475" s="850">
        <v>1.3333333333333333</v>
      </c>
      <c r="I475" s="850">
        <v>1825</v>
      </c>
      <c r="J475" s="850">
        <v>3</v>
      </c>
      <c r="K475" s="850">
        <v>5475</v>
      </c>
      <c r="L475" s="850">
        <v>1</v>
      </c>
      <c r="M475" s="850">
        <v>1825</v>
      </c>
      <c r="N475" s="850">
        <v>4</v>
      </c>
      <c r="O475" s="850">
        <v>7304</v>
      </c>
      <c r="P475" s="838">
        <v>1.3340639269406394</v>
      </c>
      <c r="Q475" s="851">
        <v>1826</v>
      </c>
    </row>
    <row r="476" spans="1:17" ht="14.4" customHeight="1" x14ac:dyDescent="0.3">
      <c r="A476" s="832" t="s">
        <v>1828</v>
      </c>
      <c r="B476" s="833" t="s">
        <v>1554</v>
      </c>
      <c r="C476" s="833" t="s">
        <v>1614</v>
      </c>
      <c r="D476" s="833" t="s">
        <v>1666</v>
      </c>
      <c r="E476" s="833" t="s">
        <v>1667</v>
      </c>
      <c r="F476" s="850">
        <v>4</v>
      </c>
      <c r="G476" s="850">
        <v>1716</v>
      </c>
      <c r="H476" s="850">
        <v>1.3333333333333333</v>
      </c>
      <c r="I476" s="850">
        <v>429</v>
      </c>
      <c r="J476" s="850">
        <v>3</v>
      </c>
      <c r="K476" s="850">
        <v>1287</v>
      </c>
      <c r="L476" s="850">
        <v>1</v>
      </c>
      <c r="M476" s="850">
        <v>429</v>
      </c>
      <c r="N476" s="850">
        <v>4</v>
      </c>
      <c r="O476" s="850">
        <v>1720</v>
      </c>
      <c r="P476" s="838">
        <v>1.3364413364413363</v>
      </c>
      <c r="Q476" s="851">
        <v>430</v>
      </c>
    </row>
    <row r="477" spans="1:17" ht="14.4" customHeight="1" x14ac:dyDescent="0.3">
      <c r="A477" s="832" t="s">
        <v>1828</v>
      </c>
      <c r="B477" s="833" t="s">
        <v>1554</v>
      </c>
      <c r="C477" s="833" t="s">
        <v>1614</v>
      </c>
      <c r="D477" s="833" t="s">
        <v>1741</v>
      </c>
      <c r="E477" s="833" t="s">
        <v>1742</v>
      </c>
      <c r="F477" s="850">
        <v>1</v>
      </c>
      <c r="G477" s="850">
        <v>14506</v>
      </c>
      <c r="H477" s="850"/>
      <c r="I477" s="850">
        <v>14506</v>
      </c>
      <c r="J477" s="850"/>
      <c r="K477" s="850"/>
      <c r="L477" s="850"/>
      <c r="M477" s="850"/>
      <c r="N477" s="850">
        <v>1</v>
      </c>
      <c r="O477" s="850">
        <v>14509</v>
      </c>
      <c r="P477" s="838"/>
      <c r="Q477" s="851">
        <v>14509</v>
      </c>
    </row>
    <row r="478" spans="1:17" ht="14.4" customHeight="1" thickBot="1" x14ac:dyDescent="0.35">
      <c r="A478" s="840" t="s">
        <v>1828</v>
      </c>
      <c r="B478" s="841" t="s">
        <v>1554</v>
      </c>
      <c r="C478" s="841" t="s">
        <v>1614</v>
      </c>
      <c r="D478" s="841" t="s">
        <v>1678</v>
      </c>
      <c r="E478" s="841" t="s">
        <v>1679</v>
      </c>
      <c r="F478" s="852"/>
      <c r="G478" s="852"/>
      <c r="H478" s="852"/>
      <c r="I478" s="852"/>
      <c r="J478" s="852"/>
      <c r="K478" s="852"/>
      <c r="L478" s="852"/>
      <c r="M478" s="852"/>
      <c r="N478" s="852">
        <v>1</v>
      </c>
      <c r="O478" s="852">
        <v>611</v>
      </c>
      <c r="P478" s="846"/>
      <c r="Q478" s="853">
        <v>611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59.865000000000002</v>
      </c>
      <c r="C5" s="114">
        <v>46.158999999999999</v>
      </c>
      <c r="D5" s="114">
        <v>57.396999999999998</v>
      </c>
      <c r="E5" s="424">
        <f>IF(OR(D5=0,B5=0),"",D5/B5)</f>
        <v>0.95877390795957562</v>
      </c>
      <c r="F5" s="129">
        <f>IF(OR(D5=0,C5=0),"",D5/C5)</f>
        <v>1.2434628133191794</v>
      </c>
      <c r="G5" s="130">
        <v>80</v>
      </c>
      <c r="H5" s="114">
        <v>67</v>
      </c>
      <c r="I5" s="114">
        <v>75</v>
      </c>
      <c r="J5" s="424">
        <f>IF(OR(I5=0,G5=0),"",I5/G5)</f>
        <v>0.9375</v>
      </c>
      <c r="K5" s="131">
        <f>IF(OR(I5=0,H5=0),"",I5/H5)</f>
        <v>1.1194029850746268</v>
      </c>
      <c r="L5" s="121"/>
      <c r="M5" s="121"/>
      <c r="N5" s="7">
        <f>D5-C5</f>
        <v>11.238</v>
      </c>
      <c r="O5" s="8">
        <f>I5-H5</f>
        <v>8</v>
      </c>
      <c r="P5" s="7">
        <f>D5-B5</f>
        <v>-2.4680000000000035</v>
      </c>
      <c r="Q5" s="8">
        <f>I5-G5</f>
        <v>-5</v>
      </c>
    </row>
    <row r="6" spans="1:17" ht="14.4" hidden="1" customHeight="1" outlineLevel="1" x14ac:dyDescent="0.3">
      <c r="A6" s="441" t="s">
        <v>168</v>
      </c>
      <c r="B6" s="120">
        <v>17.010000000000002</v>
      </c>
      <c r="C6" s="113">
        <v>5.5510000000000002</v>
      </c>
      <c r="D6" s="113">
        <v>10.539</v>
      </c>
      <c r="E6" s="424">
        <f t="shared" ref="E6:E12" si="0">IF(OR(D6=0,B6=0),"",D6/B6)</f>
        <v>0.61957671957671945</v>
      </c>
      <c r="F6" s="129">
        <f t="shared" ref="F6:F12" si="1">IF(OR(D6=0,C6=0),"",D6/C6)</f>
        <v>1.8985768330030623</v>
      </c>
      <c r="G6" s="133">
        <v>23</v>
      </c>
      <c r="H6" s="113">
        <v>14</v>
      </c>
      <c r="I6" s="113">
        <v>13</v>
      </c>
      <c r="J6" s="425">
        <f t="shared" ref="J6:J12" si="2">IF(OR(I6=0,G6=0),"",I6/G6)</f>
        <v>0.56521739130434778</v>
      </c>
      <c r="K6" s="134">
        <f t="shared" ref="K6:K12" si="3">IF(OR(I6=0,H6=0),"",I6/H6)</f>
        <v>0.9285714285714286</v>
      </c>
      <c r="L6" s="121"/>
      <c r="M6" s="121"/>
      <c r="N6" s="5">
        <f t="shared" ref="N6:N13" si="4">D6-C6</f>
        <v>4.9879999999999995</v>
      </c>
      <c r="O6" s="6">
        <f t="shared" ref="O6:O13" si="5">I6-H6</f>
        <v>-1</v>
      </c>
      <c r="P6" s="5">
        <f t="shared" ref="P6:P13" si="6">D6-B6</f>
        <v>-6.4710000000000019</v>
      </c>
      <c r="Q6" s="6">
        <f t="shared" ref="Q6:Q13" si="7">I6-G6</f>
        <v>-10</v>
      </c>
    </row>
    <row r="7" spans="1:17" ht="14.4" hidden="1" customHeight="1" outlineLevel="1" x14ac:dyDescent="0.3">
      <c r="A7" s="441" t="s">
        <v>169</v>
      </c>
      <c r="B7" s="120">
        <v>36.161000000000001</v>
      </c>
      <c r="C7" s="113">
        <v>27.631</v>
      </c>
      <c r="D7" s="113">
        <v>48.398000000000003</v>
      </c>
      <c r="E7" s="424">
        <f t="shared" si="0"/>
        <v>1.3384032521224525</v>
      </c>
      <c r="F7" s="129">
        <f t="shared" si="1"/>
        <v>1.7515833665086318</v>
      </c>
      <c r="G7" s="133">
        <v>45</v>
      </c>
      <c r="H7" s="113">
        <v>37</v>
      </c>
      <c r="I7" s="113">
        <v>65</v>
      </c>
      <c r="J7" s="425">
        <f t="shared" si="2"/>
        <v>1.4444444444444444</v>
      </c>
      <c r="K7" s="134">
        <f t="shared" si="3"/>
        <v>1.7567567567567568</v>
      </c>
      <c r="L7" s="121"/>
      <c r="M7" s="121"/>
      <c r="N7" s="5">
        <f t="shared" si="4"/>
        <v>20.767000000000003</v>
      </c>
      <c r="O7" s="6">
        <f t="shared" si="5"/>
        <v>28</v>
      </c>
      <c r="P7" s="5">
        <f t="shared" si="6"/>
        <v>12.237000000000002</v>
      </c>
      <c r="Q7" s="6">
        <f t="shared" si="7"/>
        <v>20</v>
      </c>
    </row>
    <row r="8" spans="1:17" ht="14.4" hidden="1" customHeight="1" outlineLevel="1" x14ac:dyDescent="0.3">
      <c r="A8" s="441" t="s">
        <v>170</v>
      </c>
      <c r="B8" s="120">
        <v>7.3920000000000003</v>
      </c>
      <c r="C8" s="113">
        <v>5.0839999999999996</v>
      </c>
      <c r="D8" s="113">
        <v>3.2450000000000001</v>
      </c>
      <c r="E8" s="424">
        <f t="shared" si="0"/>
        <v>0.43898809523809523</v>
      </c>
      <c r="F8" s="129">
        <f t="shared" si="1"/>
        <v>0.63827694728560191</v>
      </c>
      <c r="G8" s="133">
        <v>7</v>
      </c>
      <c r="H8" s="113">
        <v>7</v>
      </c>
      <c r="I8" s="113">
        <v>5</v>
      </c>
      <c r="J8" s="425">
        <f t="shared" si="2"/>
        <v>0.7142857142857143</v>
      </c>
      <c r="K8" s="134">
        <f t="shared" si="3"/>
        <v>0.7142857142857143</v>
      </c>
      <c r="L8" s="121"/>
      <c r="M8" s="121"/>
      <c r="N8" s="5">
        <f t="shared" si="4"/>
        <v>-1.8389999999999995</v>
      </c>
      <c r="O8" s="6">
        <f t="shared" si="5"/>
        <v>-2</v>
      </c>
      <c r="P8" s="5">
        <f t="shared" si="6"/>
        <v>-4.1470000000000002</v>
      </c>
      <c r="Q8" s="6">
        <f t="shared" si="7"/>
        <v>-2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20.131</v>
      </c>
      <c r="C10" s="113">
        <v>16.457000000000001</v>
      </c>
      <c r="D10" s="113">
        <v>12.416</v>
      </c>
      <c r="E10" s="424">
        <f t="shared" si="0"/>
        <v>0.61676022055536239</v>
      </c>
      <c r="F10" s="129">
        <f t="shared" si="1"/>
        <v>0.75445099349820743</v>
      </c>
      <c r="G10" s="133">
        <v>21</v>
      </c>
      <c r="H10" s="113">
        <v>26</v>
      </c>
      <c r="I10" s="113">
        <v>17</v>
      </c>
      <c r="J10" s="425">
        <f t="shared" si="2"/>
        <v>0.80952380952380953</v>
      </c>
      <c r="K10" s="134">
        <f t="shared" si="3"/>
        <v>0.65384615384615385</v>
      </c>
      <c r="L10" s="121"/>
      <c r="M10" s="121"/>
      <c r="N10" s="5">
        <f t="shared" si="4"/>
        <v>-4.0410000000000004</v>
      </c>
      <c r="O10" s="6">
        <f t="shared" si="5"/>
        <v>-9</v>
      </c>
      <c r="P10" s="5">
        <f t="shared" si="6"/>
        <v>-7.7149999999999999</v>
      </c>
      <c r="Q10" s="6">
        <f t="shared" si="7"/>
        <v>-4</v>
      </c>
    </row>
    <row r="11" spans="1:17" ht="14.4" hidden="1" customHeight="1" outlineLevel="1" x14ac:dyDescent="0.3">
      <c r="A11" s="441" t="s">
        <v>173</v>
      </c>
      <c r="B11" s="120">
        <v>3.9209999999999998</v>
      </c>
      <c r="C11" s="113">
        <v>0.61299999999999999</v>
      </c>
      <c r="D11" s="113">
        <v>2.198</v>
      </c>
      <c r="E11" s="424">
        <f t="shared" si="0"/>
        <v>0.56057128283601121</v>
      </c>
      <c r="F11" s="129">
        <f t="shared" si="1"/>
        <v>3.5856443719412723</v>
      </c>
      <c r="G11" s="133">
        <v>4</v>
      </c>
      <c r="H11" s="113">
        <v>2</v>
      </c>
      <c r="I11" s="113">
        <v>3</v>
      </c>
      <c r="J11" s="425">
        <f t="shared" si="2"/>
        <v>0.75</v>
      </c>
      <c r="K11" s="134">
        <f t="shared" si="3"/>
        <v>1.5</v>
      </c>
      <c r="L11" s="121"/>
      <c r="M11" s="121"/>
      <c r="N11" s="5">
        <f t="shared" si="4"/>
        <v>1.585</v>
      </c>
      <c r="O11" s="6">
        <f t="shared" si="5"/>
        <v>1</v>
      </c>
      <c r="P11" s="5">
        <f t="shared" si="6"/>
        <v>-1.7229999999999999</v>
      </c>
      <c r="Q11" s="6">
        <f t="shared" si="7"/>
        <v>-1</v>
      </c>
    </row>
    <row r="12" spans="1:17" ht="14.4" hidden="1" customHeight="1" outlineLevel="1" thickBot="1" x14ac:dyDescent="0.35">
      <c r="A12" s="442" t="s">
        <v>208</v>
      </c>
      <c r="B12" s="238">
        <v>0.93500000000000005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1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-0.93500000000000005</v>
      </c>
      <c r="Q12" s="244">
        <f t="shared" si="7"/>
        <v>-1</v>
      </c>
    </row>
    <row r="13" spans="1:17" ht="14.4" customHeight="1" collapsed="1" thickBot="1" x14ac:dyDescent="0.35">
      <c r="A13" s="117" t="s">
        <v>3</v>
      </c>
      <c r="B13" s="115">
        <f>SUM(B5:B12)</f>
        <v>145.41499999999999</v>
      </c>
      <c r="C13" s="116">
        <f>SUM(C5:C12)</f>
        <v>101.495</v>
      </c>
      <c r="D13" s="116">
        <f>SUM(D5:D12)</f>
        <v>134.19300000000001</v>
      </c>
      <c r="E13" s="420">
        <f>IF(OR(D13=0,B13=0),0,D13/B13)</f>
        <v>0.92282776879964257</v>
      </c>
      <c r="F13" s="135">
        <f>IF(OR(D13=0,C13=0),0,D13/C13)</f>
        <v>1.3221636533819401</v>
      </c>
      <c r="G13" s="136">
        <f>SUM(G5:G12)</f>
        <v>181</v>
      </c>
      <c r="H13" s="116">
        <f>SUM(H5:H12)</f>
        <v>153</v>
      </c>
      <c r="I13" s="116">
        <f>SUM(I5:I12)</f>
        <v>178</v>
      </c>
      <c r="J13" s="420">
        <f>IF(OR(I13=0,G13=0),0,I13/G13)</f>
        <v>0.98342541436464093</v>
      </c>
      <c r="K13" s="137">
        <f>IF(OR(I13=0,H13=0),0,I13/H13)</f>
        <v>1.1633986928104576</v>
      </c>
      <c r="L13" s="121"/>
      <c r="M13" s="121"/>
      <c r="N13" s="127">
        <f t="shared" si="4"/>
        <v>32.698000000000008</v>
      </c>
      <c r="O13" s="138">
        <f t="shared" si="5"/>
        <v>25</v>
      </c>
      <c r="P13" s="127">
        <f t="shared" si="6"/>
        <v>-11.22199999999998</v>
      </c>
      <c r="Q13" s="138">
        <f t="shared" si="7"/>
        <v>-3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59.865000000000002</v>
      </c>
      <c r="C18" s="114">
        <v>46.158999999999999</v>
      </c>
      <c r="D18" s="114">
        <v>57.396999999999998</v>
      </c>
      <c r="E18" s="424">
        <f>IF(OR(D18=0,B18=0),"",D18/B18)</f>
        <v>0.95877390795957562</v>
      </c>
      <c r="F18" s="129">
        <f>IF(OR(D18=0,C18=0),"",D18/C18)</f>
        <v>1.2434628133191794</v>
      </c>
      <c r="G18" s="119">
        <v>80</v>
      </c>
      <c r="H18" s="114">
        <v>67</v>
      </c>
      <c r="I18" s="114">
        <v>75</v>
      </c>
      <c r="J18" s="424">
        <f>IF(OR(I18=0,G18=0),"",I18/G18)</f>
        <v>0.9375</v>
      </c>
      <c r="K18" s="131">
        <f>IF(OR(I18=0,H18=0),"",I18/H18)</f>
        <v>1.1194029850746268</v>
      </c>
      <c r="L18" s="659">
        <v>0.91871999999999998</v>
      </c>
      <c r="M18" s="660"/>
      <c r="N18" s="145">
        <f t="shared" ref="N18:N26" si="8">D18-C18</f>
        <v>11.238</v>
      </c>
      <c r="O18" s="146">
        <f t="shared" ref="O18:O26" si="9">I18-H18</f>
        <v>8</v>
      </c>
      <c r="P18" s="145">
        <f t="shared" ref="P18:P26" si="10">D18-B18</f>
        <v>-2.4680000000000035</v>
      </c>
      <c r="Q18" s="146">
        <f t="shared" ref="Q18:Q26" si="11">I18-G18</f>
        <v>-5</v>
      </c>
    </row>
    <row r="19" spans="1:17" ht="14.4" hidden="1" customHeight="1" outlineLevel="1" x14ac:dyDescent="0.3">
      <c r="A19" s="441" t="s">
        <v>168</v>
      </c>
      <c r="B19" s="120">
        <v>17.010000000000002</v>
      </c>
      <c r="C19" s="113">
        <v>5.5510000000000002</v>
      </c>
      <c r="D19" s="113">
        <v>10.539</v>
      </c>
      <c r="E19" s="425">
        <f t="shared" ref="E19:E25" si="12">IF(OR(D19=0,B19=0),"",D19/B19)</f>
        <v>0.61957671957671945</v>
      </c>
      <c r="F19" s="132">
        <f t="shared" ref="F19:F25" si="13">IF(OR(D19=0,C19=0),"",D19/C19)</f>
        <v>1.8985768330030623</v>
      </c>
      <c r="G19" s="120">
        <v>23</v>
      </c>
      <c r="H19" s="113">
        <v>14</v>
      </c>
      <c r="I19" s="113">
        <v>13</v>
      </c>
      <c r="J19" s="425">
        <f t="shared" ref="J19:J25" si="14">IF(OR(I19=0,G19=0),"",I19/G19)</f>
        <v>0.56521739130434778</v>
      </c>
      <c r="K19" s="134">
        <f t="shared" ref="K19:K25" si="15">IF(OR(I19=0,H19=0),"",I19/H19)</f>
        <v>0.9285714285714286</v>
      </c>
      <c r="L19" s="659">
        <v>0.99456</v>
      </c>
      <c r="M19" s="660"/>
      <c r="N19" s="147">
        <f t="shared" si="8"/>
        <v>4.9879999999999995</v>
      </c>
      <c r="O19" s="148">
        <f t="shared" si="9"/>
        <v>-1</v>
      </c>
      <c r="P19" s="147">
        <f t="shared" si="10"/>
        <v>-6.4710000000000019</v>
      </c>
      <c r="Q19" s="148">
        <f t="shared" si="11"/>
        <v>-10</v>
      </c>
    </row>
    <row r="20" spans="1:17" ht="14.4" hidden="1" customHeight="1" outlineLevel="1" x14ac:dyDescent="0.3">
      <c r="A20" s="441" t="s">
        <v>169</v>
      </c>
      <c r="B20" s="120">
        <v>36.161000000000001</v>
      </c>
      <c r="C20" s="113">
        <v>27.631</v>
      </c>
      <c r="D20" s="113">
        <v>48.398000000000003</v>
      </c>
      <c r="E20" s="425">
        <f t="shared" si="12"/>
        <v>1.3384032521224525</v>
      </c>
      <c r="F20" s="132">
        <f t="shared" si="13"/>
        <v>1.7515833665086318</v>
      </c>
      <c r="G20" s="120">
        <v>45</v>
      </c>
      <c r="H20" s="113">
        <v>37</v>
      </c>
      <c r="I20" s="113">
        <v>65</v>
      </c>
      <c r="J20" s="425">
        <f t="shared" si="14"/>
        <v>1.4444444444444444</v>
      </c>
      <c r="K20" s="134">
        <f t="shared" si="15"/>
        <v>1.7567567567567568</v>
      </c>
      <c r="L20" s="659">
        <v>0.96671999999999991</v>
      </c>
      <c r="M20" s="660"/>
      <c r="N20" s="147">
        <f t="shared" si="8"/>
        <v>20.767000000000003</v>
      </c>
      <c r="O20" s="148">
        <f t="shared" si="9"/>
        <v>28</v>
      </c>
      <c r="P20" s="147">
        <f t="shared" si="10"/>
        <v>12.237000000000002</v>
      </c>
      <c r="Q20" s="148">
        <f t="shared" si="11"/>
        <v>20</v>
      </c>
    </row>
    <row r="21" spans="1:17" ht="14.4" hidden="1" customHeight="1" outlineLevel="1" x14ac:dyDescent="0.3">
      <c r="A21" s="441" t="s">
        <v>170</v>
      </c>
      <c r="B21" s="120">
        <v>7.3920000000000003</v>
      </c>
      <c r="C21" s="113">
        <v>5.0839999999999996</v>
      </c>
      <c r="D21" s="113">
        <v>3.2450000000000001</v>
      </c>
      <c r="E21" s="425">
        <f t="shared" si="12"/>
        <v>0.43898809523809523</v>
      </c>
      <c r="F21" s="132">
        <f t="shared" si="13"/>
        <v>0.63827694728560191</v>
      </c>
      <c r="G21" s="120">
        <v>7</v>
      </c>
      <c r="H21" s="113">
        <v>7</v>
      </c>
      <c r="I21" s="113">
        <v>5</v>
      </c>
      <c r="J21" s="425">
        <f t="shared" si="14"/>
        <v>0.7142857142857143</v>
      </c>
      <c r="K21" s="134">
        <f t="shared" si="15"/>
        <v>0.7142857142857143</v>
      </c>
      <c r="L21" s="659">
        <v>1.11744</v>
      </c>
      <c r="M21" s="660"/>
      <c r="N21" s="147">
        <f t="shared" si="8"/>
        <v>-1.8389999999999995</v>
      </c>
      <c r="O21" s="148">
        <f t="shared" si="9"/>
        <v>-2</v>
      </c>
      <c r="P21" s="147">
        <f t="shared" si="10"/>
        <v>-4.1470000000000002</v>
      </c>
      <c r="Q21" s="148">
        <f t="shared" si="11"/>
        <v>-2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20.131</v>
      </c>
      <c r="C23" s="113">
        <v>16.457000000000001</v>
      </c>
      <c r="D23" s="113">
        <v>12.416</v>
      </c>
      <c r="E23" s="425">
        <f t="shared" si="12"/>
        <v>0.61676022055536239</v>
      </c>
      <c r="F23" s="132">
        <f t="shared" si="13"/>
        <v>0.75445099349820743</v>
      </c>
      <c r="G23" s="120">
        <v>21</v>
      </c>
      <c r="H23" s="113">
        <v>26</v>
      </c>
      <c r="I23" s="113">
        <v>17</v>
      </c>
      <c r="J23" s="425">
        <f t="shared" si="14"/>
        <v>0.80952380952380953</v>
      </c>
      <c r="K23" s="134">
        <f t="shared" si="15"/>
        <v>0.65384615384615385</v>
      </c>
      <c r="L23" s="659">
        <v>0.98495999999999995</v>
      </c>
      <c r="M23" s="660"/>
      <c r="N23" s="147">
        <f t="shared" si="8"/>
        <v>-4.0410000000000004</v>
      </c>
      <c r="O23" s="148">
        <f t="shared" si="9"/>
        <v>-9</v>
      </c>
      <c r="P23" s="147">
        <f t="shared" si="10"/>
        <v>-7.7149999999999999</v>
      </c>
      <c r="Q23" s="148">
        <f t="shared" si="11"/>
        <v>-4</v>
      </c>
    </row>
    <row r="24" spans="1:17" ht="14.4" hidden="1" customHeight="1" outlineLevel="1" x14ac:dyDescent="0.3">
      <c r="A24" s="441" t="s">
        <v>173</v>
      </c>
      <c r="B24" s="120">
        <v>3.9209999999999998</v>
      </c>
      <c r="C24" s="113">
        <v>0.61299999999999999</v>
      </c>
      <c r="D24" s="113">
        <v>2.198</v>
      </c>
      <c r="E24" s="425">
        <f t="shared" si="12"/>
        <v>0.56057128283601121</v>
      </c>
      <c r="F24" s="132">
        <f t="shared" si="13"/>
        <v>3.5856443719412723</v>
      </c>
      <c r="G24" s="120">
        <v>4</v>
      </c>
      <c r="H24" s="113">
        <v>2</v>
      </c>
      <c r="I24" s="113">
        <v>3</v>
      </c>
      <c r="J24" s="425">
        <f t="shared" si="14"/>
        <v>0.75</v>
      </c>
      <c r="K24" s="134">
        <f t="shared" si="15"/>
        <v>1.5</v>
      </c>
      <c r="L24" s="659">
        <v>1.0147199999999998</v>
      </c>
      <c r="M24" s="660"/>
      <c r="N24" s="147">
        <f t="shared" si="8"/>
        <v>1.585</v>
      </c>
      <c r="O24" s="148">
        <f t="shared" si="9"/>
        <v>1</v>
      </c>
      <c r="P24" s="147">
        <f t="shared" si="10"/>
        <v>-1.7229999999999999</v>
      </c>
      <c r="Q24" s="148">
        <f t="shared" si="11"/>
        <v>-1</v>
      </c>
    </row>
    <row r="25" spans="1:17" ht="14.4" hidden="1" customHeight="1" outlineLevel="1" thickBot="1" x14ac:dyDescent="0.35">
      <c r="A25" s="442" t="s">
        <v>208</v>
      </c>
      <c r="B25" s="238">
        <v>0.93500000000000005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1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-0.93500000000000005</v>
      </c>
      <c r="Q25" s="246">
        <f t="shared" si="11"/>
        <v>-1</v>
      </c>
    </row>
    <row r="26" spans="1:17" ht="14.4" customHeight="1" collapsed="1" thickBot="1" x14ac:dyDescent="0.35">
      <c r="A26" s="445" t="s">
        <v>3</v>
      </c>
      <c r="B26" s="149">
        <f>SUM(B18:B25)</f>
        <v>145.41499999999999</v>
      </c>
      <c r="C26" s="150">
        <f>SUM(C18:C25)</f>
        <v>101.495</v>
      </c>
      <c r="D26" s="150">
        <f>SUM(D18:D25)</f>
        <v>134.19300000000001</v>
      </c>
      <c r="E26" s="421">
        <f>IF(OR(D26=0,B26=0),0,D26/B26)</f>
        <v>0.92282776879964257</v>
      </c>
      <c r="F26" s="151">
        <f>IF(OR(D26=0,C26=0),0,D26/C26)</f>
        <v>1.3221636533819401</v>
      </c>
      <c r="G26" s="149">
        <f>SUM(G18:G25)</f>
        <v>181</v>
      </c>
      <c r="H26" s="150">
        <f>SUM(H18:H25)</f>
        <v>153</v>
      </c>
      <c r="I26" s="150">
        <f>SUM(I18:I25)</f>
        <v>178</v>
      </c>
      <c r="J26" s="421">
        <f>IF(OR(I26=0,G26=0),0,I26/G26)</f>
        <v>0.98342541436464093</v>
      </c>
      <c r="K26" s="152">
        <f>IF(OR(I26=0,H26=0),0,I26/H26)</f>
        <v>1.1633986928104576</v>
      </c>
      <c r="L26" s="121"/>
      <c r="M26" s="121"/>
      <c r="N26" s="143">
        <f t="shared" si="8"/>
        <v>32.698000000000008</v>
      </c>
      <c r="O26" s="153">
        <f t="shared" si="9"/>
        <v>25</v>
      </c>
      <c r="P26" s="143">
        <f t="shared" si="10"/>
        <v>-11.22199999999998</v>
      </c>
      <c r="Q26" s="153">
        <f t="shared" si="11"/>
        <v>-3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120</v>
      </c>
      <c r="C33" s="199">
        <v>142</v>
      </c>
      <c r="D33" s="84">
        <f>IF(C33="","",C33-B33)</f>
        <v>22</v>
      </c>
      <c r="E33" s="85">
        <f>IF(C33="","",C33/B33)</f>
        <v>1.1833333333333333</v>
      </c>
      <c r="F33" s="86">
        <v>42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323</v>
      </c>
      <c r="C34" s="200">
        <v>343</v>
      </c>
      <c r="D34" s="87">
        <f t="shared" ref="D34:D45" si="0">IF(C34="","",C34-B34)</f>
        <v>20</v>
      </c>
      <c r="E34" s="88">
        <f t="shared" ref="E34:E45" si="1">IF(C34="","",C34/B34)</f>
        <v>1.0619195046439629</v>
      </c>
      <c r="F34" s="89">
        <v>80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541</v>
      </c>
      <c r="C35" s="200">
        <v>564</v>
      </c>
      <c r="D35" s="87">
        <f t="shared" si="0"/>
        <v>23</v>
      </c>
      <c r="E35" s="88">
        <f t="shared" si="1"/>
        <v>1.0425138632162663</v>
      </c>
      <c r="F35" s="89">
        <v>128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787</v>
      </c>
      <c r="C36" s="200">
        <v>802</v>
      </c>
      <c r="D36" s="87">
        <f t="shared" si="0"/>
        <v>15</v>
      </c>
      <c r="E36" s="88">
        <f t="shared" si="1"/>
        <v>1.0190597204574332</v>
      </c>
      <c r="F36" s="89">
        <v>167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1005</v>
      </c>
      <c r="C37" s="200">
        <v>1000</v>
      </c>
      <c r="D37" s="87">
        <f t="shared" si="0"/>
        <v>-5</v>
      </c>
      <c r="E37" s="88">
        <f t="shared" si="1"/>
        <v>0.99502487562189057</v>
      </c>
      <c r="F37" s="89">
        <v>194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1244</v>
      </c>
      <c r="C38" s="200">
        <v>1238</v>
      </c>
      <c r="D38" s="87">
        <f t="shared" si="0"/>
        <v>-6</v>
      </c>
      <c r="E38" s="88">
        <f t="shared" si="1"/>
        <v>0.99517684887459812</v>
      </c>
      <c r="F38" s="89">
        <v>246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1849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1830</v>
      </c>
      <c r="B5" s="950">
        <v>2</v>
      </c>
      <c r="C5" s="951">
        <v>1.1100000000000001</v>
      </c>
      <c r="D5" s="952">
        <v>4</v>
      </c>
      <c r="E5" s="953">
        <v>1</v>
      </c>
      <c r="F5" s="954">
        <v>0.56000000000000005</v>
      </c>
      <c r="G5" s="955">
        <v>4</v>
      </c>
      <c r="H5" s="956">
        <v>4</v>
      </c>
      <c r="I5" s="957">
        <v>2.2200000000000002</v>
      </c>
      <c r="J5" s="958">
        <v>4</v>
      </c>
      <c r="K5" s="959">
        <v>0.56000000000000005</v>
      </c>
      <c r="L5" s="960">
        <v>2</v>
      </c>
      <c r="M5" s="960">
        <v>21</v>
      </c>
      <c r="N5" s="961">
        <v>7</v>
      </c>
      <c r="O5" s="960" t="s">
        <v>1831</v>
      </c>
      <c r="P5" s="962" t="s">
        <v>1832</v>
      </c>
      <c r="Q5" s="963">
        <f>H5-B5</f>
        <v>2</v>
      </c>
      <c r="R5" s="976">
        <f>I5-C5</f>
        <v>1.1100000000000001</v>
      </c>
      <c r="S5" s="963">
        <f>H5-E5</f>
        <v>3</v>
      </c>
      <c r="T5" s="976">
        <f>I5-F5</f>
        <v>1.6600000000000001</v>
      </c>
      <c r="U5" s="986">
        <v>28</v>
      </c>
      <c r="V5" s="950">
        <v>16</v>
      </c>
      <c r="W5" s="950">
        <v>-12</v>
      </c>
      <c r="X5" s="987">
        <v>0.5714285714285714</v>
      </c>
      <c r="Y5" s="988"/>
    </row>
    <row r="6" spans="1:25" ht="14.4" customHeight="1" x14ac:dyDescent="0.3">
      <c r="A6" s="947" t="s">
        <v>1833</v>
      </c>
      <c r="B6" s="928">
        <v>2</v>
      </c>
      <c r="C6" s="929">
        <v>0.84</v>
      </c>
      <c r="D6" s="930">
        <v>4</v>
      </c>
      <c r="E6" s="931">
        <v>3</v>
      </c>
      <c r="F6" s="912">
        <v>1.26</v>
      </c>
      <c r="G6" s="913">
        <v>4</v>
      </c>
      <c r="H6" s="914">
        <v>3</v>
      </c>
      <c r="I6" s="915">
        <v>1.26</v>
      </c>
      <c r="J6" s="916">
        <v>4</v>
      </c>
      <c r="K6" s="917">
        <v>0.42</v>
      </c>
      <c r="L6" s="918">
        <v>2</v>
      </c>
      <c r="M6" s="918">
        <v>18</v>
      </c>
      <c r="N6" s="919">
        <v>6</v>
      </c>
      <c r="O6" s="918" t="s">
        <v>1831</v>
      </c>
      <c r="P6" s="932" t="s">
        <v>1834</v>
      </c>
      <c r="Q6" s="920">
        <f t="shared" ref="Q6:R13" si="0">H6-B6</f>
        <v>1</v>
      </c>
      <c r="R6" s="977">
        <f t="shared" si="0"/>
        <v>0.42000000000000004</v>
      </c>
      <c r="S6" s="920">
        <f t="shared" ref="S6:S13" si="1">H6-E6</f>
        <v>0</v>
      </c>
      <c r="T6" s="977">
        <f t="shared" ref="T6:T13" si="2">I6-F6</f>
        <v>0</v>
      </c>
      <c r="U6" s="984">
        <v>18</v>
      </c>
      <c r="V6" s="928">
        <v>12</v>
      </c>
      <c r="W6" s="928">
        <v>-6</v>
      </c>
      <c r="X6" s="982">
        <v>0.66666666666666663</v>
      </c>
      <c r="Y6" s="980"/>
    </row>
    <row r="7" spans="1:25" ht="14.4" customHeight="1" x14ac:dyDescent="0.3">
      <c r="A7" s="947" t="s">
        <v>1835</v>
      </c>
      <c r="B7" s="928">
        <v>37</v>
      </c>
      <c r="C7" s="929">
        <v>16.21</v>
      </c>
      <c r="D7" s="930">
        <v>5.5</v>
      </c>
      <c r="E7" s="914">
        <v>51</v>
      </c>
      <c r="F7" s="915">
        <v>17.53</v>
      </c>
      <c r="G7" s="916">
        <v>5.7</v>
      </c>
      <c r="H7" s="918">
        <v>47</v>
      </c>
      <c r="I7" s="912">
        <v>16.14</v>
      </c>
      <c r="J7" s="913">
        <v>5.9</v>
      </c>
      <c r="K7" s="917">
        <v>0.32</v>
      </c>
      <c r="L7" s="918">
        <v>2</v>
      </c>
      <c r="M7" s="918">
        <v>18</v>
      </c>
      <c r="N7" s="919">
        <v>6</v>
      </c>
      <c r="O7" s="918" t="s">
        <v>1831</v>
      </c>
      <c r="P7" s="932" t="s">
        <v>1836</v>
      </c>
      <c r="Q7" s="920">
        <f t="shared" si="0"/>
        <v>10</v>
      </c>
      <c r="R7" s="977">
        <f t="shared" si="0"/>
        <v>-7.0000000000000284E-2</v>
      </c>
      <c r="S7" s="920">
        <f t="shared" si="1"/>
        <v>-4</v>
      </c>
      <c r="T7" s="977">
        <f t="shared" si="2"/>
        <v>-1.3900000000000006</v>
      </c>
      <c r="U7" s="984">
        <v>282</v>
      </c>
      <c r="V7" s="928">
        <v>277.3</v>
      </c>
      <c r="W7" s="928">
        <v>-4.6999999999999886</v>
      </c>
      <c r="X7" s="982">
        <v>0.98333333333333339</v>
      </c>
      <c r="Y7" s="980">
        <v>39</v>
      </c>
    </row>
    <row r="8" spans="1:25" ht="14.4" customHeight="1" x14ac:dyDescent="0.3">
      <c r="A8" s="948" t="s">
        <v>1837</v>
      </c>
      <c r="B8" s="934">
        <v>1</v>
      </c>
      <c r="C8" s="935">
        <v>0.74</v>
      </c>
      <c r="D8" s="933">
        <v>6</v>
      </c>
      <c r="E8" s="936"/>
      <c r="F8" s="937"/>
      <c r="G8" s="921"/>
      <c r="H8" s="938">
        <v>1</v>
      </c>
      <c r="I8" s="939">
        <v>0.49</v>
      </c>
      <c r="J8" s="922">
        <v>5</v>
      </c>
      <c r="K8" s="940">
        <v>0.48</v>
      </c>
      <c r="L8" s="938">
        <v>2</v>
      </c>
      <c r="M8" s="938">
        <v>21</v>
      </c>
      <c r="N8" s="941">
        <v>7</v>
      </c>
      <c r="O8" s="938" t="s">
        <v>1831</v>
      </c>
      <c r="P8" s="942" t="s">
        <v>1838</v>
      </c>
      <c r="Q8" s="943">
        <f t="shared" si="0"/>
        <v>0</v>
      </c>
      <c r="R8" s="978">
        <f t="shared" si="0"/>
        <v>-0.25</v>
      </c>
      <c r="S8" s="943">
        <f t="shared" si="1"/>
        <v>1</v>
      </c>
      <c r="T8" s="978">
        <f t="shared" si="2"/>
        <v>0.49</v>
      </c>
      <c r="U8" s="985">
        <v>7</v>
      </c>
      <c r="V8" s="934">
        <v>5</v>
      </c>
      <c r="W8" s="934">
        <v>-2</v>
      </c>
      <c r="X8" s="983">
        <v>0.7142857142857143</v>
      </c>
      <c r="Y8" s="981"/>
    </row>
    <row r="9" spans="1:25" ht="14.4" customHeight="1" x14ac:dyDescent="0.3">
      <c r="A9" s="947" t="s">
        <v>1839</v>
      </c>
      <c r="B9" s="923">
        <v>1</v>
      </c>
      <c r="C9" s="924">
        <v>0.93</v>
      </c>
      <c r="D9" s="925">
        <v>4</v>
      </c>
      <c r="E9" s="931"/>
      <c r="F9" s="912"/>
      <c r="G9" s="913"/>
      <c r="H9" s="918"/>
      <c r="I9" s="912"/>
      <c r="J9" s="913"/>
      <c r="K9" s="917">
        <v>0.56999999999999995</v>
      </c>
      <c r="L9" s="918">
        <v>2</v>
      </c>
      <c r="M9" s="918">
        <v>18</v>
      </c>
      <c r="N9" s="919">
        <v>6</v>
      </c>
      <c r="O9" s="918" t="s">
        <v>1831</v>
      </c>
      <c r="P9" s="932" t="s">
        <v>1840</v>
      </c>
      <c r="Q9" s="920">
        <f t="shared" si="0"/>
        <v>-1</v>
      </c>
      <c r="R9" s="977">
        <f t="shared" si="0"/>
        <v>-0.93</v>
      </c>
      <c r="S9" s="920">
        <f t="shared" si="1"/>
        <v>0</v>
      </c>
      <c r="T9" s="977">
        <f t="shared" si="2"/>
        <v>0</v>
      </c>
      <c r="U9" s="984" t="s">
        <v>546</v>
      </c>
      <c r="V9" s="928" t="s">
        <v>546</v>
      </c>
      <c r="W9" s="928" t="s">
        <v>546</v>
      </c>
      <c r="X9" s="982" t="s">
        <v>546</v>
      </c>
      <c r="Y9" s="980"/>
    </row>
    <row r="10" spans="1:25" ht="14.4" customHeight="1" x14ac:dyDescent="0.3">
      <c r="A10" s="947" t="s">
        <v>1841</v>
      </c>
      <c r="B10" s="923">
        <v>58</v>
      </c>
      <c r="C10" s="924">
        <v>94.24</v>
      </c>
      <c r="D10" s="925">
        <v>9.1999999999999993</v>
      </c>
      <c r="E10" s="931">
        <v>40</v>
      </c>
      <c r="F10" s="912">
        <v>64.28</v>
      </c>
      <c r="G10" s="913">
        <v>9.6</v>
      </c>
      <c r="H10" s="918">
        <v>54</v>
      </c>
      <c r="I10" s="912">
        <v>89.5</v>
      </c>
      <c r="J10" s="913">
        <v>9.5</v>
      </c>
      <c r="K10" s="917">
        <v>1.52</v>
      </c>
      <c r="L10" s="918">
        <v>4</v>
      </c>
      <c r="M10" s="918">
        <v>39</v>
      </c>
      <c r="N10" s="919">
        <v>13</v>
      </c>
      <c r="O10" s="918" t="s">
        <v>1831</v>
      </c>
      <c r="P10" s="932" t="s">
        <v>1842</v>
      </c>
      <c r="Q10" s="920">
        <f t="shared" si="0"/>
        <v>-4</v>
      </c>
      <c r="R10" s="977">
        <f t="shared" si="0"/>
        <v>-4.7399999999999949</v>
      </c>
      <c r="S10" s="920">
        <f t="shared" si="1"/>
        <v>14</v>
      </c>
      <c r="T10" s="977">
        <f t="shared" si="2"/>
        <v>25.22</v>
      </c>
      <c r="U10" s="984">
        <v>702</v>
      </c>
      <c r="V10" s="928">
        <v>513</v>
      </c>
      <c r="W10" s="928">
        <v>-189</v>
      </c>
      <c r="X10" s="982">
        <v>0.73076923076923073</v>
      </c>
      <c r="Y10" s="980">
        <v>1</v>
      </c>
    </row>
    <row r="11" spans="1:25" ht="14.4" customHeight="1" x14ac:dyDescent="0.3">
      <c r="A11" s="948" t="s">
        <v>1843</v>
      </c>
      <c r="B11" s="944">
        <v>2</v>
      </c>
      <c r="C11" s="945">
        <v>5.25</v>
      </c>
      <c r="D11" s="926">
        <v>10</v>
      </c>
      <c r="E11" s="946"/>
      <c r="F11" s="939"/>
      <c r="G11" s="922"/>
      <c r="H11" s="938"/>
      <c r="I11" s="939"/>
      <c r="J11" s="922"/>
      <c r="K11" s="940">
        <v>2.2599999999999998</v>
      </c>
      <c r="L11" s="938">
        <v>6</v>
      </c>
      <c r="M11" s="938">
        <v>51</v>
      </c>
      <c r="N11" s="941">
        <v>17</v>
      </c>
      <c r="O11" s="938" t="s">
        <v>1831</v>
      </c>
      <c r="P11" s="942" t="s">
        <v>1844</v>
      </c>
      <c r="Q11" s="943">
        <f t="shared" si="0"/>
        <v>-2</v>
      </c>
      <c r="R11" s="978">
        <f t="shared" si="0"/>
        <v>-5.25</v>
      </c>
      <c r="S11" s="943">
        <f t="shared" si="1"/>
        <v>0</v>
      </c>
      <c r="T11" s="978">
        <f t="shared" si="2"/>
        <v>0</v>
      </c>
      <c r="U11" s="985" t="s">
        <v>546</v>
      </c>
      <c r="V11" s="934" t="s">
        <v>546</v>
      </c>
      <c r="W11" s="934" t="s">
        <v>546</v>
      </c>
      <c r="X11" s="983" t="s">
        <v>546</v>
      </c>
      <c r="Y11" s="981"/>
    </row>
    <row r="12" spans="1:25" ht="14.4" customHeight="1" x14ac:dyDescent="0.3">
      <c r="A12" s="947" t="s">
        <v>1845</v>
      </c>
      <c r="B12" s="923">
        <v>77</v>
      </c>
      <c r="C12" s="924">
        <v>25.71</v>
      </c>
      <c r="D12" s="925">
        <v>5.9</v>
      </c>
      <c r="E12" s="931">
        <v>58</v>
      </c>
      <c r="F12" s="912">
        <v>17.86</v>
      </c>
      <c r="G12" s="913">
        <v>5.9</v>
      </c>
      <c r="H12" s="918">
        <v>69</v>
      </c>
      <c r="I12" s="912">
        <v>24.57</v>
      </c>
      <c r="J12" s="927">
        <v>6</v>
      </c>
      <c r="K12" s="917">
        <v>0.26</v>
      </c>
      <c r="L12" s="918">
        <v>1</v>
      </c>
      <c r="M12" s="918">
        <v>9</v>
      </c>
      <c r="N12" s="919">
        <v>3</v>
      </c>
      <c r="O12" s="918" t="s">
        <v>1831</v>
      </c>
      <c r="P12" s="932" t="s">
        <v>1846</v>
      </c>
      <c r="Q12" s="920">
        <f t="shared" si="0"/>
        <v>-8</v>
      </c>
      <c r="R12" s="977">
        <f t="shared" si="0"/>
        <v>-1.1400000000000006</v>
      </c>
      <c r="S12" s="920">
        <f t="shared" si="1"/>
        <v>11</v>
      </c>
      <c r="T12" s="977">
        <f t="shared" si="2"/>
        <v>6.7100000000000009</v>
      </c>
      <c r="U12" s="984">
        <v>207</v>
      </c>
      <c r="V12" s="928">
        <v>414</v>
      </c>
      <c r="W12" s="928">
        <v>207</v>
      </c>
      <c r="X12" s="982">
        <v>2</v>
      </c>
      <c r="Y12" s="980">
        <v>206</v>
      </c>
    </row>
    <row r="13" spans="1:25" ht="14.4" customHeight="1" thickBot="1" x14ac:dyDescent="0.35">
      <c r="A13" s="964" t="s">
        <v>1847</v>
      </c>
      <c r="B13" s="965">
        <v>1</v>
      </c>
      <c r="C13" s="966">
        <v>0.38</v>
      </c>
      <c r="D13" s="967">
        <v>4</v>
      </c>
      <c r="E13" s="968"/>
      <c r="F13" s="969"/>
      <c r="G13" s="970"/>
      <c r="H13" s="971"/>
      <c r="I13" s="969"/>
      <c r="J13" s="970"/>
      <c r="K13" s="972">
        <v>0.36</v>
      </c>
      <c r="L13" s="971">
        <v>1</v>
      </c>
      <c r="M13" s="971">
        <v>12</v>
      </c>
      <c r="N13" s="973">
        <v>4</v>
      </c>
      <c r="O13" s="971" t="s">
        <v>1831</v>
      </c>
      <c r="P13" s="974" t="s">
        <v>1848</v>
      </c>
      <c r="Q13" s="975">
        <f t="shared" si="0"/>
        <v>-1</v>
      </c>
      <c r="R13" s="979">
        <f t="shared" si="0"/>
        <v>-0.38</v>
      </c>
      <c r="S13" s="975">
        <f t="shared" si="1"/>
        <v>0</v>
      </c>
      <c r="T13" s="979">
        <f t="shared" si="2"/>
        <v>0</v>
      </c>
      <c r="U13" s="989" t="s">
        <v>546</v>
      </c>
      <c r="V13" s="990" t="s">
        <v>546</v>
      </c>
      <c r="W13" s="990" t="s">
        <v>546</v>
      </c>
      <c r="X13" s="991" t="s">
        <v>546</v>
      </c>
      <c r="Y13" s="99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4" priority="11" stopIfTrue="1" operator="lessThan">
      <formula>0</formula>
    </cfRule>
  </conditionalFormatting>
  <conditionalFormatting sqref="W14:W1048576">
    <cfRule type="cellIs" dxfId="13" priority="10" stopIfTrue="1" operator="greaterThan">
      <formula>0</formula>
    </cfRule>
  </conditionalFormatting>
  <conditionalFormatting sqref="X14:X1048576">
    <cfRule type="cellIs" dxfId="12" priority="9" stopIfTrue="1" operator="greaterThan">
      <formula>1</formula>
    </cfRule>
  </conditionalFormatting>
  <conditionalFormatting sqref="X14:X1048576">
    <cfRule type="cellIs" dxfId="11" priority="6" stopIfTrue="1" operator="greaterThan">
      <formula>1</formula>
    </cfRule>
  </conditionalFormatting>
  <conditionalFormatting sqref="W14:W1048576">
    <cfRule type="cellIs" dxfId="10" priority="7" stopIfTrue="1" operator="greaterThan">
      <formula>0</formula>
    </cfRule>
  </conditionalFormatting>
  <conditionalFormatting sqref="Q1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15478.71502</v>
      </c>
      <c r="C5" s="33">
        <v>15634.740249999999</v>
      </c>
      <c r="D5" s="12"/>
      <c r="E5" s="226">
        <v>16537.246070000001</v>
      </c>
      <c r="F5" s="32">
        <v>16074.999247932436</v>
      </c>
      <c r="G5" s="225">
        <f>E5-F5</f>
        <v>462.24682206756552</v>
      </c>
      <c r="H5" s="231">
        <f>IF(F5&lt;0.00000001,"",E5/F5)</f>
        <v>1.028755635688569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1490.5008499999999</v>
      </c>
      <c r="C6" s="35">
        <v>1495.77838</v>
      </c>
      <c r="D6" s="12"/>
      <c r="E6" s="227">
        <v>1486.5171199999997</v>
      </c>
      <c r="F6" s="34">
        <v>1512.554843837738</v>
      </c>
      <c r="G6" s="228">
        <f>E6-F6</f>
        <v>-26.037723837738213</v>
      </c>
      <c r="H6" s="232">
        <f>IF(F6&lt;0.00000001,"",E6/F6)</f>
        <v>0.98278560017587602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12228.0566</v>
      </c>
      <c r="C7" s="35">
        <v>13770.788530000002</v>
      </c>
      <c r="D7" s="12"/>
      <c r="E7" s="227">
        <v>15494.163060000001</v>
      </c>
      <c r="F7" s="34">
        <v>15023.54148046875</v>
      </c>
      <c r="G7" s="228">
        <f>E7-F7</f>
        <v>470.62157953125097</v>
      </c>
      <c r="H7" s="232">
        <f>IF(F7&lt;0.00000001,"",E7/F7)</f>
        <v>1.0313256085552851</v>
      </c>
    </row>
    <row r="8" spans="1:10" ht="14.4" customHeight="1" thickBot="1" x14ac:dyDescent="0.35">
      <c r="A8" s="1" t="s">
        <v>96</v>
      </c>
      <c r="B8" s="15">
        <v>8808.1659099999997</v>
      </c>
      <c r="C8" s="37">
        <v>9451.1186100000086</v>
      </c>
      <c r="D8" s="12"/>
      <c r="E8" s="229">
        <v>11986.60773</v>
      </c>
      <c r="F8" s="36">
        <v>10008.877203927044</v>
      </c>
      <c r="G8" s="230">
        <f>E8-F8</f>
        <v>1977.7305260729554</v>
      </c>
      <c r="H8" s="233">
        <f>IF(F8&lt;0.00000001,"",E8/F8)</f>
        <v>1.1975976411516949</v>
      </c>
    </row>
    <row r="9" spans="1:10" ht="14.4" customHeight="1" thickBot="1" x14ac:dyDescent="0.35">
      <c r="A9" s="2" t="s">
        <v>97</v>
      </c>
      <c r="B9" s="3">
        <v>38005.43838</v>
      </c>
      <c r="C9" s="39">
        <v>40352.425770000009</v>
      </c>
      <c r="D9" s="12"/>
      <c r="E9" s="3">
        <v>45504.533980000007</v>
      </c>
      <c r="F9" s="38">
        <v>42619.972776165967</v>
      </c>
      <c r="G9" s="38">
        <f>E9-F9</f>
        <v>2884.5612038340405</v>
      </c>
      <c r="H9" s="234">
        <f>IF(F9&lt;0.00000001,"",E9/F9)</f>
        <v>1.0676809724629188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40318.692999999999</v>
      </c>
      <c r="C11" s="33">
        <f>IF(ISERROR(VLOOKUP("Celkem:",'ZV Vykáz.-A'!A:H,5,0)),0,VLOOKUP("Celkem:",'ZV Vykáz.-A'!A:H,5,0)/1000)</f>
        <v>38873.830980000006</v>
      </c>
      <c r="D11" s="12"/>
      <c r="E11" s="226">
        <f>IF(ISERROR(VLOOKUP("Celkem:",'ZV Vykáz.-A'!A:H,8,0)),0,VLOOKUP("Celkem:",'ZV Vykáz.-A'!A:H,8,0)/1000)</f>
        <v>37792.244359999997</v>
      </c>
      <c r="F11" s="32">
        <f>C11</f>
        <v>38873.830980000006</v>
      </c>
      <c r="G11" s="225">
        <f>E11-F11</f>
        <v>-1081.5866200000091</v>
      </c>
      <c r="H11" s="231">
        <f>IF(F11&lt;0.00000001,"",E11/F11)</f>
        <v>0.9721769994689623</v>
      </c>
      <c r="I11" s="225">
        <f>E11-B11</f>
        <v>-2526.4486400000023</v>
      </c>
      <c r="J11" s="231">
        <f>IF(B11&lt;0.00000001,"",E11/B11)</f>
        <v>0.93733803226210721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4362.45</v>
      </c>
      <c r="C12" s="37">
        <f>IF(ISERROR(VLOOKUP("Celkem",CaseMix!A:D,3,0)),0,VLOOKUP("Celkem",CaseMix!A:D,3,0)*30)</f>
        <v>3044.8500000000004</v>
      </c>
      <c r="D12" s="12"/>
      <c r="E12" s="229">
        <f>IF(ISERROR(VLOOKUP("Celkem",CaseMix!A:D,4,0)),0,VLOOKUP("Celkem",CaseMix!A:D,4,0)*30)</f>
        <v>4025.7900000000004</v>
      </c>
      <c r="F12" s="36">
        <f>C12</f>
        <v>3044.8500000000004</v>
      </c>
      <c r="G12" s="230">
        <f>E12-F12</f>
        <v>980.94</v>
      </c>
      <c r="H12" s="233">
        <f>IF(F12&lt;0.00000001,"",E12/F12)</f>
        <v>1.3221636533819401</v>
      </c>
      <c r="I12" s="230">
        <f>E12-B12</f>
        <v>-336.6599999999994</v>
      </c>
      <c r="J12" s="233">
        <f>IF(B12&lt;0.00000001,"",E12/B12)</f>
        <v>0.92282776879964257</v>
      </c>
    </row>
    <row r="13" spans="1:10" ht="14.4" customHeight="1" thickBot="1" x14ac:dyDescent="0.35">
      <c r="A13" s="4" t="s">
        <v>100</v>
      </c>
      <c r="B13" s="9">
        <f>SUM(B11:B12)</f>
        <v>44681.142999999996</v>
      </c>
      <c r="C13" s="41">
        <f>SUM(C11:C12)</f>
        <v>41918.680980000005</v>
      </c>
      <c r="D13" s="12"/>
      <c r="E13" s="9">
        <f>SUM(E11:E12)</f>
        <v>41818.034359999998</v>
      </c>
      <c r="F13" s="40">
        <f>SUM(F11:F12)</f>
        <v>41918.680980000005</v>
      </c>
      <c r="G13" s="40">
        <f>E13-F13</f>
        <v>-100.64662000000681</v>
      </c>
      <c r="H13" s="235">
        <f>IF(F13&lt;0.00000001,"",E13/F13)</f>
        <v>0.9975990031735964</v>
      </c>
      <c r="I13" s="40">
        <f>SUM(I11:I12)</f>
        <v>-2863.1086400000017</v>
      </c>
      <c r="J13" s="235">
        <f>IF(B13&lt;0.00000001,"",E13/B13)</f>
        <v>0.93592132054455279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1.1756512989865424</v>
      </c>
      <c r="C15" s="43">
        <f>IF(C9=0,"",C13/C9)</f>
        <v>1.0388144003765054</v>
      </c>
      <c r="D15" s="12"/>
      <c r="E15" s="10">
        <f>IF(E9=0,"",E13/E9)</f>
        <v>0.9189861031953368</v>
      </c>
      <c r="F15" s="42">
        <f>IF(F9=0,"",F13/F9)</f>
        <v>0.98354546588171121</v>
      </c>
      <c r="G15" s="42">
        <f>IF(ISERROR(F15-E15),"",E15-F15)</f>
        <v>-6.4559362686374411E-2</v>
      </c>
      <c r="H15" s="236">
        <f>IF(ISERROR(F15-E15),"",IF(F15&lt;0.00000001,"",E15/F15))</f>
        <v>0.93436057109113979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0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1047873</v>
      </c>
      <c r="C3" s="344">
        <f t="shared" ref="C3:L3" si="0">SUBTOTAL(9,C6:C1048576)</f>
        <v>5.9649128999041512</v>
      </c>
      <c r="D3" s="344">
        <f t="shared" si="0"/>
        <v>880383</v>
      </c>
      <c r="E3" s="344">
        <f t="shared" si="0"/>
        <v>4</v>
      </c>
      <c r="F3" s="344">
        <f t="shared" si="0"/>
        <v>995643</v>
      </c>
      <c r="G3" s="347">
        <f>IF(D3&lt;&gt;0,F3/D3,"")</f>
        <v>1.1309202926453601</v>
      </c>
      <c r="H3" s="343">
        <f t="shared" si="0"/>
        <v>550834.01999999979</v>
      </c>
      <c r="I3" s="344">
        <f t="shared" si="0"/>
        <v>1.3688490276131082</v>
      </c>
      <c r="J3" s="344">
        <f t="shared" si="0"/>
        <v>402406.7</v>
      </c>
      <c r="K3" s="344">
        <f t="shared" si="0"/>
        <v>1</v>
      </c>
      <c r="L3" s="344">
        <f t="shared" si="0"/>
        <v>654198.75000000023</v>
      </c>
      <c r="M3" s="345">
        <f>IF(J3&lt;&gt;0,L3/J3,"")</f>
        <v>1.6257153521549224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2017</v>
      </c>
      <c r="E5" s="995"/>
      <c r="F5" s="995">
        <v>2018</v>
      </c>
      <c r="G5" s="906" t="s">
        <v>2</v>
      </c>
      <c r="H5" s="994">
        <v>2015</v>
      </c>
      <c r="I5" s="995"/>
      <c r="J5" s="995">
        <v>2017</v>
      </c>
      <c r="K5" s="995"/>
      <c r="L5" s="995">
        <v>2018</v>
      </c>
      <c r="M5" s="906" t="s">
        <v>2</v>
      </c>
    </row>
    <row r="6" spans="1:13" ht="14.4" customHeight="1" x14ac:dyDescent="0.3">
      <c r="A6" s="857" t="s">
        <v>877</v>
      </c>
      <c r="B6" s="888">
        <v>888661</v>
      </c>
      <c r="C6" s="826">
        <v>1.1948688437082762</v>
      </c>
      <c r="D6" s="888">
        <v>743731</v>
      </c>
      <c r="E6" s="826">
        <v>1</v>
      </c>
      <c r="F6" s="888">
        <v>842899</v>
      </c>
      <c r="G6" s="831">
        <v>1.1333385323457004</v>
      </c>
      <c r="H6" s="888">
        <v>550834.01999999979</v>
      </c>
      <c r="I6" s="826">
        <v>1.3688490276131082</v>
      </c>
      <c r="J6" s="888">
        <v>402406.7</v>
      </c>
      <c r="K6" s="826">
        <v>1</v>
      </c>
      <c r="L6" s="888">
        <v>654198.75000000023</v>
      </c>
      <c r="M6" s="231">
        <v>1.6257153521549224</v>
      </c>
    </row>
    <row r="7" spans="1:13" ht="14.4" customHeight="1" x14ac:dyDescent="0.3">
      <c r="A7" s="858" t="s">
        <v>1769</v>
      </c>
      <c r="B7" s="890">
        <v>8743</v>
      </c>
      <c r="C7" s="833">
        <v>1.0738147875214934</v>
      </c>
      <c r="D7" s="890">
        <v>8142</v>
      </c>
      <c r="E7" s="833">
        <v>1</v>
      </c>
      <c r="F7" s="890">
        <v>9385</v>
      </c>
      <c r="G7" s="838">
        <v>1.1526651928273151</v>
      </c>
      <c r="H7" s="890"/>
      <c r="I7" s="833"/>
      <c r="J7" s="890"/>
      <c r="K7" s="833"/>
      <c r="L7" s="890"/>
      <c r="M7" s="839"/>
    </row>
    <row r="8" spans="1:13" ht="14.4" customHeight="1" x14ac:dyDescent="0.3">
      <c r="A8" s="858" t="s">
        <v>1850</v>
      </c>
      <c r="B8" s="890">
        <v>148345</v>
      </c>
      <c r="C8" s="833">
        <v>1.1602415198229272</v>
      </c>
      <c r="D8" s="890">
        <v>127857</v>
      </c>
      <c r="E8" s="833">
        <v>1</v>
      </c>
      <c r="F8" s="890">
        <v>141884</v>
      </c>
      <c r="G8" s="838">
        <v>1.1097085024676006</v>
      </c>
      <c r="H8" s="890"/>
      <c r="I8" s="833"/>
      <c r="J8" s="890"/>
      <c r="K8" s="833"/>
      <c r="L8" s="890"/>
      <c r="M8" s="839"/>
    </row>
    <row r="9" spans="1:13" ht="14.4" customHeight="1" x14ac:dyDescent="0.3">
      <c r="A9" s="858" t="s">
        <v>1851</v>
      </c>
      <c r="B9" s="890">
        <v>1656</v>
      </c>
      <c r="C9" s="833">
        <v>2.5359877488514546</v>
      </c>
      <c r="D9" s="890">
        <v>653</v>
      </c>
      <c r="E9" s="833">
        <v>1</v>
      </c>
      <c r="F9" s="890">
        <v>1475</v>
      </c>
      <c r="G9" s="838">
        <v>2.2588055130168452</v>
      </c>
      <c r="H9" s="890"/>
      <c r="I9" s="833"/>
      <c r="J9" s="890"/>
      <c r="K9" s="833"/>
      <c r="L9" s="890"/>
      <c r="M9" s="839"/>
    </row>
    <row r="10" spans="1:13" ht="14.4" customHeight="1" thickBot="1" x14ac:dyDescent="0.35">
      <c r="A10" s="894" t="s">
        <v>1852</v>
      </c>
      <c r="B10" s="892">
        <v>468</v>
      </c>
      <c r="C10" s="841"/>
      <c r="D10" s="892"/>
      <c r="E10" s="841"/>
      <c r="F10" s="892"/>
      <c r="G10" s="846"/>
      <c r="H10" s="892"/>
      <c r="I10" s="841"/>
      <c r="J10" s="892"/>
      <c r="K10" s="841"/>
      <c r="L10" s="892"/>
      <c r="M10" s="84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8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1961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20795.32</v>
      </c>
      <c r="G3" s="211">
        <f t="shared" si="0"/>
        <v>1598707.02</v>
      </c>
      <c r="H3" s="212"/>
      <c r="I3" s="212"/>
      <c r="J3" s="207">
        <f t="shared" si="0"/>
        <v>18241.010000000002</v>
      </c>
      <c r="K3" s="211">
        <f t="shared" si="0"/>
        <v>1282789.7</v>
      </c>
      <c r="L3" s="212"/>
      <c r="M3" s="212"/>
      <c r="N3" s="207">
        <f t="shared" si="0"/>
        <v>24542.21</v>
      </c>
      <c r="O3" s="211">
        <f t="shared" si="0"/>
        <v>1649841.75</v>
      </c>
      <c r="P3" s="177">
        <f>IF(K3=0,"",O3/K3)</f>
        <v>1.2861357945109788</v>
      </c>
      <c r="Q3" s="209">
        <f>IF(N3=0,"",O3/N3)</f>
        <v>67.224661104277089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7"/>
      <c r="B5" s="895"/>
      <c r="C5" s="897"/>
      <c r="D5" s="907"/>
      <c r="E5" s="899"/>
      <c r="F5" s="908" t="s">
        <v>90</v>
      </c>
      <c r="G5" s="909" t="s">
        <v>14</v>
      </c>
      <c r="H5" s="910"/>
      <c r="I5" s="910"/>
      <c r="J5" s="908" t="s">
        <v>90</v>
      </c>
      <c r="K5" s="909" t="s">
        <v>14</v>
      </c>
      <c r="L5" s="910"/>
      <c r="M5" s="910"/>
      <c r="N5" s="908" t="s">
        <v>90</v>
      </c>
      <c r="O5" s="909" t="s">
        <v>14</v>
      </c>
      <c r="P5" s="911"/>
      <c r="Q5" s="904"/>
    </row>
    <row r="6" spans="1:17" ht="14.4" customHeight="1" x14ac:dyDescent="0.3">
      <c r="A6" s="825" t="s">
        <v>544</v>
      </c>
      <c r="B6" s="826" t="s">
        <v>1554</v>
      </c>
      <c r="C6" s="826" t="s">
        <v>1721</v>
      </c>
      <c r="D6" s="826" t="s">
        <v>1722</v>
      </c>
      <c r="E6" s="826" t="s">
        <v>1723</v>
      </c>
      <c r="F6" s="225">
        <v>0.01</v>
      </c>
      <c r="G6" s="225">
        <v>20.09</v>
      </c>
      <c r="H6" s="225">
        <v>2.4991914014878214E-2</v>
      </c>
      <c r="I6" s="225">
        <v>2009</v>
      </c>
      <c r="J6" s="225">
        <v>0.4</v>
      </c>
      <c r="K6" s="225">
        <v>803.86</v>
      </c>
      <c r="L6" s="225">
        <v>1</v>
      </c>
      <c r="M6" s="225">
        <v>2009.6499999999999</v>
      </c>
      <c r="N6" s="225"/>
      <c r="O6" s="225"/>
      <c r="P6" s="831"/>
      <c r="Q6" s="849"/>
    </row>
    <row r="7" spans="1:17" ht="14.4" customHeight="1" x14ac:dyDescent="0.3">
      <c r="A7" s="832" t="s">
        <v>544</v>
      </c>
      <c r="B7" s="833" t="s">
        <v>1554</v>
      </c>
      <c r="C7" s="833" t="s">
        <v>1721</v>
      </c>
      <c r="D7" s="833" t="s">
        <v>1727</v>
      </c>
      <c r="E7" s="833" t="s">
        <v>814</v>
      </c>
      <c r="F7" s="850">
        <v>5.5</v>
      </c>
      <c r="G7" s="850">
        <v>9739.4</v>
      </c>
      <c r="H7" s="850">
        <v>1.9121946239282508</v>
      </c>
      <c r="I7" s="850">
        <v>1770.8</v>
      </c>
      <c r="J7" s="850">
        <v>2.8</v>
      </c>
      <c r="K7" s="850">
        <v>5093.3100000000004</v>
      </c>
      <c r="L7" s="850">
        <v>1</v>
      </c>
      <c r="M7" s="850">
        <v>1819.0392857142861</v>
      </c>
      <c r="N7" s="850">
        <v>4</v>
      </c>
      <c r="O7" s="850">
        <v>7276.16</v>
      </c>
      <c r="P7" s="838">
        <v>1.4285719895313655</v>
      </c>
      <c r="Q7" s="851">
        <v>1819.04</v>
      </c>
    </row>
    <row r="8" spans="1:17" ht="14.4" customHeight="1" x14ac:dyDescent="0.3">
      <c r="A8" s="832" t="s">
        <v>544</v>
      </c>
      <c r="B8" s="833" t="s">
        <v>1554</v>
      </c>
      <c r="C8" s="833" t="s">
        <v>1721</v>
      </c>
      <c r="D8" s="833" t="s">
        <v>1728</v>
      </c>
      <c r="E8" s="833" t="s">
        <v>1729</v>
      </c>
      <c r="F8" s="850">
        <v>0.49999999999999994</v>
      </c>
      <c r="G8" s="850">
        <v>451.9</v>
      </c>
      <c r="H8" s="850">
        <v>1.4285714285714286</v>
      </c>
      <c r="I8" s="850">
        <v>903.80000000000007</v>
      </c>
      <c r="J8" s="850">
        <v>0.35</v>
      </c>
      <c r="K8" s="850">
        <v>316.33</v>
      </c>
      <c r="L8" s="850">
        <v>1</v>
      </c>
      <c r="M8" s="850">
        <v>903.80000000000007</v>
      </c>
      <c r="N8" s="850"/>
      <c r="O8" s="850"/>
      <c r="P8" s="838"/>
      <c r="Q8" s="851"/>
    </row>
    <row r="9" spans="1:17" ht="14.4" customHeight="1" x14ac:dyDescent="0.3">
      <c r="A9" s="832" t="s">
        <v>544</v>
      </c>
      <c r="B9" s="833" t="s">
        <v>1554</v>
      </c>
      <c r="C9" s="833" t="s">
        <v>1555</v>
      </c>
      <c r="D9" s="833" t="s">
        <v>1558</v>
      </c>
      <c r="E9" s="833" t="s">
        <v>1559</v>
      </c>
      <c r="F9" s="850">
        <v>6710</v>
      </c>
      <c r="G9" s="850">
        <v>17131.7</v>
      </c>
      <c r="H9" s="850">
        <v>1.2249177749177749</v>
      </c>
      <c r="I9" s="850">
        <v>2.5531594634873325</v>
      </c>
      <c r="J9" s="850">
        <v>5400</v>
      </c>
      <c r="K9" s="850">
        <v>13986</v>
      </c>
      <c r="L9" s="850">
        <v>1</v>
      </c>
      <c r="M9" s="850">
        <v>2.59</v>
      </c>
      <c r="N9" s="850">
        <v>8036</v>
      </c>
      <c r="O9" s="850">
        <v>20732.879999999997</v>
      </c>
      <c r="P9" s="838">
        <v>1.4824024024024023</v>
      </c>
      <c r="Q9" s="851">
        <v>2.5799999999999996</v>
      </c>
    </row>
    <row r="10" spans="1:17" ht="14.4" customHeight="1" x14ac:dyDescent="0.3">
      <c r="A10" s="832" t="s">
        <v>544</v>
      </c>
      <c r="B10" s="833" t="s">
        <v>1554</v>
      </c>
      <c r="C10" s="833" t="s">
        <v>1555</v>
      </c>
      <c r="D10" s="833" t="s">
        <v>1566</v>
      </c>
      <c r="E10" s="833" t="s">
        <v>1567</v>
      </c>
      <c r="F10" s="850">
        <v>800</v>
      </c>
      <c r="G10" s="850">
        <v>4888</v>
      </c>
      <c r="H10" s="850"/>
      <c r="I10" s="850">
        <v>6.11</v>
      </c>
      <c r="J10" s="850"/>
      <c r="K10" s="850"/>
      <c r="L10" s="850"/>
      <c r="M10" s="850"/>
      <c r="N10" s="850"/>
      <c r="O10" s="850"/>
      <c r="P10" s="838"/>
      <c r="Q10" s="851"/>
    </row>
    <row r="11" spans="1:17" ht="14.4" customHeight="1" x14ac:dyDescent="0.3">
      <c r="A11" s="832" t="s">
        <v>544</v>
      </c>
      <c r="B11" s="833" t="s">
        <v>1554</v>
      </c>
      <c r="C11" s="833" t="s">
        <v>1555</v>
      </c>
      <c r="D11" s="833" t="s">
        <v>1576</v>
      </c>
      <c r="E11" s="833" t="s">
        <v>1577</v>
      </c>
      <c r="F11" s="850">
        <v>7775.11</v>
      </c>
      <c r="G11" s="850">
        <v>344416.93999999989</v>
      </c>
      <c r="H11" s="850">
        <v>1.2201165501165496</v>
      </c>
      <c r="I11" s="850">
        <v>44.297371998595509</v>
      </c>
      <c r="J11" s="850">
        <v>8184.4600000000009</v>
      </c>
      <c r="K11" s="850">
        <v>282282</v>
      </c>
      <c r="L11" s="850">
        <v>1</v>
      </c>
      <c r="M11" s="850">
        <v>34.489996896557621</v>
      </c>
      <c r="N11" s="850">
        <v>11442.21</v>
      </c>
      <c r="O11" s="850">
        <v>518217.69000000006</v>
      </c>
      <c r="P11" s="838">
        <v>1.8358155674113124</v>
      </c>
      <c r="Q11" s="851">
        <v>45.289999921343878</v>
      </c>
    </row>
    <row r="12" spans="1:17" ht="14.4" customHeight="1" x14ac:dyDescent="0.3">
      <c r="A12" s="832" t="s">
        <v>544</v>
      </c>
      <c r="B12" s="833" t="s">
        <v>1554</v>
      </c>
      <c r="C12" s="833" t="s">
        <v>1555</v>
      </c>
      <c r="D12" s="833" t="s">
        <v>1584</v>
      </c>
      <c r="E12" s="833" t="s">
        <v>1585</v>
      </c>
      <c r="F12" s="850">
        <v>5.2</v>
      </c>
      <c r="G12" s="850">
        <v>20722.52</v>
      </c>
      <c r="H12" s="850"/>
      <c r="I12" s="850">
        <v>3985.1</v>
      </c>
      <c r="J12" s="850"/>
      <c r="K12" s="850"/>
      <c r="L12" s="850"/>
      <c r="M12" s="850"/>
      <c r="N12" s="850"/>
      <c r="O12" s="850"/>
      <c r="P12" s="838"/>
      <c r="Q12" s="851"/>
    </row>
    <row r="13" spans="1:17" ht="14.4" customHeight="1" x14ac:dyDescent="0.3">
      <c r="A13" s="832" t="s">
        <v>544</v>
      </c>
      <c r="B13" s="833" t="s">
        <v>1554</v>
      </c>
      <c r="C13" s="833" t="s">
        <v>1555</v>
      </c>
      <c r="D13" s="833" t="s">
        <v>1730</v>
      </c>
      <c r="E13" s="833" t="s">
        <v>1731</v>
      </c>
      <c r="F13" s="850">
        <v>3271</v>
      </c>
      <c r="G13" s="850">
        <v>107975.71</v>
      </c>
      <c r="H13" s="850">
        <v>1.0805653628914429</v>
      </c>
      <c r="I13" s="850">
        <v>33.010000000000005</v>
      </c>
      <c r="J13" s="850">
        <v>2952</v>
      </c>
      <c r="K13" s="850">
        <v>99925.2</v>
      </c>
      <c r="L13" s="850">
        <v>1</v>
      </c>
      <c r="M13" s="850">
        <v>33.85</v>
      </c>
      <c r="N13" s="850">
        <v>3158</v>
      </c>
      <c r="O13" s="850">
        <v>107972.01999999997</v>
      </c>
      <c r="P13" s="838">
        <v>1.0805284352695814</v>
      </c>
      <c r="Q13" s="851">
        <v>34.189999999999991</v>
      </c>
    </row>
    <row r="14" spans="1:17" ht="14.4" customHeight="1" x14ac:dyDescent="0.3">
      <c r="A14" s="832" t="s">
        <v>544</v>
      </c>
      <c r="B14" s="833" t="s">
        <v>1554</v>
      </c>
      <c r="C14" s="833" t="s">
        <v>1555</v>
      </c>
      <c r="D14" s="833" t="s">
        <v>1792</v>
      </c>
      <c r="E14" s="833" t="s">
        <v>1793</v>
      </c>
      <c r="F14" s="850">
        <v>292</v>
      </c>
      <c r="G14" s="850">
        <v>45487.76</v>
      </c>
      <c r="H14" s="850"/>
      <c r="I14" s="850">
        <v>155.78</v>
      </c>
      <c r="J14" s="850"/>
      <c r="K14" s="850"/>
      <c r="L14" s="850"/>
      <c r="M14" s="850"/>
      <c r="N14" s="850"/>
      <c r="O14" s="850"/>
      <c r="P14" s="838"/>
      <c r="Q14" s="851"/>
    </row>
    <row r="15" spans="1:17" ht="14.4" customHeight="1" x14ac:dyDescent="0.3">
      <c r="A15" s="832" t="s">
        <v>544</v>
      </c>
      <c r="B15" s="833" t="s">
        <v>1554</v>
      </c>
      <c r="C15" s="833" t="s">
        <v>1614</v>
      </c>
      <c r="D15" s="833" t="s">
        <v>1647</v>
      </c>
      <c r="E15" s="833" t="s">
        <v>1648</v>
      </c>
      <c r="F15" s="850">
        <v>1</v>
      </c>
      <c r="G15" s="850">
        <v>1279</v>
      </c>
      <c r="H15" s="850"/>
      <c r="I15" s="850">
        <v>1279</v>
      </c>
      <c r="J15" s="850"/>
      <c r="K15" s="850"/>
      <c r="L15" s="850"/>
      <c r="M15" s="850"/>
      <c r="N15" s="850"/>
      <c r="O15" s="850"/>
      <c r="P15" s="838"/>
      <c r="Q15" s="851"/>
    </row>
    <row r="16" spans="1:17" ht="14.4" customHeight="1" x14ac:dyDescent="0.3">
      <c r="A16" s="832" t="s">
        <v>544</v>
      </c>
      <c r="B16" s="833" t="s">
        <v>1554</v>
      </c>
      <c r="C16" s="833" t="s">
        <v>1614</v>
      </c>
      <c r="D16" s="833" t="s">
        <v>1663</v>
      </c>
      <c r="E16" s="833" t="s">
        <v>1664</v>
      </c>
      <c r="F16" s="850">
        <v>82</v>
      </c>
      <c r="G16" s="850">
        <v>149650</v>
      </c>
      <c r="H16" s="850">
        <v>1.3442622950819672</v>
      </c>
      <c r="I16" s="850">
        <v>1825</v>
      </c>
      <c r="J16" s="850">
        <v>61</v>
      </c>
      <c r="K16" s="850">
        <v>111325</v>
      </c>
      <c r="L16" s="850">
        <v>1</v>
      </c>
      <c r="M16" s="850">
        <v>1825</v>
      </c>
      <c r="N16" s="850">
        <v>53</v>
      </c>
      <c r="O16" s="850">
        <v>96778</v>
      </c>
      <c r="P16" s="838">
        <v>0.86932854255558045</v>
      </c>
      <c r="Q16" s="851">
        <v>1826</v>
      </c>
    </row>
    <row r="17" spans="1:17" ht="14.4" customHeight="1" x14ac:dyDescent="0.3">
      <c r="A17" s="832" t="s">
        <v>544</v>
      </c>
      <c r="B17" s="833" t="s">
        <v>1554</v>
      </c>
      <c r="C17" s="833" t="s">
        <v>1614</v>
      </c>
      <c r="D17" s="833" t="s">
        <v>1663</v>
      </c>
      <c r="E17" s="833" t="s">
        <v>1665</v>
      </c>
      <c r="F17" s="850">
        <v>2</v>
      </c>
      <c r="G17" s="850">
        <v>3650</v>
      </c>
      <c r="H17" s="850">
        <v>0.33333333333333331</v>
      </c>
      <c r="I17" s="850">
        <v>1825</v>
      </c>
      <c r="J17" s="850">
        <v>6</v>
      </c>
      <c r="K17" s="850">
        <v>10950</v>
      </c>
      <c r="L17" s="850">
        <v>1</v>
      </c>
      <c r="M17" s="850">
        <v>1825</v>
      </c>
      <c r="N17" s="850">
        <v>9</v>
      </c>
      <c r="O17" s="850">
        <v>16434</v>
      </c>
      <c r="P17" s="838">
        <v>1.5008219178082192</v>
      </c>
      <c r="Q17" s="851">
        <v>1826</v>
      </c>
    </row>
    <row r="18" spans="1:17" ht="14.4" customHeight="1" x14ac:dyDescent="0.3">
      <c r="A18" s="832" t="s">
        <v>544</v>
      </c>
      <c r="B18" s="833" t="s">
        <v>1554</v>
      </c>
      <c r="C18" s="833" t="s">
        <v>1614</v>
      </c>
      <c r="D18" s="833" t="s">
        <v>1741</v>
      </c>
      <c r="E18" s="833" t="s">
        <v>1742</v>
      </c>
      <c r="F18" s="850">
        <v>12</v>
      </c>
      <c r="G18" s="850">
        <v>174072</v>
      </c>
      <c r="H18" s="850">
        <v>1.0908338921022454</v>
      </c>
      <c r="I18" s="850">
        <v>14506</v>
      </c>
      <c r="J18" s="850">
        <v>11</v>
      </c>
      <c r="K18" s="850">
        <v>159577</v>
      </c>
      <c r="L18" s="850">
        <v>1</v>
      </c>
      <c r="M18" s="850">
        <v>14507</v>
      </c>
      <c r="N18" s="850">
        <v>12</v>
      </c>
      <c r="O18" s="850">
        <v>174108</v>
      </c>
      <c r="P18" s="838">
        <v>1.091059488522782</v>
      </c>
      <c r="Q18" s="851">
        <v>14509</v>
      </c>
    </row>
    <row r="19" spans="1:17" ht="14.4" customHeight="1" x14ac:dyDescent="0.3">
      <c r="A19" s="832" t="s">
        <v>544</v>
      </c>
      <c r="B19" s="833" t="s">
        <v>1554</v>
      </c>
      <c r="C19" s="833" t="s">
        <v>1614</v>
      </c>
      <c r="D19" s="833" t="s">
        <v>1681</v>
      </c>
      <c r="E19" s="833" t="s">
        <v>1682</v>
      </c>
      <c r="F19" s="850">
        <v>146</v>
      </c>
      <c r="G19" s="850">
        <v>293898</v>
      </c>
      <c r="H19" s="850">
        <v>1.2262815751921423</v>
      </c>
      <c r="I19" s="850">
        <v>2013</v>
      </c>
      <c r="J19" s="850">
        <v>119</v>
      </c>
      <c r="K19" s="850">
        <v>239666</v>
      </c>
      <c r="L19" s="850">
        <v>1</v>
      </c>
      <c r="M19" s="850">
        <v>2014</v>
      </c>
      <c r="N19" s="850">
        <v>136</v>
      </c>
      <c r="O19" s="850">
        <v>274312</v>
      </c>
      <c r="P19" s="838">
        <v>1.144559511987516</v>
      </c>
      <c r="Q19" s="851">
        <v>2017</v>
      </c>
    </row>
    <row r="20" spans="1:17" ht="14.4" customHeight="1" x14ac:dyDescent="0.3">
      <c r="A20" s="832" t="s">
        <v>544</v>
      </c>
      <c r="B20" s="833" t="s">
        <v>1554</v>
      </c>
      <c r="C20" s="833" t="s">
        <v>1614</v>
      </c>
      <c r="D20" s="833" t="s">
        <v>1681</v>
      </c>
      <c r="E20" s="833" t="s">
        <v>1794</v>
      </c>
      <c r="F20" s="850">
        <v>3</v>
      </c>
      <c r="G20" s="850">
        <v>6039</v>
      </c>
      <c r="H20" s="850">
        <v>0.59970208540218473</v>
      </c>
      <c r="I20" s="850">
        <v>2013</v>
      </c>
      <c r="J20" s="850">
        <v>5</v>
      </c>
      <c r="K20" s="850">
        <v>10070</v>
      </c>
      <c r="L20" s="850">
        <v>1</v>
      </c>
      <c r="M20" s="850">
        <v>2014</v>
      </c>
      <c r="N20" s="850">
        <v>10</v>
      </c>
      <c r="O20" s="850">
        <v>20170</v>
      </c>
      <c r="P20" s="838">
        <v>2.002979145978153</v>
      </c>
      <c r="Q20" s="851">
        <v>2017</v>
      </c>
    </row>
    <row r="21" spans="1:17" ht="14.4" customHeight="1" x14ac:dyDescent="0.3">
      <c r="A21" s="832" t="s">
        <v>544</v>
      </c>
      <c r="B21" s="833" t="s">
        <v>1554</v>
      </c>
      <c r="C21" s="833" t="s">
        <v>1614</v>
      </c>
      <c r="D21" s="833" t="s">
        <v>1683</v>
      </c>
      <c r="E21" s="833" t="s">
        <v>1684</v>
      </c>
      <c r="F21" s="850">
        <v>77</v>
      </c>
      <c r="G21" s="850">
        <v>33649</v>
      </c>
      <c r="H21" s="850">
        <v>1.5098039215686274</v>
      </c>
      <c r="I21" s="850">
        <v>437</v>
      </c>
      <c r="J21" s="850">
        <v>51</v>
      </c>
      <c r="K21" s="850">
        <v>22287</v>
      </c>
      <c r="L21" s="850">
        <v>1</v>
      </c>
      <c r="M21" s="850">
        <v>437</v>
      </c>
      <c r="N21" s="850">
        <v>80</v>
      </c>
      <c r="O21" s="850">
        <v>35040</v>
      </c>
      <c r="P21" s="838">
        <v>1.5722169874814915</v>
      </c>
      <c r="Q21" s="851">
        <v>438</v>
      </c>
    </row>
    <row r="22" spans="1:17" ht="14.4" customHeight="1" x14ac:dyDescent="0.3">
      <c r="A22" s="832" t="s">
        <v>544</v>
      </c>
      <c r="B22" s="833" t="s">
        <v>1554</v>
      </c>
      <c r="C22" s="833" t="s">
        <v>1614</v>
      </c>
      <c r="D22" s="833" t="s">
        <v>1683</v>
      </c>
      <c r="E22" s="833" t="s">
        <v>1685</v>
      </c>
      <c r="F22" s="850">
        <v>12</v>
      </c>
      <c r="G22" s="850">
        <v>5244</v>
      </c>
      <c r="H22" s="850">
        <v>0.70588235294117652</v>
      </c>
      <c r="I22" s="850">
        <v>437</v>
      </c>
      <c r="J22" s="850">
        <v>17</v>
      </c>
      <c r="K22" s="850">
        <v>7429</v>
      </c>
      <c r="L22" s="850">
        <v>1</v>
      </c>
      <c r="M22" s="850">
        <v>437</v>
      </c>
      <c r="N22" s="850">
        <v>14</v>
      </c>
      <c r="O22" s="850">
        <v>6132</v>
      </c>
      <c r="P22" s="838">
        <v>0.825413918427783</v>
      </c>
      <c r="Q22" s="851">
        <v>438</v>
      </c>
    </row>
    <row r="23" spans="1:17" ht="14.4" customHeight="1" x14ac:dyDescent="0.3">
      <c r="A23" s="832" t="s">
        <v>544</v>
      </c>
      <c r="B23" s="833" t="s">
        <v>1554</v>
      </c>
      <c r="C23" s="833" t="s">
        <v>1614</v>
      </c>
      <c r="D23" s="833" t="s">
        <v>1701</v>
      </c>
      <c r="E23" s="833" t="s">
        <v>1702</v>
      </c>
      <c r="F23" s="850">
        <v>5</v>
      </c>
      <c r="G23" s="850">
        <v>5170</v>
      </c>
      <c r="H23" s="850">
        <v>1.2475868725868726</v>
      </c>
      <c r="I23" s="850">
        <v>1034</v>
      </c>
      <c r="J23" s="850">
        <v>4</v>
      </c>
      <c r="K23" s="850">
        <v>4144</v>
      </c>
      <c r="L23" s="850">
        <v>1</v>
      </c>
      <c r="M23" s="850">
        <v>1036</v>
      </c>
      <c r="N23" s="850">
        <v>3</v>
      </c>
      <c r="O23" s="850">
        <v>3120</v>
      </c>
      <c r="P23" s="838">
        <v>0.75289575289575295</v>
      </c>
      <c r="Q23" s="851">
        <v>1040</v>
      </c>
    </row>
    <row r="24" spans="1:17" ht="14.4" customHeight="1" x14ac:dyDescent="0.3">
      <c r="A24" s="832" t="s">
        <v>544</v>
      </c>
      <c r="B24" s="833" t="s">
        <v>1795</v>
      </c>
      <c r="C24" s="833" t="s">
        <v>1614</v>
      </c>
      <c r="D24" s="833" t="s">
        <v>1807</v>
      </c>
      <c r="E24" s="833" t="s">
        <v>1808</v>
      </c>
      <c r="F24" s="850">
        <v>40</v>
      </c>
      <c r="G24" s="850">
        <v>27920</v>
      </c>
      <c r="H24" s="850">
        <v>1.5384615384615385</v>
      </c>
      <c r="I24" s="850">
        <v>698</v>
      </c>
      <c r="J24" s="850">
        <v>26</v>
      </c>
      <c r="K24" s="850">
        <v>18148</v>
      </c>
      <c r="L24" s="850">
        <v>1</v>
      </c>
      <c r="M24" s="850">
        <v>698</v>
      </c>
      <c r="N24" s="850">
        <v>30</v>
      </c>
      <c r="O24" s="850">
        <v>20970</v>
      </c>
      <c r="P24" s="838">
        <v>1.1554992285651311</v>
      </c>
      <c r="Q24" s="851">
        <v>699</v>
      </c>
    </row>
    <row r="25" spans="1:17" ht="14.4" customHeight="1" x14ac:dyDescent="0.3">
      <c r="A25" s="832" t="s">
        <v>544</v>
      </c>
      <c r="B25" s="833" t="s">
        <v>1795</v>
      </c>
      <c r="C25" s="833" t="s">
        <v>1614</v>
      </c>
      <c r="D25" s="833" t="s">
        <v>1807</v>
      </c>
      <c r="E25" s="833" t="s">
        <v>1809</v>
      </c>
      <c r="F25" s="850"/>
      <c r="G25" s="850"/>
      <c r="H25" s="850"/>
      <c r="I25" s="850"/>
      <c r="J25" s="850"/>
      <c r="K25" s="850"/>
      <c r="L25" s="850"/>
      <c r="M25" s="850"/>
      <c r="N25" s="850">
        <v>1</v>
      </c>
      <c r="O25" s="850">
        <v>699</v>
      </c>
      <c r="P25" s="838"/>
      <c r="Q25" s="851">
        <v>699</v>
      </c>
    </row>
    <row r="26" spans="1:17" ht="14.4" customHeight="1" x14ac:dyDescent="0.3">
      <c r="A26" s="832" t="s">
        <v>544</v>
      </c>
      <c r="B26" s="833" t="s">
        <v>1795</v>
      </c>
      <c r="C26" s="833" t="s">
        <v>1614</v>
      </c>
      <c r="D26" s="833" t="s">
        <v>1697</v>
      </c>
      <c r="E26" s="833" t="s">
        <v>1698</v>
      </c>
      <c r="F26" s="850">
        <v>179</v>
      </c>
      <c r="G26" s="850">
        <v>63366</v>
      </c>
      <c r="H26" s="850">
        <v>1.1666390499861916</v>
      </c>
      <c r="I26" s="850">
        <v>354</v>
      </c>
      <c r="J26" s="850">
        <v>153</v>
      </c>
      <c r="K26" s="850">
        <v>54315</v>
      </c>
      <c r="L26" s="850">
        <v>1</v>
      </c>
      <c r="M26" s="850">
        <v>355</v>
      </c>
      <c r="N26" s="850">
        <v>187</v>
      </c>
      <c r="O26" s="850">
        <v>66385</v>
      </c>
      <c r="P26" s="838">
        <v>1.2222222222222223</v>
      </c>
      <c r="Q26" s="851">
        <v>355</v>
      </c>
    </row>
    <row r="27" spans="1:17" ht="14.4" customHeight="1" x14ac:dyDescent="0.3">
      <c r="A27" s="832" t="s">
        <v>544</v>
      </c>
      <c r="B27" s="833" t="s">
        <v>1795</v>
      </c>
      <c r="C27" s="833" t="s">
        <v>1614</v>
      </c>
      <c r="D27" s="833" t="s">
        <v>1816</v>
      </c>
      <c r="E27" s="833" t="s">
        <v>1817</v>
      </c>
      <c r="F27" s="850">
        <v>1</v>
      </c>
      <c r="G27" s="850">
        <v>350</v>
      </c>
      <c r="H27" s="850">
        <v>0.4985754985754986</v>
      </c>
      <c r="I27" s="850">
        <v>350</v>
      </c>
      <c r="J27" s="850">
        <v>2</v>
      </c>
      <c r="K27" s="850">
        <v>702</v>
      </c>
      <c r="L27" s="850">
        <v>1</v>
      </c>
      <c r="M27" s="850">
        <v>351</v>
      </c>
      <c r="N27" s="850">
        <v>1</v>
      </c>
      <c r="O27" s="850">
        <v>351</v>
      </c>
      <c r="P27" s="838">
        <v>0.5</v>
      </c>
      <c r="Q27" s="851">
        <v>351</v>
      </c>
    </row>
    <row r="28" spans="1:17" ht="14.4" customHeight="1" x14ac:dyDescent="0.3">
      <c r="A28" s="832" t="s">
        <v>544</v>
      </c>
      <c r="B28" s="833" t="s">
        <v>1795</v>
      </c>
      <c r="C28" s="833" t="s">
        <v>1614</v>
      </c>
      <c r="D28" s="833" t="s">
        <v>1816</v>
      </c>
      <c r="E28" s="833" t="s">
        <v>1818</v>
      </c>
      <c r="F28" s="850">
        <v>5</v>
      </c>
      <c r="G28" s="850">
        <v>1750</v>
      </c>
      <c r="H28" s="850">
        <v>0.62321937321937326</v>
      </c>
      <c r="I28" s="850">
        <v>350</v>
      </c>
      <c r="J28" s="850">
        <v>8</v>
      </c>
      <c r="K28" s="850">
        <v>2808</v>
      </c>
      <c r="L28" s="850">
        <v>1</v>
      </c>
      <c r="M28" s="850">
        <v>351</v>
      </c>
      <c r="N28" s="850">
        <v>12</v>
      </c>
      <c r="O28" s="850">
        <v>4212</v>
      </c>
      <c r="P28" s="838">
        <v>1.5</v>
      </c>
      <c r="Q28" s="851">
        <v>351</v>
      </c>
    </row>
    <row r="29" spans="1:17" ht="14.4" customHeight="1" x14ac:dyDescent="0.3">
      <c r="A29" s="832" t="s">
        <v>544</v>
      </c>
      <c r="B29" s="833" t="s">
        <v>1795</v>
      </c>
      <c r="C29" s="833" t="s">
        <v>1614</v>
      </c>
      <c r="D29" s="833" t="s">
        <v>1785</v>
      </c>
      <c r="E29" s="833" t="s">
        <v>1786</v>
      </c>
      <c r="F29" s="850">
        <v>158</v>
      </c>
      <c r="G29" s="850">
        <v>110758</v>
      </c>
      <c r="H29" s="850">
        <v>1.1791044776119404</v>
      </c>
      <c r="I29" s="850">
        <v>701</v>
      </c>
      <c r="J29" s="850">
        <v>134</v>
      </c>
      <c r="K29" s="850">
        <v>93934</v>
      </c>
      <c r="L29" s="850">
        <v>1</v>
      </c>
      <c r="M29" s="850">
        <v>701</v>
      </c>
      <c r="N29" s="850">
        <v>155</v>
      </c>
      <c r="O29" s="850">
        <v>108810</v>
      </c>
      <c r="P29" s="838">
        <v>1.1583665126578235</v>
      </c>
      <c r="Q29" s="851">
        <v>702</v>
      </c>
    </row>
    <row r="30" spans="1:17" ht="14.4" customHeight="1" x14ac:dyDescent="0.3">
      <c r="A30" s="832" t="s">
        <v>544</v>
      </c>
      <c r="B30" s="833" t="s">
        <v>1795</v>
      </c>
      <c r="C30" s="833" t="s">
        <v>1614</v>
      </c>
      <c r="D30" s="833" t="s">
        <v>1819</v>
      </c>
      <c r="E30" s="833" t="s">
        <v>1820</v>
      </c>
      <c r="F30" s="850">
        <v>15</v>
      </c>
      <c r="G30" s="850">
        <v>10470</v>
      </c>
      <c r="H30" s="850">
        <v>1.6666666666666667</v>
      </c>
      <c r="I30" s="850">
        <v>698</v>
      </c>
      <c r="J30" s="850">
        <v>9</v>
      </c>
      <c r="K30" s="850">
        <v>6282</v>
      </c>
      <c r="L30" s="850">
        <v>1</v>
      </c>
      <c r="M30" s="850">
        <v>698</v>
      </c>
      <c r="N30" s="850">
        <v>21</v>
      </c>
      <c r="O30" s="850">
        <v>14679</v>
      </c>
      <c r="P30" s="838">
        <v>2.3366762177650431</v>
      </c>
      <c r="Q30" s="851">
        <v>699</v>
      </c>
    </row>
    <row r="31" spans="1:17" ht="14.4" customHeight="1" x14ac:dyDescent="0.3">
      <c r="A31" s="832" t="s">
        <v>544</v>
      </c>
      <c r="B31" s="833" t="s">
        <v>1795</v>
      </c>
      <c r="C31" s="833" t="s">
        <v>1614</v>
      </c>
      <c r="D31" s="833" t="s">
        <v>1819</v>
      </c>
      <c r="E31" s="833" t="s">
        <v>1821</v>
      </c>
      <c r="F31" s="850">
        <v>2</v>
      </c>
      <c r="G31" s="850">
        <v>1396</v>
      </c>
      <c r="H31" s="850">
        <v>0.66666666666666663</v>
      </c>
      <c r="I31" s="850">
        <v>698</v>
      </c>
      <c r="J31" s="850">
        <v>3</v>
      </c>
      <c r="K31" s="850">
        <v>2094</v>
      </c>
      <c r="L31" s="850">
        <v>1</v>
      </c>
      <c r="M31" s="850">
        <v>698</v>
      </c>
      <c r="N31" s="850">
        <v>1</v>
      </c>
      <c r="O31" s="850">
        <v>699</v>
      </c>
      <c r="P31" s="838">
        <v>0.333810888252149</v>
      </c>
      <c r="Q31" s="851">
        <v>699</v>
      </c>
    </row>
    <row r="32" spans="1:17" ht="14.4" customHeight="1" x14ac:dyDescent="0.3">
      <c r="A32" s="832" t="s">
        <v>1826</v>
      </c>
      <c r="B32" s="833" t="s">
        <v>1853</v>
      </c>
      <c r="C32" s="833" t="s">
        <v>1614</v>
      </c>
      <c r="D32" s="833" t="s">
        <v>1854</v>
      </c>
      <c r="E32" s="833" t="s">
        <v>1855</v>
      </c>
      <c r="F32" s="850">
        <v>133</v>
      </c>
      <c r="G32" s="850">
        <v>8645</v>
      </c>
      <c r="H32" s="850">
        <v>1.0813008130081301</v>
      </c>
      <c r="I32" s="850">
        <v>65</v>
      </c>
      <c r="J32" s="850">
        <v>123</v>
      </c>
      <c r="K32" s="850">
        <v>7995</v>
      </c>
      <c r="L32" s="850">
        <v>1</v>
      </c>
      <c r="M32" s="850">
        <v>65</v>
      </c>
      <c r="N32" s="850">
        <v>139</v>
      </c>
      <c r="O32" s="850">
        <v>9035</v>
      </c>
      <c r="P32" s="838">
        <v>1.1300813008130082</v>
      </c>
      <c r="Q32" s="851">
        <v>65</v>
      </c>
    </row>
    <row r="33" spans="1:17" ht="14.4" customHeight="1" x14ac:dyDescent="0.3">
      <c r="A33" s="832" t="s">
        <v>1826</v>
      </c>
      <c r="B33" s="833" t="s">
        <v>1853</v>
      </c>
      <c r="C33" s="833" t="s">
        <v>1614</v>
      </c>
      <c r="D33" s="833" t="s">
        <v>1856</v>
      </c>
      <c r="E33" s="833" t="s">
        <v>1857</v>
      </c>
      <c r="F33" s="850"/>
      <c r="G33" s="850"/>
      <c r="H33" s="850"/>
      <c r="I33" s="850"/>
      <c r="J33" s="850"/>
      <c r="K33" s="850"/>
      <c r="L33" s="850"/>
      <c r="M33" s="850"/>
      <c r="N33" s="850">
        <v>2</v>
      </c>
      <c r="O33" s="850">
        <v>154</v>
      </c>
      <c r="P33" s="838"/>
      <c r="Q33" s="851">
        <v>77</v>
      </c>
    </row>
    <row r="34" spans="1:17" ht="14.4" customHeight="1" x14ac:dyDescent="0.3">
      <c r="A34" s="832" t="s">
        <v>1826</v>
      </c>
      <c r="B34" s="833" t="s">
        <v>1853</v>
      </c>
      <c r="C34" s="833" t="s">
        <v>1614</v>
      </c>
      <c r="D34" s="833" t="s">
        <v>1858</v>
      </c>
      <c r="E34" s="833" t="s">
        <v>1859</v>
      </c>
      <c r="F34" s="850">
        <v>2</v>
      </c>
      <c r="G34" s="850">
        <v>48</v>
      </c>
      <c r="H34" s="850">
        <v>0.66666666666666663</v>
      </c>
      <c r="I34" s="850">
        <v>24</v>
      </c>
      <c r="J34" s="850">
        <v>3</v>
      </c>
      <c r="K34" s="850">
        <v>72</v>
      </c>
      <c r="L34" s="850">
        <v>1</v>
      </c>
      <c r="M34" s="850">
        <v>24</v>
      </c>
      <c r="N34" s="850">
        <v>4</v>
      </c>
      <c r="O34" s="850">
        <v>96</v>
      </c>
      <c r="P34" s="838">
        <v>1.3333333333333333</v>
      </c>
      <c r="Q34" s="851">
        <v>24</v>
      </c>
    </row>
    <row r="35" spans="1:17" ht="14.4" customHeight="1" x14ac:dyDescent="0.3">
      <c r="A35" s="832" t="s">
        <v>1826</v>
      </c>
      <c r="B35" s="833" t="s">
        <v>1853</v>
      </c>
      <c r="C35" s="833" t="s">
        <v>1614</v>
      </c>
      <c r="D35" s="833" t="s">
        <v>1860</v>
      </c>
      <c r="E35" s="833" t="s">
        <v>1861</v>
      </c>
      <c r="F35" s="850">
        <v>2</v>
      </c>
      <c r="G35" s="850">
        <v>50</v>
      </c>
      <c r="H35" s="850">
        <v>0.66666666666666663</v>
      </c>
      <c r="I35" s="850">
        <v>25</v>
      </c>
      <c r="J35" s="850">
        <v>3</v>
      </c>
      <c r="K35" s="850">
        <v>75</v>
      </c>
      <c r="L35" s="850">
        <v>1</v>
      </c>
      <c r="M35" s="850">
        <v>25</v>
      </c>
      <c r="N35" s="850">
        <v>4</v>
      </c>
      <c r="O35" s="850">
        <v>100</v>
      </c>
      <c r="P35" s="838">
        <v>1.3333333333333333</v>
      </c>
      <c r="Q35" s="851">
        <v>25</v>
      </c>
    </row>
    <row r="36" spans="1:17" ht="14.4" customHeight="1" x14ac:dyDescent="0.3">
      <c r="A36" s="832" t="s">
        <v>1862</v>
      </c>
      <c r="B36" s="833" t="s">
        <v>1863</v>
      </c>
      <c r="C36" s="833" t="s">
        <v>1614</v>
      </c>
      <c r="D36" s="833" t="s">
        <v>1864</v>
      </c>
      <c r="E36" s="833" t="s">
        <v>1865</v>
      </c>
      <c r="F36" s="850"/>
      <c r="G36" s="850"/>
      <c r="H36" s="850"/>
      <c r="I36" s="850"/>
      <c r="J36" s="850">
        <v>7</v>
      </c>
      <c r="K36" s="850">
        <v>189</v>
      </c>
      <c r="L36" s="850">
        <v>1</v>
      </c>
      <c r="M36" s="850">
        <v>27</v>
      </c>
      <c r="N36" s="850"/>
      <c r="O36" s="850"/>
      <c r="P36" s="838"/>
      <c r="Q36" s="851"/>
    </row>
    <row r="37" spans="1:17" ht="14.4" customHeight="1" x14ac:dyDescent="0.3">
      <c r="A37" s="832" t="s">
        <v>1862</v>
      </c>
      <c r="B37" s="833" t="s">
        <v>1863</v>
      </c>
      <c r="C37" s="833" t="s">
        <v>1614</v>
      </c>
      <c r="D37" s="833" t="s">
        <v>1866</v>
      </c>
      <c r="E37" s="833" t="s">
        <v>1867</v>
      </c>
      <c r="F37" s="850"/>
      <c r="G37" s="850"/>
      <c r="H37" s="850"/>
      <c r="I37" s="850"/>
      <c r="J37" s="850">
        <v>7</v>
      </c>
      <c r="K37" s="850">
        <v>189</v>
      </c>
      <c r="L37" s="850">
        <v>1</v>
      </c>
      <c r="M37" s="850">
        <v>27</v>
      </c>
      <c r="N37" s="850"/>
      <c r="O37" s="850"/>
      <c r="P37" s="838"/>
      <c r="Q37" s="851"/>
    </row>
    <row r="38" spans="1:17" ht="14.4" customHeight="1" x14ac:dyDescent="0.3">
      <c r="A38" s="832" t="s">
        <v>1862</v>
      </c>
      <c r="B38" s="833" t="s">
        <v>1863</v>
      </c>
      <c r="C38" s="833" t="s">
        <v>1614</v>
      </c>
      <c r="D38" s="833" t="s">
        <v>1868</v>
      </c>
      <c r="E38" s="833" t="s">
        <v>1869</v>
      </c>
      <c r="F38" s="850"/>
      <c r="G38" s="850"/>
      <c r="H38" s="850"/>
      <c r="I38" s="850"/>
      <c r="J38" s="850">
        <v>7</v>
      </c>
      <c r="K38" s="850">
        <v>189</v>
      </c>
      <c r="L38" s="850">
        <v>1</v>
      </c>
      <c r="M38" s="850">
        <v>27</v>
      </c>
      <c r="N38" s="850"/>
      <c r="O38" s="850"/>
      <c r="P38" s="838"/>
      <c r="Q38" s="851"/>
    </row>
    <row r="39" spans="1:17" ht="14.4" customHeight="1" x14ac:dyDescent="0.3">
      <c r="A39" s="832" t="s">
        <v>1862</v>
      </c>
      <c r="B39" s="833" t="s">
        <v>1863</v>
      </c>
      <c r="C39" s="833" t="s">
        <v>1614</v>
      </c>
      <c r="D39" s="833" t="s">
        <v>1870</v>
      </c>
      <c r="E39" s="833" t="s">
        <v>1871</v>
      </c>
      <c r="F39" s="850"/>
      <c r="G39" s="850"/>
      <c r="H39" s="850"/>
      <c r="I39" s="850"/>
      <c r="J39" s="850">
        <v>7</v>
      </c>
      <c r="K39" s="850">
        <v>154</v>
      </c>
      <c r="L39" s="850">
        <v>1</v>
      </c>
      <c r="M39" s="850">
        <v>22</v>
      </c>
      <c r="N39" s="850"/>
      <c r="O39" s="850"/>
      <c r="P39" s="838"/>
      <c r="Q39" s="851"/>
    </row>
    <row r="40" spans="1:17" ht="14.4" customHeight="1" x14ac:dyDescent="0.3">
      <c r="A40" s="832" t="s">
        <v>1862</v>
      </c>
      <c r="B40" s="833" t="s">
        <v>1863</v>
      </c>
      <c r="C40" s="833" t="s">
        <v>1614</v>
      </c>
      <c r="D40" s="833" t="s">
        <v>1872</v>
      </c>
      <c r="E40" s="833" t="s">
        <v>1873</v>
      </c>
      <c r="F40" s="850"/>
      <c r="G40" s="850"/>
      <c r="H40" s="850"/>
      <c r="I40" s="850"/>
      <c r="J40" s="850">
        <v>1</v>
      </c>
      <c r="K40" s="850">
        <v>17</v>
      </c>
      <c r="L40" s="850">
        <v>1</v>
      </c>
      <c r="M40" s="850">
        <v>17</v>
      </c>
      <c r="N40" s="850">
        <v>2</v>
      </c>
      <c r="O40" s="850">
        <v>34</v>
      </c>
      <c r="P40" s="838">
        <v>2</v>
      </c>
      <c r="Q40" s="851">
        <v>17</v>
      </c>
    </row>
    <row r="41" spans="1:17" ht="14.4" customHeight="1" x14ac:dyDescent="0.3">
      <c r="A41" s="832" t="s">
        <v>1862</v>
      </c>
      <c r="B41" s="833" t="s">
        <v>1863</v>
      </c>
      <c r="C41" s="833" t="s">
        <v>1614</v>
      </c>
      <c r="D41" s="833" t="s">
        <v>1874</v>
      </c>
      <c r="E41" s="833" t="s">
        <v>1875</v>
      </c>
      <c r="F41" s="850"/>
      <c r="G41" s="850"/>
      <c r="H41" s="850"/>
      <c r="I41" s="850"/>
      <c r="J41" s="850">
        <v>1</v>
      </c>
      <c r="K41" s="850">
        <v>47</v>
      </c>
      <c r="L41" s="850">
        <v>1</v>
      </c>
      <c r="M41" s="850">
        <v>47</v>
      </c>
      <c r="N41" s="850"/>
      <c r="O41" s="850"/>
      <c r="P41" s="838"/>
      <c r="Q41" s="851"/>
    </row>
    <row r="42" spans="1:17" ht="14.4" customHeight="1" x14ac:dyDescent="0.3">
      <c r="A42" s="832" t="s">
        <v>1862</v>
      </c>
      <c r="B42" s="833" t="s">
        <v>1863</v>
      </c>
      <c r="C42" s="833" t="s">
        <v>1614</v>
      </c>
      <c r="D42" s="833" t="s">
        <v>1876</v>
      </c>
      <c r="E42" s="833" t="s">
        <v>1877</v>
      </c>
      <c r="F42" s="850"/>
      <c r="G42" s="850"/>
      <c r="H42" s="850"/>
      <c r="I42" s="850"/>
      <c r="J42" s="850"/>
      <c r="K42" s="850"/>
      <c r="L42" s="850"/>
      <c r="M42" s="850"/>
      <c r="N42" s="850">
        <v>1</v>
      </c>
      <c r="O42" s="850">
        <v>60</v>
      </c>
      <c r="P42" s="838"/>
      <c r="Q42" s="851">
        <v>60</v>
      </c>
    </row>
    <row r="43" spans="1:17" ht="14.4" customHeight="1" x14ac:dyDescent="0.3">
      <c r="A43" s="832" t="s">
        <v>1862</v>
      </c>
      <c r="B43" s="833" t="s">
        <v>1863</v>
      </c>
      <c r="C43" s="833" t="s">
        <v>1614</v>
      </c>
      <c r="D43" s="833" t="s">
        <v>1878</v>
      </c>
      <c r="E43" s="833" t="s">
        <v>1879</v>
      </c>
      <c r="F43" s="850"/>
      <c r="G43" s="850"/>
      <c r="H43" s="850"/>
      <c r="I43" s="850"/>
      <c r="J43" s="850">
        <v>1</v>
      </c>
      <c r="K43" s="850">
        <v>187</v>
      </c>
      <c r="L43" s="850">
        <v>1</v>
      </c>
      <c r="M43" s="850">
        <v>187</v>
      </c>
      <c r="N43" s="850"/>
      <c r="O43" s="850"/>
      <c r="P43" s="838"/>
      <c r="Q43" s="851"/>
    </row>
    <row r="44" spans="1:17" ht="14.4" customHeight="1" x14ac:dyDescent="0.3">
      <c r="A44" s="832" t="s">
        <v>1862</v>
      </c>
      <c r="B44" s="833" t="s">
        <v>1863</v>
      </c>
      <c r="C44" s="833" t="s">
        <v>1614</v>
      </c>
      <c r="D44" s="833" t="s">
        <v>1880</v>
      </c>
      <c r="E44" s="833" t="s">
        <v>1881</v>
      </c>
      <c r="F44" s="850"/>
      <c r="G44" s="850"/>
      <c r="H44" s="850"/>
      <c r="I44" s="850"/>
      <c r="J44" s="850"/>
      <c r="K44" s="850"/>
      <c r="L44" s="850"/>
      <c r="M44" s="850"/>
      <c r="N44" s="850">
        <v>1</v>
      </c>
      <c r="O44" s="850">
        <v>364</v>
      </c>
      <c r="P44" s="838"/>
      <c r="Q44" s="851">
        <v>364</v>
      </c>
    </row>
    <row r="45" spans="1:17" ht="14.4" customHeight="1" x14ac:dyDescent="0.3">
      <c r="A45" s="832" t="s">
        <v>1862</v>
      </c>
      <c r="B45" s="833" t="s">
        <v>1863</v>
      </c>
      <c r="C45" s="833" t="s">
        <v>1614</v>
      </c>
      <c r="D45" s="833" t="s">
        <v>1882</v>
      </c>
      <c r="E45" s="833" t="s">
        <v>1883</v>
      </c>
      <c r="F45" s="850">
        <v>4</v>
      </c>
      <c r="G45" s="850">
        <v>2248</v>
      </c>
      <c r="H45" s="850">
        <v>4</v>
      </c>
      <c r="I45" s="850">
        <v>562</v>
      </c>
      <c r="J45" s="850">
        <v>1</v>
      </c>
      <c r="K45" s="850">
        <v>562</v>
      </c>
      <c r="L45" s="850">
        <v>1</v>
      </c>
      <c r="M45" s="850">
        <v>562</v>
      </c>
      <c r="N45" s="850">
        <v>1</v>
      </c>
      <c r="O45" s="850">
        <v>562</v>
      </c>
      <c r="P45" s="838">
        <v>1</v>
      </c>
      <c r="Q45" s="851">
        <v>562</v>
      </c>
    </row>
    <row r="46" spans="1:17" ht="14.4" customHeight="1" x14ac:dyDescent="0.3">
      <c r="A46" s="832" t="s">
        <v>1862</v>
      </c>
      <c r="B46" s="833" t="s">
        <v>1863</v>
      </c>
      <c r="C46" s="833" t="s">
        <v>1614</v>
      </c>
      <c r="D46" s="833" t="s">
        <v>1882</v>
      </c>
      <c r="E46" s="833" t="s">
        <v>1884</v>
      </c>
      <c r="F46" s="850">
        <v>2</v>
      </c>
      <c r="G46" s="850">
        <v>1124</v>
      </c>
      <c r="H46" s="850"/>
      <c r="I46" s="850">
        <v>562</v>
      </c>
      <c r="J46" s="850"/>
      <c r="K46" s="850"/>
      <c r="L46" s="850"/>
      <c r="M46" s="850"/>
      <c r="N46" s="850"/>
      <c r="O46" s="850"/>
      <c r="P46" s="838"/>
      <c r="Q46" s="851"/>
    </row>
    <row r="47" spans="1:17" ht="14.4" customHeight="1" x14ac:dyDescent="0.3">
      <c r="A47" s="832" t="s">
        <v>1862</v>
      </c>
      <c r="B47" s="833" t="s">
        <v>1863</v>
      </c>
      <c r="C47" s="833" t="s">
        <v>1614</v>
      </c>
      <c r="D47" s="833" t="s">
        <v>1885</v>
      </c>
      <c r="E47" s="833" t="s">
        <v>1886</v>
      </c>
      <c r="F47" s="850">
        <v>1</v>
      </c>
      <c r="G47" s="850">
        <v>414</v>
      </c>
      <c r="H47" s="850">
        <v>0.5</v>
      </c>
      <c r="I47" s="850">
        <v>414</v>
      </c>
      <c r="J47" s="850">
        <v>2</v>
      </c>
      <c r="K47" s="850">
        <v>828</v>
      </c>
      <c r="L47" s="850">
        <v>1</v>
      </c>
      <c r="M47" s="850">
        <v>414</v>
      </c>
      <c r="N47" s="850">
        <v>2</v>
      </c>
      <c r="O47" s="850">
        <v>828</v>
      </c>
      <c r="P47" s="838">
        <v>1</v>
      </c>
      <c r="Q47" s="851">
        <v>414</v>
      </c>
    </row>
    <row r="48" spans="1:17" ht="14.4" customHeight="1" x14ac:dyDescent="0.3">
      <c r="A48" s="832" t="s">
        <v>1862</v>
      </c>
      <c r="B48" s="833" t="s">
        <v>1863</v>
      </c>
      <c r="C48" s="833" t="s">
        <v>1614</v>
      </c>
      <c r="D48" s="833" t="s">
        <v>1885</v>
      </c>
      <c r="E48" s="833" t="s">
        <v>1887</v>
      </c>
      <c r="F48" s="850">
        <v>1</v>
      </c>
      <c r="G48" s="850">
        <v>414</v>
      </c>
      <c r="H48" s="850"/>
      <c r="I48" s="850">
        <v>414</v>
      </c>
      <c r="J48" s="850"/>
      <c r="K48" s="850"/>
      <c r="L48" s="850"/>
      <c r="M48" s="850"/>
      <c r="N48" s="850">
        <v>2</v>
      </c>
      <c r="O48" s="850">
        <v>828</v>
      </c>
      <c r="P48" s="838"/>
      <c r="Q48" s="851">
        <v>414</v>
      </c>
    </row>
    <row r="49" spans="1:17" ht="14.4" customHeight="1" x14ac:dyDescent="0.3">
      <c r="A49" s="832" t="s">
        <v>1862</v>
      </c>
      <c r="B49" s="833" t="s">
        <v>1863</v>
      </c>
      <c r="C49" s="833" t="s">
        <v>1614</v>
      </c>
      <c r="D49" s="833" t="s">
        <v>1888</v>
      </c>
      <c r="E49" s="833" t="s">
        <v>1889</v>
      </c>
      <c r="F49" s="850">
        <v>146</v>
      </c>
      <c r="G49" s="850">
        <v>57816</v>
      </c>
      <c r="H49" s="850">
        <v>1.1869918699186992</v>
      </c>
      <c r="I49" s="850">
        <v>396</v>
      </c>
      <c r="J49" s="850">
        <v>123</v>
      </c>
      <c r="K49" s="850">
        <v>48708</v>
      </c>
      <c r="L49" s="850">
        <v>1</v>
      </c>
      <c r="M49" s="850">
        <v>396</v>
      </c>
      <c r="N49" s="850">
        <v>136</v>
      </c>
      <c r="O49" s="850">
        <v>53856</v>
      </c>
      <c r="P49" s="838">
        <v>1.1056910569105691</v>
      </c>
      <c r="Q49" s="851">
        <v>396</v>
      </c>
    </row>
    <row r="50" spans="1:17" ht="14.4" customHeight="1" x14ac:dyDescent="0.3">
      <c r="A50" s="832" t="s">
        <v>1862</v>
      </c>
      <c r="B50" s="833" t="s">
        <v>1863</v>
      </c>
      <c r="C50" s="833" t="s">
        <v>1614</v>
      </c>
      <c r="D50" s="833" t="s">
        <v>1890</v>
      </c>
      <c r="E50" s="833" t="s">
        <v>1891</v>
      </c>
      <c r="F50" s="850"/>
      <c r="G50" s="850"/>
      <c r="H50" s="850"/>
      <c r="I50" s="850"/>
      <c r="J50" s="850">
        <v>7</v>
      </c>
      <c r="K50" s="850">
        <v>210</v>
      </c>
      <c r="L50" s="850">
        <v>1</v>
      </c>
      <c r="M50" s="850">
        <v>30</v>
      </c>
      <c r="N50" s="850"/>
      <c r="O50" s="850"/>
      <c r="P50" s="838"/>
      <c r="Q50" s="851"/>
    </row>
    <row r="51" spans="1:17" ht="14.4" customHeight="1" x14ac:dyDescent="0.3">
      <c r="A51" s="832" t="s">
        <v>1862</v>
      </c>
      <c r="B51" s="833" t="s">
        <v>1863</v>
      </c>
      <c r="C51" s="833" t="s">
        <v>1614</v>
      </c>
      <c r="D51" s="833" t="s">
        <v>1892</v>
      </c>
      <c r="E51" s="833" t="s">
        <v>1893</v>
      </c>
      <c r="F51" s="850"/>
      <c r="G51" s="850"/>
      <c r="H51" s="850"/>
      <c r="I51" s="850"/>
      <c r="J51" s="850"/>
      <c r="K51" s="850"/>
      <c r="L51" s="850"/>
      <c r="M51" s="850"/>
      <c r="N51" s="850">
        <v>1</v>
      </c>
      <c r="O51" s="850">
        <v>50</v>
      </c>
      <c r="P51" s="838"/>
      <c r="Q51" s="851">
        <v>50</v>
      </c>
    </row>
    <row r="52" spans="1:17" ht="14.4" customHeight="1" x14ac:dyDescent="0.3">
      <c r="A52" s="832" t="s">
        <v>1862</v>
      </c>
      <c r="B52" s="833" t="s">
        <v>1863</v>
      </c>
      <c r="C52" s="833" t="s">
        <v>1614</v>
      </c>
      <c r="D52" s="833" t="s">
        <v>1894</v>
      </c>
      <c r="E52" s="833" t="s">
        <v>1895</v>
      </c>
      <c r="F52" s="850">
        <v>7</v>
      </c>
      <c r="G52" s="850">
        <v>1281</v>
      </c>
      <c r="H52" s="850">
        <v>1.4</v>
      </c>
      <c r="I52" s="850">
        <v>183</v>
      </c>
      <c r="J52" s="850">
        <v>5</v>
      </c>
      <c r="K52" s="850">
        <v>915</v>
      </c>
      <c r="L52" s="850">
        <v>1</v>
      </c>
      <c r="M52" s="850">
        <v>183</v>
      </c>
      <c r="N52" s="850">
        <v>4</v>
      </c>
      <c r="O52" s="850">
        <v>732</v>
      </c>
      <c r="P52" s="838">
        <v>0.8</v>
      </c>
      <c r="Q52" s="851">
        <v>183</v>
      </c>
    </row>
    <row r="53" spans="1:17" ht="14.4" customHeight="1" x14ac:dyDescent="0.3">
      <c r="A53" s="832" t="s">
        <v>1862</v>
      </c>
      <c r="B53" s="833" t="s">
        <v>1863</v>
      </c>
      <c r="C53" s="833" t="s">
        <v>1614</v>
      </c>
      <c r="D53" s="833" t="s">
        <v>1894</v>
      </c>
      <c r="E53" s="833" t="s">
        <v>1896</v>
      </c>
      <c r="F53" s="850">
        <v>4</v>
      </c>
      <c r="G53" s="850">
        <v>732</v>
      </c>
      <c r="H53" s="850"/>
      <c r="I53" s="850">
        <v>183</v>
      </c>
      <c r="J53" s="850"/>
      <c r="K53" s="850"/>
      <c r="L53" s="850"/>
      <c r="M53" s="850"/>
      <c r="N53" s="850">
        <v>2</v>
      </c>
      <c r="O53" s="850">
        <v>366</v>
      </c>
      <c r="P53" s="838"/>
      <c r="Q53" s="851">
        <v>183</v>
      </c>
    </row>
    <row r="54" spans="1:17" ht="14.4" customHeight="1" x14ac:dyDescent="0.3">
      <c r="A54" s="832" t="s">
        <v>1862</v>
      </c>
      <c r="B54" s="833" t="s">
        <v>1863</v>
      </c>
      <c r="C54" s="833" t="s">
        <v>1614</v>
      </c>
      <c r="D54" s="833" t="s">
        <v>1897</v>
      </c>
      <c r="E54" s="833" t="s">
        <v>1898</v>
      </c>
      <c r="F54" s="850">
        <v>1</v>
      </c>
      <c r="G54" s="850">
        <v>184</v>
      </c>
      <c r="H54" s="850"/>
      <c r="I54" s="850">
        <v>184</v>
      </c>
      <c r="J54" s="850"/>
      <c r="K54" s="850"/>
      <c r="L54" s="850"/>
      <c r="M54" s="850"/>
      <c r="N54" s="850">
        <v>2</v>
      </c>
      <c r="O54" s="850">
        <v>368</v>
      </c>
      <c r="P54" s="838"/>
      <c r="Q54" s="851">
        <v>184</v>
      </c>
    </row>
    <row r="55" spans="1:17" ht="14.4" customHeight="1" x14ac:dyDescent="0.3">
      <c r="A55" s="832" t="s">
        <v>1862</v>
      </c>
      <c r="B55" s="833" t="s">
        <v>1863</v>
      </c>
      <c r="C55" s="833" t="s">
        <v>1614</v>
      </c>
      <c r="D55" s="833" t="s">
        <v>1897</v>
      </c>
      <c r="E55" s="833" t="s">
        <v>1899</v>
      </c>
      <c r="F55" s="850">
        <v>4</v>
      </c>
      <c r="G55" s="850">
        <v>736</v>
      </c>
      <c r="H55" s="850">
        <v>4</v>
      </c>
      <c r="I55" s="850">
        <v>184</v>
      </c>
      <c r="J55" s="850">
        <v>1</v>
      </c>
      <c r="K55" s="850">
        <v>184</v>
      </c>
      <c r="L55" s="850">
        <v>1</v>
      </c>
      <c r="M55" s="850">
        <v>184</v>
      </c>
      <c r="N55" s="850">
        <v>4</v>
      </c>
      <c r="O55" s="850">
        <v>736</v>
      </c>
      <c r="P55" s="838">
        <v>4</v>
      </c>
      <c r="Q55" s="851">
        <v>184</v>
      </c>
    </row>
    <row r="56" spans="1:17" ht="14.4" customHeight="1" x14ac:dyDescent="0.3">
      <c r="A56" s="832" t="s">
        <v>1862</v>
      </c>
      <c r="B56" s="833" t="s">
        <v>1863</v>
      </c>
      <c r="C56" s="833" t="s">
        <v>1614</v>
      </c>
      <c r="D56" s="833" t="s">
        <v>1900</v>
      </c>
      <c r="E56" s="833" t="s">
        <v>1901</v>
      </c>
      <c r="F56" s="850">
        <v>4</v>
      </c>
      <c r="G56" s="850">
        <v>596</v>
      </c>
      <c r="H56" s="850">
        <v>4</v>
      </c>
      <c r="I56" s="850">
        <v>149</v>
      </c>
      <c r="J56" s="850">
        <v>1</v>
      </c>
      <c r="K56" s="850">
        <v>149</v>
      </c>
      <c r="L56" s="850">
        <v>1</v>
      </c>
      <c r="M56" s="850">
        <v>149</v>
      </c>
      <c r="N56" s="850">
        <v>3</v>
      </c>
      <c r="O56" s="850">
        <v>447</v>
      </c>
      <c r="P56" s="838">
        <v>3</v>
      </c>
      <c r="Q56" s="851">
        <v>149</v>
      </c>
    </row>
    <row r="57" spans="1:17" ht="14.4" customHeight="1" x14ac:dyDescent="0.3">
      <c r="A57" s="832" t="s">
        <v>1862</v>
      </c>
      <c r="B57" s="833" t="s">
        <v>1863</v>
      </c>
      <c r="C57" s="833" t="s">
        <v>1614</v>
      </c>
      <c r="D57" s="833" t="s">
        <v>1900</v>
      </c>
      <c r="E57" s="833" t="s">
        <v>1902</v>
      </c>
      <c r="F57" s="850"/>
      <c r="G57" s="850"/>
      <c r="H57" s="850"/>
      <c r="I57" s="850"/>
      <c r="J57" s="850">
        <v>1</v>
      </c>
      <c r="K57" s="850">
        <v>149</v>
      </c>
      <c r="L57" s="850">
        <v>1</v>
      </c>
      <c r="M57" s="850">
        <v>149</v>
      </c>
      <c r="N57" s="850"/>
      <c r="O57" s="850"/>
      <c r="P57" s="838"/>
      <c r="Q57" s="851"/>
    </row>
    <row r="58" spans="1:17" ht="14.4" customHeight="1" x14ac:dyDescent="0.3">
      <c r="A58" s="832" t="s">
        <v>1862</v>
      </c>
      <c r="B58" s="833" t="s">
        <v>1863</v>
      </c>
      <c r="C58" s="833" t="s">
        <v>1614</v>
      </c>
      <c r="D58" s="833" t="s">
        <v>1903</v>
      </c>
      <c r="E58" s="833" t="s">
        <v>1904</v>
      </c>
      <c r="F58" s="850"/>
      <c r="G58" s="850"/>
      <c r="H58" s="850"/>
      <c r="I58" s="850"/>
      <c r="J58" s="850">
        <v>7</v>
      </c>
      <c r="K58" s="850">
        <v>210</v>
      </c>
      <c r="L58" s="850">
        <v>1</v>
      </c>
      <c r="M58" s="850">
        <v>30</v>
      </c>
      <c r="N58" s="850"/>
      <c r="O58" s="850"/>
      <c r="P58" s="838"/>
      <c r="Q58" s="851"/>
    </row>
    <row r="59" spans="1:17" ht="14.4" customHeight="1" x14ac:dyDescent="0.3">
      <c r="A59" s="832" t="s">
        <v>1862</v>
      </c>
      <c r="B59" s="833" t="s">
        <v>1863</v>
      </c>
      <c r="C59" s="833" t="s">
        <v>1614</v>
      </c>
      <c r="D59" s="833" t="s">
        <v>1905</v>
      </c>
      <c r="E59" s="833" t="s">
        <v>1906</v>
      </c>
      <c r="F59" s="850"/>
      <c r="G59" s="850"/>
      <c r="H59" s="850"/>
      <c r="I59" s="850"/>
      <c r="J59" s="850">
        <v>7</v>
      </c>
      <c r="K59" s="850">
        <v>175</v>
      </c>
      <c r="L59" s="850">
        <v>1</v>
      </c>
      <c r="M59" s="850">
        <v>25</v>
      </c>
      <c r="N59" s="850"/>
      <c r="O59" s="850"/>
      <c r="P59" s="838"/>
      <c r="Q59" s="851"/>
    </row>
    <row r="60" spans="1:17" ht="14.4" customHeight="1" x14ac:dyDescent="0.3">
      <c r="A60" s="832" t="s">
        <v>1862</v>
      </c>
      <c r="B60" s="833" t="s">
        <v>1863</v>
      </c>
      <c r="C60" s="833" t="s">
        <v>1614</v>
      </c>
      <c r="D60" s="833" t="s">
        <v>1907</v>
      </c>
      <c r="E60" s="833" t="s">
        <v>1908</v>
      </c>
      <c r="F60" s="850"/>
      <c r="G60" s="850"/>
      <c r="H60" s="850"/>
      <c r="I60" s="850"/>
      <c r="J60" s="850">
        <v>1</v>
      </c>
      <c r="K60" s="850">
        <v>30</v>
      </c>
      <c r="L60" s="850">
        <v>1</v>
      </c>
      <c r="M60" s="850">
        <v>30</v>
      </c>
      <c r="N60" s="850">
        <v>1</v>
      </c>
      <c r="O60" s="850">
        <v>30</v>
      </c>
      <c r="P60" s="838">
        <v>1</v>
      </c>
      <c r="Q60" s="851">
        <v>30</v>
      </c>
    </row>
    <row r="61" spans="1:17" ht="14.4" customHeight="1" x14ac:dyDescent="0.3">
      <c r="A61" s="832" t="s">
        <v>1862</v>
      </c>
      <c r="B61" s="833" t="s">
        <v>1863</v>
      </c>
      <c r="C61" s="833" t="s">
        <v>1614</v>
      </c>
      <c r="D61" s="833" t="s">
        <v>1909</v>
      </c>
      <c r="E61" s="833" t="s">
        <v>1910</v>
      </c>
      <c r="F61" s="850"/>
      <c r="G61" s="850"/>
      <c r="H61" s="850"/>
      <c r="I61" s="850"/>
      <c r="J61" s="850">
        <v>1</v>
      </c>
      <c r="K61" s="850">
        <v>205</v>
      </c>
      <c r="L61" s="850">
        <v>1</v>
      </c>
      <c r="M61" s="850">
        <v>205</v>
      </c>
      <c r="N61" s="850">
        <v>1</v>
      </c>
      <c r="O61" s="850">
        <v>205</v>
      </c>
      <c r="P61" s="838">
        <v>1</v>
      </c>
      <c r="Q61" s="851">
        <v>205</v>
      </c>
    </row>
    <row r="62" spans="1:17" ht="14.4" customHeight="1" x14ac:dyDescent="0.3">
      <c r="A62" s="832" t="s">
        <v>1862</v>
      </c>
      <c r="B62" s="833" t="s">
        <v>1863</v>
      </c>
      <c r="C62" s="833" t="s">
        <v>1614</v>
      </c>
      <c r="D62" s="833" t="s">
        <v>1911</v>
      </c>
      <c r="E62" s="833" t="s">
        <v>1912</v>
      </c>
      <c r="F62" s="850">
        <v>160</v>
      </c>
      <c r="G62" s="850">
        <v>28160</v>
      </c>
      <c r="H62" s="850">
        <v>1.167883211678832</v>
      </c>
      <c r="I62" s="850">
        <v>176</v>
      </c>
      <c r="J62" s="850">
        <v>137</v>
      </c>
      <c r="K62" s="850">
        <v>24112</v>
      </c>
      <c r="L62" s="850">
        <v>1</v>
      </c>
      <c r="M62" s="850">
        <v>176</v>
      </c>
      <c r="N62" s="850">
        <v>153</v>
      </c>
      <c r="O62" s="850">
        <v>26928</v>
      </c>
      <c r="P62" s="838">
        <v>1.1167883211678833</v>
      </c>
      <c r="Q62" s="851">
        <v>176</v>
      </c>
    </row>
    <row r="63" spans="1:17" ht="14.4" customHeight="1" x14ac:dyDescent="0.3">
      <c r="A63" s="832" t="s">
        <v>1862</v>
      </c>
      <c r="B63" s="833" t="s">
        <v>1863</v>
      </c>
      <c r="C63" s="833" t="s">
        <v>1614</v>
      </c>
      <c r="D63" s="833" t="s">
        <v>1913</v>
      </c>
      <c r="E63" s="833" t="s">
        <v>1914</v>
      </c>
      <c r="F63" s="850"/>
      <c r="G63" s="850"/>
      <c r="H63" s="850"/>
      <c r="I63" s="850"/>
      <c r="J63" s="850"/>
      <c r="K63" s="850"/>
      <c r="L63" s="850"/>
      <c r="M63" s="850"/>
      <c r="N63" s="850">
        <v>1</v>
      </c>
      <c r="O63" s="850">
        <v>23</v>
      </c>
      <c r="P63" s="838"/>
      <c r="Q63" s="851">
        <v>23</v>
      </c>
    </row>
    <row r="64" spans="1:17" ht="14.4" customHeight="1" x14ac:dyDescent="0.3">
      <c r="A64" s="832" t="s">
        <v>1862</v>
      </c>
      <c r="B64" s="833" t="s">
        <v>1863</v>
      </c>
      <c r="C64" s="833" t="s">
        <v>1614</v>
      </c>
      <c r="D64" s="833" t="s">
        <v>1913</v>
      </c>
      <c r="E64" s="833" t="s">
        <v>1915</v>
      </c>
      <c r="F64" s="850"/>
      <c r="G64" s="850"/>
      <c r="H64" s="850"/>
      <c r="I64" s="850"/>
      <c r="J64" s="850">
        <v>1</v>
      </c>
      <c r="K64" s="850">
        <v>23</v>
      </c>
      <c r="L64" s="850">
        <v>1</v>
      </c>
      <c r="M64" s="850">
        <v>23</v>
      </c>
      <c r="N64" s="850"/>
      <c r="O64" s="850"/>
      <c r="P64" s="838"/>
      <c r="Q64" s="851"/>
    </row>
    <row r="65" spans="1:17" ht="14.4" customHeight="1" x14ac:dyDescent="0.3">
      <c r="A65" s="832" t="s">
        <v>1862</v>
      </c>
      <c r="B65" s="833" t="s">
        <v>1863</v>
      </c>
      <c r="C65" s="833" t="s">
        <v>1614</v>
      </c>
      <c r="D65" s="833" t="s">
        <v>1916</v>
      </c>
      <c r="E65" s="833" t="s">
        <v>1917</v>
      </c>
      <c r="F65" s="850"/>
      <c r="G65" s="850"/>
      <c r="H65" s="850"/>
      <c r="I65" s="850"/>
      <c r="J65" s="850">
        <v>6</v>
      </c>
      <c r="K65" s="850">
        <v>3528</v>
      </c>
      <c r="L65" s="850">
        <v>1</v>
      </c>
      <c r="M65" s="850">
        <v>588</v>
      </c>
      <c r="N65" s="850">
        <v>4</v>
      </c>
      <c r="O65" s="850">
        <v>2352</v>
      </c>
      <c r="P65" s="838">
        <v>0.66666666666666663</v>
      </c>
      <c r="Q65" s="851">
        <v>588</v>
      </c>
    </row>
    <row r="66" spans="1:17" ht="14.4" customHeight="1" x14ac:dyDescent="0.3">
      <c r="A66" s="832" t="s">
        <v>1862</v>
      </c>
      <c r="B66" s="833" t="s">
        <v>1863</v>
      </c>
      <c r="C66" s="833" t="s">
        <v>1614</v>
      </c>
      <c r="D66" s="833" t="s">
        <v>1916</v>
      </c>
      <c r="E66" s="833" t="s">
        <v>1918</v>
      </c>
      <c r="F66" s="850">
        <v>2</v>
      </c>
      <c r="G66" s="850">
        <v>1176</v>
      </c>
      <c r="H66" s="850"/>
      <c r="I66" s="850">
        <v>588</v>
      </c>
      <c r="J66" s="850"/>
      <c r="K66" s="850"/>
      <c r="L66" s="850"/>
      <c r="M66" s="850"/>
      <c r="N66" s="850">
        <v>3</v>
      </c>
      <c r="O66" s="850">
        <v>1764</v>
      </c>
      <c r="P66" s="838"/>
      <c r="Q66" s="851">
        <v>588</v>
      </c>
    </row>
    <row r="67" spans="1:17" ht="14.4" customHeight="1" x14ac:dyDescent="0.3">
      <c r="A67" s="832" t="s">
        <v>1862</v>
      </c>
      <c r="B67" s="833" t="s">
        <v>1863</v>
      </c>
      <c r="C67" s="833" t="s">
        <v>1614</v>
      </c>
      <c r="D67" s="833" t="s">
        <v>1919</v>
      </c>
      <c r="E67" s="833" t="s">
        <v>1920</v>
      </c>
      <c r="F67" s="850"/>
      <c r="G67" s="850"/>
      <c r="H67" s="850"/>
      <c r="I67" s="850"/>
      <c r="J67" s="850">
        <v>7</v>
      </c>
      <c r="K67" s="850">
        <v>203</v>
      </c>
      <c r="L67" s="850">
        <v>1</v>
      </c>
      <c r="M67" s="850">
        <v>29</v>
      </c>
      <c r="N67" s="850"/>
      <c r="O67" s="850"/>
      <c r="P67" s="838"/>
      <c r="Q67" s="851"/>
    </row>
    <row r="68" spans="1:17" ht="14.4" customHeight="1" x14ac:dyDescent="0.3">
      <c r="A68" s="832" t="s">
        <v>1862</v>
      </c>
      <c r="B68" s="833" t="s">
        <v>1863</v>
      </c>
      <c r="C68" s="833" t="s">
        <v>1614</v>
      </c>
      <c r="D68" s="833" t="s">
        <v>1921</v>
      </c>
      <c r="E68" s="833" t="s">
        <v>1922</v>
      </c>
      <c r="F68" s="850">
        <v>136</v>
      </c>
      <c r="G68" s="850">
        <v>2040</v>
      </c>
      <c r="H68" s="850">
        <v>1.2363636363636363</v>
      </c>
      <c r="I68" s="850">
        <v>15</v>
      </c>
      <c r="J68" s="850">
        <v>110</v>
      </c>
      <c r="K68" s="850">
        <v>1650</v>
      </c>
      <c r="L68" s="850">
        <v>1</v>
      </c>
      <c r="M68" s="850">
        <v>15</v>
      </c>
      <c r="N68" s="850">
        <v>128</v>
      </c>
      <c r="O68" s="850">
        <v>1920</v>
      </c>
      <c r="P68" s="838">
        <v>1.1636363636363636</v>
      </c>
      <c r="Q68" s="851">
        <v>15</v>
      </c>
    </row>
    <row r="69" spans="1:17" ht="14.4" customHeight="1" x14ac:dyDescent="0.3">
      <c r="A69" s="832" t="s">
        <v>1862</v>
      </c>
      <c r="B69" s="833" t="s">
        <v>1863</v>
      </c>
      <c r="C69" s="833" t="s">
        <v>1614</v>
      </c>
      <c r="D69" s="833" t="s">
        <v>1923</v>
      </c>
      <c r="E69" s="833" t="s">
        <v>1924</v>
      </c>
      <c r="F69" s="850">
        <v>148</v>
      </c>
      <c r="G69" s="850">
        <v>2812</v>
      </c>
      <c r="H69" s="850">
        <v>1.2649572649572649</v>
      </c>
      <c r="I69" s="850">
        <v>19</v>
      </c>
      <c r="J69" s="850">
        <v>117</v>
      </c>
      <c r="K69" s="850">
        <v>2223</v>
      </c>
      <c r="L69" s="850">
        <v>1</v>
      </c>
      <c r="M69" s="850">
        <v>19</v>
      </c>
      <c r="N69" s="850">
        <v>138</v>
      </c>
      <c r="O69" s="850">
        <v>2622</v>
      </c>
      <c r="P69" s="838">
        <v>1.1794871794871795</v>
      </c>
      <c r="Q69" s="851">
        <v>19</v>
      </c>
    </row>
    <row r="70" spans="1:17" ht="14.4" customHeight="1" x14ac:dyDescent="0.3">
      <c r="A70" s="832" t="s">
        <v>1862</v>
      </c>
      <c r="B70" s="833" t="s">
        <v>1863</v>
      </c>
      <c r="C70" s="833" t="s">
        <v>1614</v>
      </c>
      <c r="D70" s="833" t="s">
        <v>1925</v>
      </c>
      <c r="E70" s="833" t="s">
        <v>1926</v>
      </c>
      <c r="F70" s="850">
        <v>149</v>
      </c>
      <c r="G70" s="850">
        <v>2980</v>
      </c>
      <c r="H70" s="850">
        <v>1.2016129032258065</v>
      </c>
      <c r="I70" s="850">
        <v>20</v>
      </c>
      <c r="J70" s="850">
        <v>124</v>
      </c>
      <c r="K70" s="850">
        <v>2480</v>
      </c>
      <c r="L70" s="850">
        <v>1</v>
      </c>
      <c r="M70" s="850">
        <v>20</v>
      </c>
      <c r="N70" s="850">
        <v>137</v>
      </c>
      <c r="O70" s="850">
        <v>2740</v>
      </c>
      <c r="P70" s="838">
        <v>1.1048387096774193</v>
      </c>
      <c r="Q70" s="851">
        <v>20</v>
      </c>
    </row>
    <row r="71" spans="1:17" ht="14.4" customHeight="1" x14ac:dyDescent="0.3">
      <c r="A71" s="832" t="s">
        <v>1862</v>
      </c>
      <c r="B71" s="833" t="s">
        <v>1863</v>
      </c>
      <c r="C71" s="833" t="s">
        <v>1614</v>
      </c>
      <c r="D71" s="833" t="s">
        <v>1927</v>
      </c>
      <c r="E71" s="833" t="s">
        <v>1928</v>
      </c>
      <c r="F71" s="850"/>
      <c r="G71" s="850"/>
      <c r="H71" s="850"/>
      <c r="I71" s="850"/>
      <c r="J71" s="850">
        <v>1</v>
      </c>
      <c r="K71" s="850">
        <v>188</v>
      </c>
      <c r="L71" s="850">
        <v>1</v>
      </c>
      <c r="M71" s="850">
        <v>188</v>
      </c>
      <c r="N71" s="850"/>
      <c r="O71" s="850"/>
      <c r="P71" s="838"/>
      <c r="Q71" s="851"/>
    </row>
    <row r="72" spans="1:17" ht="14.4" customHeight="1" x14ac:dyDescent="0.3">
      <c r="A72" s="832" t="s">
        <v>1862</v>
      </c>
      <c r="B72" s="833" t="s">
        <v>1863</v>
      </c>
      <c r="C72" s="833" t="s">
        <v>1614</v>
      </c>
      <c r="D72" s="833" t="s">
        <v>1929</v>
      </c>
      <c r="E72" s="833" t="s">
        <v>1930</v>
      </c>
      <c r="F72" s="850">
        <v>156</v>
      </c>
      <c r="G72" s="850">
        <v>41340</v>
      </c>
      <c r="H72" s="850">
        <v>1.1818181818181819</v>
      </c>
      <c r="I72" s="850">
        <v>265</v>
      </c>
      <c r="J72" s="850">
        <v>132</v>
      </c>
      <c r="K72" s="850">
        <v>34980</v>
      </c>
      <c r="L72" s="850">
        <v>1</v>
      </c>
      <c r="M72" s="850">
        <v>265</v>
      </c>
      <c r="N72" s="850">
        <v>145</v>
      </c>
      <c r="O72" s="850">
        <v>38425</v>
      </c>
      <c r="P72" s="838">
        <v>1.0984848484848484</v>
      </c>
      <c r="Q72" s="851">
        <v>265</v>
      </c>
    </row>
    <row r="73" spans="1:17" ht="14.4" customHeight="1" x14ac:dyDescent="0.3">
      <c r="A73" s="832" t="s">
        <v>1862</v>
      </c>
      <c r="B73" s="833" t="s">
        <v>1863</v>
      </c>
      <c r="C73" s="833" t="s">
        <v>1614</v>
      </c>
      <c r="D73" s="833" t="s">
        <v>1931</v>
      </c>
      <c r="E73" s="833" t="s">
        <v>1932</v>
      </c>
      <c r="F73" s="850"/>
      <c r="G73" s="850"/>
      <c r="H73" s="850"/>
      <c r="I73" s="850"/>
      <c r="J73" s="850"/>
      <c r="K73" s="850"/>
      <c r="L73" s="850"/>
      <c r="M73" s="850"/>
      <c r="N73" s="850">
        <v>1</v>
      </c>
      <c r="O73" s="850">
        <v>205</v>
      </c>
      <c r="P73" s="838"/>
      <c r="Q73" s="851">
        <v>205</v>
      </c>
    </row>
    <row r="74" spans="1:17" ht="14.4" customHeight="1" x14ac:dyDescent="0.3">
      <c r="A74" s="832" t="s">
        <v>1862</v>
      </c>
      <c r="B74" s="833" t="s">
        <v>1863</v>
      </c>
      <c r="C74" s="833" t="s">
        <v>1614</v>
      </c>
      <c r="D74" s="833" t="s">
        <v>1933</v>
      </c>
      <c r="E74" s="833" t="s">
        <v>1934</v>
      </c>
      <c r="F74" s="850"/>
      <c r="G74" s="850"/>
      <c r="H74" s="850"/>
      <c r="I74" s="850"/>
      <c r="J74" s="850">
        <v>7</v>
      </c>
      <c r="K74" s="850">
        <v>161</v>
      </c>
      <c r="L74" s="850">
        <v>1</v>
      </c>
      <c r="M74" s="850">
        <v>23</v>
      </c>
      <c r="N74" s="850"/>
      <c r="O74" s="850"/>
      <c r="P74" s="838"/>
      <c r="Q74" s="851"/>
    </row>
    <row r="75" spans="1:17" ht="14.4" customHeight="1" x14ac:dyDescent="0.3">
      <c r="A75" s="832" t="s">
        <v>1862</v>
      </c>
      <c r="B75" s="833" t="s">
        <v>1863</v>
      </c>
      <c r="C75" s="833" t="s">
        <v>1614</v>
      </c>
      <c r="D75" s="833" t="s">
        <v>1935</v>
      </c>
      <c r="E75" s="833" t="s">
        <v>1936</v>
      </c>
      <c r="F75" s="850"/>
      <c r="G75" s="850"/>
      <c r="H75" s="850"/>
      <c r="I75" s="850"/>
      <c r="J75" s="850">
        <v>1</v>
      </c>
      <c r="K75" s="850">
        <v>294</v>
      </c>
      <c r="L75" s="850">
        <v>1</v>
      </c>
      <c r="M75" s="850">
        <v>294</v>
      </c>
      <c r="N75" s="850"/>
      <c r="O75" s="850"/>
      <c r="P75" s="838"/>
      <c r="Q75" s="851"/>
    </row>
    <row r="76" spans="1:17" ht="14.4" customHeight="1" x14ac:dyDescent="0.3">
      <c r="A76" s="832" t="s">
        <v>1862</v>
      </c>
      <c r="B76" s="833" t="s">
        <v>1863</v>
      </c>
      <c r="C76" s="833" t="s">
        <v>1614</v>
      </c>
      <c r="D76" s="833" t="s">
        <v>1937</v>
      </c>
      <c r="E76" s="833" t="s">
        <v>1938</v>
      </c>
      <c r="F76" s="850">
        <v>116</v>
      </c>
      <c r="G76" s="850">
        <v>4292</v>
      </c>
      <c r="H76" s="850">
        <v>0.92800000000000005</v>
      </c>
      <c r="I76" s="850">
        <v>37</v>
      </c>
      <c r="J76" s="850">
        <v>125</v>
      </c>
      <c r="K76" s="850">
        <v>4625</v>
      </c>
      <c r="L76" s="850">
        <v>1</v>
      </c>
      <c r="M76" s="850">
        <v>37</v>
      </c>
      <c r="N76" s="850">
        <v>147</v>
      </c>
      <c r="O76" s="850">
        <v>5439</v>
      </c>
      <c r="P76" s="838">
        <v>1.1759999999999999</v>
      </c>
      <c r="Q76" s="851">
        <v>37</v>
      </c>
    </row>
    <row r="77" spans="1:17" ht="14.4" customHeight="1" x14ac:dyDescent="0.3">
      <c r="A77" s="832" t="s">
        <v>1862</v>
      </c>
      <c r="B77" s="833" t="s">
        <v>1863</v>
      </c>
      <c r="C77" s="833" t="s">
        <v>1614</v>
      </c>
      <c r="D77" s="833" t="s">
        <v>1939</v>
      </c>
      <c r="E77" s="833" t="s">
        <v>1940</v>
      </c>
      <c r="F77" s="850"/>
      <c r="G77" s="850"/>
      <c r="H77" s="850"/>
      <c r="I77" s="850"/>
      <c r="J77" s="850">
        <v>1</v>
      </c>
      <c r="K77" s="850">
        <v>93</v>
      </c>
      <c r="L77" s="850">
        <v>1</v>
      </c>
      <c r="M77" s="850">
        <v>93</v>
      </c>
      <c r="N77" s="850"/>
      <c r="O77" s="850"/>
      <c r="P77" s="838"/>
      <c r="Q77" s="851"/>
    </row>
    <row r="78" spans="1:17" ht="14.4" customHeight="1" x14ac:dyDescent="0.3">
      <c r="A78" s="832" t="s">
        <v>1941</v>
      </c>
      <c r="B78" s="833" t="s">
        <v>1942</v>
      </c>
      <c r="C78" s="833" t="s">
        <v>1614</v>
      </c>
      <c r="D78" s="833" t="s">
        <v>1943</v>
      </c>
      <c r="E78" s="833" t="s">
        <v>1944</v>
      </c>
      <c r="F78" s="850"/>
      <c r="G78" s="850"/>
      <c r="H78" s="850"/>
      <c r="I78" s="850"/>
      <c r="J78" s="850"/>
      <c r="K78" s="850"/>
      <c r="L78" s="850"/>
      <c r="M78" s="850"/>
      <c r="N78" s="850">
        <v>1</v>
      </c>
      <c r="O78" s="850">
        <v>350</v>
      </c>
      <c r="P78" s="838"/>
      <c r="Q78" s="851">
        <v>350</v>
      </c>
    </row>
    <row r="79" spans="1:17" ht="14.4" customHeight="1" x14ac:dyDescent="0.3">
      <c r="A79" s="832" t="s">
        <v>1941</v>
      </c>
      <c r="B79" s="833" t="s">
        <v>1942</v>
      </c>
      <c r="C79" s="833" t="s">
        <v>1614</v>
      </c>
      <c r="D79" s="833" t="s">
        <v>1945</v>
      </c>
      <c r="E79" s="833" t="s">
        <v>1946</v>
      </c>
      <c r="F79" s="850">
        <v>2</v>
      </c>
      <c r="G79" s="850">
        <v>98</v>
      </c>
      <c r="H79" s="850">
        <v>2</v>
      </c>
      <c r="I79" s="850">
        <v>49</v>
      </c>
      <c r="J79" s="850">
        <v>1</v>
      </c>
      <c r="K79" s="850">
        <v>49</v>
      </c>
      <c r="L79" s="850">
        <v>1</v>
      </c>
      <c r="M79" s="850">
        <v>49</v>
      </c>
      <c r="N79" s="850"/>
      <c r="O79" s="850"/>
      <c r="P79" s="838"/>
      <c r="Q79" s="851"/>
    </row>
    <row r="80" spans="1:17" ht="14.4" customHeight="1" x14ac:dyDescent="0.3">
      <c r="A80" s="832" t="s">
        <v>1941</v>
      </c>
      <c r="B80" s="833" t="s">
        <v>1942</v>
      </c>
      <c r="C80" s="833" t="s">
        <v>1614</v>
      </c>
      <c r="D80" s="833" t="s">
        <v>1947</v>
      </c>
      <c r="E80" s="833" t="s">
        <v>1948</v>
      </c>
      <c r="F80" s="850"/>
      <c r="G80" s="850"/>
      <c r="H80" s="850"/>
      <c r="I80" s="850"/>
      <c r="J80" s="850"/>
      <c r="K80" s="850"/>
      <c r="L80" s="850"/>
      <c r="M80" s="850"/>
      <c r="N80" s="850">
        <v>1</v>
      </c>
      <c r="O80" s="850">
        <v>496</v>
      </c>
      <c r="P80" s="838"/>
      <c r="Q80" s="851">
        <v>496</v>
      </c>
    </row>
    <row r="81" spans="1:17" ht="14.4" customHeight="1" x14ac:dyDescent="0.3">
      <c r="A81" s="832" t="s">
        <v>1941</v>
      </c>
      <c r="B81" s="833" t="s">
        <v>1942</v>
      </c>
      <c r="C81" s="833" t="s">
        <v>1614</v>
      </c>
      <c r="D81" s="833" t="s">
        <v>1949</v>
      </c>
      <c r="E81" s="833" t="s">
        <v>1950</v>
      </c>
      <c r="F81" s="850">
        <v>8</v>
      </c>
      <c r="G81" s="850">
        <v>680</v>
      </c>
      <c r="H81" s="850">
        <v>2</v>
      </c>
      <c r="I81" s="850">
        <v>85</v>
      </c>
      <c r="J81" s="850">
        <v>4</v>
      </c>
      <c r="K81" s="850">
        <v>340</v>
      </c>
      <c r="L81" s="850">
        <v>1</v>
      </c>
      <c r="M81" s="850">
        <v>85</v>
      </c>
      <c r="N81" s="850">
        <v>4</v>
      </c>
      <c r="O81" s="850">
        <v>344</v>
      </c>
      <c r="P81" s="838">
        <v>1.0117647058823529</v>
      </c>
      <c r="Q81" s="851">
        <v>86</v>
      </c>
    </row>
    <row r="82" spans="1:17" ht="14.4" customHeight="1" x14ac:dyDescent="0.3">
      <c r="A82" s="832" t="s">
        <v>1941</v>
      </c>
      <c r="B82" s="833" t="s">
        <v>1942</v>
      </c>
      <c r="C82" s="833" t="s">
        <v>1614</v>
      </c>
      <c r="D82" s="833" t="s">
        <v>1951</v>
      </c>
      <c r="E82" s="833" t="s">
        <v>1952</v>
      </c>
      <c r="F82" s="850">
        <v>2</v>
      </c>
      <c r="G82" s="850">
        <v>352</v>
      </c>
      <c r="H82" s="850"/>
      <c r="I82" s="850">
        <v>176</v>
      </c>
      <c r="J82" s="850"/>
      <c r="K82" s="850"/>
      <c r="L82" s="850"/>
      <c r="M82" s="850"/>
      <c r="N82" s="850">
        <v>1</v>
      </c>
      <c r="O82" s="850">
        <v>177</v>
      </c>
      <c r="P82" s="838"/>
      <c r="Q82" s="851">
        <v>177</v>
      </c>
    </row>
    <row r="83" spans="1:17" ht="14.4" customHeight="1" x14ac:dyDescent="0.3">
      <c r="A83" s="832" t="s">
        <v>1941</v>
      </c>
      <c r="B83" s="833" t="s">
        <v>1942</v>
      </c>
      <c r="C83" s="833" t="s">
        <v>1614</v>
      </c>
      <c r="D83" s="833" t="s">
        <v>1953</v>
      </c>
      <c r="E83" s="833" t="s">
        <v>1954</v>
      </c>
      <c r="F83" s="850">
        <v>2</v>
      </c>
      <c r="G83" s="850">
        <v>526</v>
      </c>
      <c r="H83" s="850">
        <v>1.9924242424242424</v>
      </c>
      <c r="I83" s="850">
        <v>263</v>
      </c>
      <c r="J83" s="850">
        <v>1</v>
      </c>
      <c r="K83" s="850">
        <v>264</v>
      </c>
      <c r="L83" s="850">
        <v>1</v>
      </c>
      <c r="M83" s="850">
        <v>264</v>
      </c>
      <c r="N83" s="850"/>
      <c r="O83" s="850"/>
      <c r="P83" s="838"/>
      <c r="Q83" s="851"/>
    </row>
    <row r="84" spans="1:17" ht="14.4" customHeight="1" x14ac:dyDescent="0.3">
      <c r="A84" s="832" t="s">
        <v>1941</v>
      </c>
      <c r="B84" s="833" t="s">
        <v>1942</v>
      </c>
      <c r="C84" s="833" t="s">
        <v>1614</v>
      </c>
      <c r="D84" s="833" t="s">
        <v>1955</v>
      </c>
      <c r="E84" s="833" t="s">
        <v>1956</v>
      </c>
      <c r="F84" s="850"/>
      <c r="G84" s="850"/>
      <c r="H84" s="850"/>
      <c r="I84" s="850"/>
      <c r="J84" s="850"/>
      <c r="K84" s="850"/>
      <c r="L84" s="850"/>
      <c r="M84" s="850"/>
      <c r="N84" s="850">
        <v>1</v>
      </c>
      <c r="O84" s="850">
        <v>108</v>
      </c>
      <c r="P84" s="838"/>
      <c r="Q84" s="851">
        <v>108</v>
      </c>
    </row>
    <row r="85" spans="1:17" ht="14.4" customHeight="1" thickBot="1" x14ac:dyDescent="0.35">
      <c r="A85" s="840" t="s">
        <v>1957</v>
      </c>
      <c r="B85" s="841" t="s">
        <v>1958</v>
      </c>
      <c r="C85" s="841" t="s">
        <v>1614</v>
      </c>
      <c r="D85" s="841" t="s">
        <v>1959</v>
      </c>
      <c r="E85" s="841" t="s">
        <v>1960</v>
      </c>
      <c r="F85" s="852">
        <v>4</v>
      </c>
      <c r="G85" s="852">
        <v>468</v>
      </c>
      <c r="H85" s="852"/>
      <c r="I85" s="852">
        <v>117</v>
      </c>
      <c r="J85" s="852"/>
      <c r="K85" s="852"/>
      <c r="L85" s="852"/>
      <c r="M85" s="852"/>
      <c r="N85" s="852"/>
      <c r="O85" s="852"/>
      <c r="P85" s="846"/>
      <c r="Q85" s="853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1038</v>
      </c>
      <c r="D3" s="193">
        <f>SUBTOTAL(9,D6:D1048576)</f>
        <v>842</v>
      </c>
      <c r="E3" s="193">
        <f>SUBTOTAL(9,E6:E1048576)</f>
        <v>1060</v>
      </c>
      <c r="F3" s="194">
        <f>IF(OR(E3=0,D3=0),"",E3/D3)</f>
        <v>1.2589073634204275</v>
      </c>
      <c r="G3" s="388">
        <f>SUBTOTAL(9,G6:G1048576)</f>
        <v>939.54419999999971</v>
      </c>
      <c r="H3" s="389">
        <f>SUBTOTAL(9,H6:H1048576)</f>
        <v>763.54289999999992</v>
      </c>
      <c r="I3" s="389">
        <f>SUBTOTAL(9,I6:I1048576)</f>
        <v>954.22950000000003</v>
      </c>
      <c r="J3" s="194">
        <f>IF(OR(I3=0,H3=0),"",I3/H3)</f>
        <v>1.2497392091524917</v>
      </c>
      <c r="K3" s="388">
        <f>SUBTOTAL(9,K6:K1048576)</f>
        <v>41.52</v>
      </c>
      <c r="L3" s="389">
        <f>SUBTOTAL(9,L6:L1048576)</f>
        <v>33.68</v>
      </c>
      <c r="M3" s="389">
        <f>SUBTOTAL(9,M6:M1048576)</f>
        <v>42.4</v>
      </c>
      <c r="N3" s="195">
        <f>IF(OR(M3=0,E3=0),"",M3*1000/E3)</f>
        <v>40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0">
        <v>2015</v>
      </c>
      <c r="D5" s="1000">
        <v>2017</v>
      </c>
      <c r="E5" s="1000">
        <v>2018</v>
      </c>
      <c r="F5" s="1001" t="s">
        <v>2</v>
      </c>
      <c r="G5" s="1005">
        <v>2015</v>
      </c>
      <c r="H5" s="1000">
        <v>2017</v>
      </c>
      <c r="I5" s="1000">
        <v>2018</v>
      </c>
      <c r="J5" s="1001" t="s">
        <v>2</v>
      </c>
      <c r="K5" s="1005">
        <v>2015</v>
      </c>
      <c r="L5" s="1000">
        <v>2017</v>
      </c>
      <c r="M5" s="1000">
        <v>2018</v>
      </c>
      <c r="N5" s="1006" t="s">
        <v>92</v>
      </c>
    </row>
    <row r="6" spans="1:14" ht="14.4" customHeight="1" thickBot="1" x14ac:dyDescent="0.35">
      <c r="A6" s="998" t="s">
        <v>1805</v>
      </c>
      <c r="B6" s="999" t="s">
        <v>1962</v>
      </c>
      <c r="C6" s="1002">
        <v>1038</v>
      </c>
      <c r="D6" s="1003">
        <v>842</v>
      </c>
      <c r="E6" s="1003">
        <v>1060</v>
      </c>
      <c r="F6" s="1004">
        <v>1.0211946050096339</v>
      </c>
      <c r="G6" s="1002">
        <v>939.54419999999971</v>
      </c>
      <c r="H6" s="1003">
        <v>763.54289999999992</v>
      </c>
      <c r="I6" s="1003">
        <v>954.22950000000003</v>
      </c>
      <c r="J6" s="1004">
        <v>1.0156302385773872</v>
      </c>
      <c r="K6" s="1002">
        <v>41.52</v>
      </c>
      <c r="L6" s="1003">
        <v>33.68</v>
      </c>
      <c r="M6" s="1003">
        <v>42.4</v>
      </c>
      <c r="N6" s="1007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0.83564298532202896</v>
      </c>
      <c r="C4" s="323">
        <f t="shared" ref="C4:M4" si="0">(C10+C8)/C6</f>
        <v>0.88176290716349037</v>
      </c>
      <c r="D4" s="323">
        <f t="shared" si="0"/>
        <v>0.89420298011617072</v>
      </c>
      <c r="E4" s="323">
        <f t="shared" si="0"/>
        <v>0.9064425250719591</v>
      </c>
      <c r="F4" s="323">
        <f t="shared" si="0"/>
        <v>0.92180622393452671</v>
      </c>
      <c r="G4" s="323">
        <f t="shared" si="0"/>
        <v>0.9189861009977528</v>
      </c>
      <c r="H4" s="323">
        <f t="shared" si="0"/>
        <v>0.83051601575812817</v>
      </c>
      <c r="I4" s="323">
        <f t="shared" si="0"/>
        <v>0.83051601575812817</v>
      </c>
      <c r="J4" s="323">
        <f t="shared" si="0"/>
        <v>0.83051601575812817</v>
      </c>
      <c r="K4" s="323">
        <f t="shared" si="0"/>
        <v>0.83051601575812817</v>
      </c>
      <c r="L4" s="323">
        <f t="shared" si="0"/>
        <v>0.83051601575812817</v>
      </c>
      <c r="M4" s="323">
        <f t="shared" si="0"/>
        <v>0.83051601575812817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7910.7458999999999</v>
      </c>
      <c r="C5" s="323">
        <f>IF(ISERROR(VLOOKUP($A5,'Man Tab'!$A:$Q,COLUMN()+2,0)),0,VLOOKUP($A5,'Man Tab'!$A:$Q,COLUMN()+2,0))</f>
        <v>7494.4866400000001</v>
      </c>
      <c r="D5" s="323">
        <f>IF(ISERROR(VLOOKUP($A5,'Man Tab'!$A:$Q,COLUMN()+2,0)),0,VLOOKUP($A5,'Man Tab'!$A:$Q,COLUMN()+2,0))</f>
        <v>7648.5405500000197</v>
      </c>
      <c r="E5" s="323">
        <f>IF(ISERROR(VLOOKUP($A5,'Man Tab'!$A:$Q,COLUMN()+2,0)),0,VLOOKUP($A5,'Man Tab'!$A:$Q,COLUMN()+2,0))</f>
        <v>7571.0856100000301</v>
      </c>
      <c r="F5" s="323">
        <f>IF(ISERROR(VLOOKUP($A5,'Man Tab'!$A:$Q,COLUMN()+2,0)),0,VLOOKUP($A5,'Man Tab'!$A:$Q,COLUMN()+2,0))</f>
        <v>7574.8789299999999</v>
      </c>
      <c r="G5" s="323">
        <f>IF(ISERROR(VLOOKUP($A5,'Man Tab'!$A:$Q,COLUMN()+2,0)),0,VLOOKUP($A5,'Man Tab'!$A:$Q,COLUMN()+2,0))</f>
        <v>7304.7963499999996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7910.7458999999999</v>
      </c>
      <c r="C6" s="325">
        <f t="shared" ref="C6:M6" si="1">C5+B6</f>
        <v>15405.232540000001</v>
      </c>
      <c r="D6" s="325">
        <f t="shared" si="1"/>
        <v>23053.773090000021</v>
      </c>
      <c r="E6" s="325">
        <f t="shared" si="1"/>
        <v>30624.858700000052</v>
      </c>
      <c r="F6" s="325">
        <f t="shared" si="1"/>
        <v>38199.737630000054</v>
      </c>
      <c r="G6" s="325">
        <f t="shared" si="1"/>
        <v>45504.533980000051</v>
      </c>
      <c r="H6" s="325">
        <f t="shared" si="1"/>
        <v>45504.533980000051</v>
      </c>
      <c r="I6" s="325">
        <f t="shared" si="1"/>
        <v>45504.533980000051</v>
      </c>
      <c r="J6" s="325">
        <f t="shared" si="1"/>
        <v>45504.533980000051</v>
      </c>
      <c r="K6" s="325">
        <f t="shared" si="1"/>
        <v>45504.533980000051</v>
      </c>
      <c r="L6" s="325">
        <f t="shared" si="1"/>
        <v>45504.533980000051</v>
      </c>
      <c r="M6" s="325">
        <f t="shared" si="1"/>
        <v>45504.533980000051</v>
      </c>
    </row>
    <row r="7" spans="1:13" ht="14.4" customHeight="1" x14ac:dyDescent="0.3">
      <c r="A7" s="324" t="s">
        <v>125</v>
      </c>
      <c r="B7" s="324">
        <v>14.069000000000001</v>
      </c>
      <c r="C7" s="324">
        <v>36.908999999999999</v>
      </c>
      <c r="D7" s="324">
        <v>58.784999999999997</v>
      </c>
      <c r="E7" s="324">
        <v>85.070999999999998</v>
      </c>
      <c r="F7" s="324">
        <v>108.902</v>
      </c>
      <c r="G7" s="324">
        <v>134.19300000000001</v>
      </c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422.07000000000005</v>
      </c>
      <c r="C8" s="325">
        <f t="shared" ref="C8:M8" si="2">C7*30</f>
        <v>1107.27</v>
      </c>
      <c r="D8" s="325">
        <f t="shared" si="2"/>
        <v>1763.55</v>
      </c>
      <c r="E8" s="325">
        <f t="shared" si="2"/>
        <v>2552.13</v>
      </c>
      <c r="F8" s="325">
        <f t="shared" si="2"/>
        <v>3267.06</v>
      </c>
      <c r="G8" s="325">
        <f t="shared" si="2"/>
        <v>4025.7900000000004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6188489.3200000003</v>
      </c>
      <c r="C9" s="324">
        <v>6288003.3100000005</v>
      </c>
      <c r="D9" s="324">
        <v>6374709.9700000007</v>
      </c>
      <c r="E9" s="324">
        <v>6356341.6500000004</v>
      </c>
      <c r="F9" s="324">
        <v>6738151.6500000004</v>
      </c>
      <c r="G9" s="324">
        <v>5846548.3599999994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6188.4893200000006</v>
      </c>
      <c r="C10" s="325">
        <f t="shared" ref="C10:M10" si="3">C9/1000+B10</f>
        <v>12476.492630000001</v>
      </c>
      <c r="D10" s="325">
        <f t="shared" si="3"/>
        <v>18851.202600000001</v>
      </c>
      <c r="E10" s="325">
        <f t="shared" si="3"/>
        <v>25207.544249999999</v>
      </c>
      <c r="F10" s="325">
        <f t="shared" si="3"/>
        <v>31945.695899999999</v>
      </c>
      <c r="G10" s="325">
        <f t="shared" si="3"/>
        <v>37792.244259999999</v>
      </c>
      <c r="H10" s="325">
        <f t="shared" si="3"/>
        <v>37792.244259999999</v>
      </c>
      <c r="I10" s="325">
        <f t="shared" si="3"/>
        <v>37792.244259999999</v>
      </c>
      <c r="J10" s="325">
        <f t="shared" si="3"/>
        <v>37792.244259999999</v>
      </c>
      <c r="K10" s="325">
        <f t="shared" si="3"/>
        <v>37792.244259999999</v>
      </c>
      <c r="L10" s="325">
        <f t="shared" si="3"/>
        <v>37792.244259999999</v>
      </c>
      <c r="M10" s="325">
        <f t="shared" si="3"/>
        <v>37792.244259999999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0.98354546588171121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0.98354546588171121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32150</v>
      </c>
      <c r="C7" s="56">
        <v>2679.1666666666702</v>
      </c>
      <c r="D7" s="56">
        <v>2891.1934200000001</v>
      </c>
      <c r="E7" s="56">
        <v>2929.0955800000002</v>
      </c>
      <c r="F7" s="56">
        <v>2680.36859000001</v>
      </c>
      <c r="G7" s="56">
        <v>2700.6335100000101</v>
      </c>
      <c r="H7" s="56">
        <v>2770.3091399999998</v>
      </c>
      <c r="I7" s="56">
        <v>2565.6458299999999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16537.246070000001</v>
      </c>
      <c r="Q7" s="185">
        <v>1.0287555875579999</v>
      </c>
    </row>
    <row r="8" spans="1:17" ht="14.4" customHeight="1" x14ac:dyDescent="0.3">
      <c r="A8" s="19" t="s">
        <v>36</v>
      </c>
      <c r="B8" s="55">
        <v>2.074917878221</v>
      </c>
      <c r="C8" s="56">
        <v>0.17290982318500001</v>
      </c>
      <c r="D8" s="56">
        <v>0</v>
      </c>
      <c r="E8" s="56">
        <v>2.6030000000000002</v>
      </c>
      <c r="F8" s="56">
        <v>0</v>
      </c>
      <c r="G8" s="56">
        <v>0</v>
      </c>
      <c r="H8" s="56">
        <v>0</v>
      </c>
      <c r="I8" s="56">
        <v>2.6030000000000002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5.2060000000000004</v>
      </c>
      <c r="Q8" s="185">
        <v>5.0180299226700003</v>
      </c>
    </row>
    <row r="9" spans="1:17" ht="14.4" customHeight="1" x14ac:dyDescent="0.3">
      <c r="A9" s="19" t="s">
        <v>37</v>
      </c>
      <c r="B9" s="55">
        <v>3025.10974859115</v>
      </c>
      <c r="C9" s="56">
        <v>252.09247904926301</v>
      </c>
      <c r="D9" s="56">
        <v>353.41879</v>
      </c>
      <c r="E9" s="56">
        <v>144.96001000000001</v>
      </c>
      <c r="F9" s="56">
        <v>61.026850000000003</v>
      </c>
      <c r="G9" s="56">
        <v>422.69866000000201</v>
      </c>
      <c r="H9" s="56">
        <v>255.42894000000001</v>
      </c>
      <c r="I9" s="56">
        <v>248.98387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1486.51712</v>
      </c>
      <c r="Q9" s="185">
        <v>0.98278558038499997</v>
      </c>
    </row>
    <row r="10" spans="1:17" ht="14.4" customHeight="1" x14ac:dyDescent="0.3">
      <c r="A10" s="19" t="s">
        <v>38</v>
      </c>
      <c r="B10" s="55">
        <v>123.07749357046301</v>
      </c>
      <c r="C10" s="56">
        <v>10.256457797537999</v>
      </c>
      <c r="D10" s="56">
        <v>10.018420000000001</v>
      </c>
      <c r="E10" s="56">
        <v>12.89602</v>
      </c>
      <c r="F10" s="56">
        <v>12.41395</v>
      </c>
      <c r="G10" s="56">
        <v>12.266819999999999</v>
      </c>
      <c r="H10" s="56">
        <v>11.050879999999999</v>
      </c>
      <c r="I10" s="56">
        <v>10.77103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69.417119999999997</v>
      </c>
      <c r="Q10" s="185">
        <v>1.1280229713200001</v>
      </c>
    </row>
    <row r="11" spans="1:17" ht="14.4" customHeight="1" x14ac:dyDescent="0.3">
      <c r="A11" s="19" t="s">
        <v>39</v>
      </c>
      <c r="B11" s="55">
        <v>265.64888197023402</v>
      </c>
      <c r="C11" s="56">
        <v>22.137406830852001</v>
      </c>
      <c r="D11" s="56">
        <v>27.828240000000001</v>
      </c>
      <c r="E11" s="56">
        <v>17.790420000000001</v>
      </c>
      <c r="F11" s="56">
        <v>37.286340000000003</v>
      </c>
      <c r="G11" s="56">
        <v>18.831800000000001</v>
      </c>
      <c r="H11" s="56">
        <v>19.50299</v>
      </c>
      <c r="I11" s="56">
        <v>20.481680000000001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141.72147000000001</v>
      </c>
      <c r="Q11" s="185">
        <v>1.0669833725540001</v>
      </c>
    </row>
    <row r="12" spans="1:17" ht="14.4" customHeight="1" x14ac:dyDescent="0.3">
      <c r="A12" s="19" t="s">
        <v>40</v>
      </c>
      <c r="B12" s="55">
        <v>72.275463237311996</v>
      </c>
      <c r="C12" s="56">
        <v>6.0229552697760003</v>
      </c>
      <c r="D12" s="56">
        <v>0.82054000000000005</v>
      </c>
      <c r="E12" s="56">
        <v>0.1734</v>
      </c>
      <c r="F12" s="56">
        <v>0</v>
      </c>
      <c r="G12" s="56">
        <v>1.2979000000000001</v>
      </c>
      <c r="H12" s="56">
        <v>4.2529999999999998E-2</v>
      </c>
      <c r="I12" s="56">
        <v>3.5000000000000003E-2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2.36937</v>
      </c>
      <c r="Q12" s="185">
        <v>6.5564989662000001E-2</v>
      </c>
    </row>
    <row r="13" spans="1:17" ht="14.4" customHeight="1" x14ac:dyDescent="0.3">
      <c r="A13" s="19" t="s">
        <v>41</v>
      </c>
      <c r="B13" s="55">
        <v>155.376430484792</v>
      </c>
      <c r="C13" s="56">
        <v>12.948035873732</v>
      </c>
      <c r="D13" s="56">
        <v>4.2600699999999998</v>
      </c>
      <c r="E13" s="56">
        <v>4.6491800000000003</v>
      </c>
      <c r="F13" s="56">
        <v>5.1508799999999999</v>
      </c>
      <c r="G13" s="56">
        <v>4.3339499999999997</v>
      </c>
      <c r="H13" s="56">
        <v>4.6011899999999999</v>
      </c>
      <c r="I13" s="56">
        <v>4.7349100000000002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27.730180000000001</v>
      </c>
      <c r="Q13" s="185">
        <v>0.35694191085999999</v>
      </c>
    </row>
    <row r="14" spans="1:17" ht="14.4" customHeight="1" x14ac:dyDescent="0.3">
      <c r="A14" s="19" t="s">
        <v>42</v>
      </c>
      <c r="B14" s="55">
        <v>2137.6502107545598</v>
      </c>
      <c r="C14" s="56">
        <v>178.13751756287999</v>
      </c>
      <c r="D14" s="56">
        <v>250.93600000000001</v>
      </c>
      <c r="E14" s="56">
        <v>243.12899999999999</v>
      </c>
      <c r="F14" s="56">
        <v>236.322000000001</v>
      </c>
      <c r="G14" s="56">
        <v>142.52100000000101</v>
      </c>
      <c r="H14" s="56">
        <v>120.748</v>
      </c>
      <c r="I14" s="56">
        <v>113.515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1107.171</v>
      </c>
      <c r="Q14" s="185">
        <v>1.0358766784469999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647.80166642035999</v>
      </c>
      <c r="C17" s="56">
        <v>53.983472201696003</v>
      </c>
      <c r="D17" s="56">
        <v>63.817929999999997</v>
      </c>
      <c r="E17" s="56">
        <v>13.46494</v>
      </c>
      <c r="F17" s="56">
        <v>38.831760000000003</v>
      </c>
      <c r="G17" s="56">
        <v>18.879840000000002</v>
      </c>
      <c r="H17" s="56">
        <v>75.318219999999997</v>
      </c>
      <c r="I17" s="56">
        <v>5.4126200000000004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215.72531000000001</v>
      </c>
      <c r="Q17" s="185">
        <v>0.66602270781999995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7.72</v>
      </c>
      <c r="F18" s="56">
        <v>8.798</v>
      </c>
      <c r="G18" s="56">
        <v>1.212</v>
      </c>
      <c r="H18" s="56">
        <v>36.808</v>
      </c>
      <c r="I18" s="56">
        <v>2.427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56.965000000000003</v>
      </c>
      <c r="Q18" s="185" t="s">
        <v>329</v>
      </c>
    </row>
    <row r="19" spans="1:17" ht="14.4" customHeight="1" x14ac:dyDescent="0.3">
      <c r="A19" s="19" t="s">
        <v>47</v>
      </c>
      <c r="B19" s="55">
        <v>4281.0201341181501</v>
      </c>
      <c r="C19" s="56">
        <v>356.75167784317898</v>
      </c>
      <c r="D19" s="56">
        <v>549.09936000000005</v>
      </c>
      <c r="E19" s="56">
        <v>344.83724999999998</v>
      </c>
      <c r="F19" s="56">
        <v>830.64356000000203</v>
      </c>
      <c r="G19" s="56">
        <v>565.16058000000305</v>
      </c>
      <c r="H19" s="56">
        <v>524.63018</v>
      </c>
      <c r="I19" s="56">
        <v>566.33546000000001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3380.7063899999998</v>
      </c>
      <c r="Q19" s="185">
        <v>1.5793928942569999</v>
      </c>
    </row>
    <row r="20" spans="1:17" ht="14.4" customHeight="1" x14ac:dyDescent="0.3">
      <c r="A20" s="19" t="s">
        <v>48</v>
      </c>
      <c r="B20" s="55">
        <v>30047.082962320401</v>
      </c>
      <c r="C20" s="56">
        <v>2503.9235801933701</v>
      </c>
      <c r="D20" s="56">
        <v>2598.2427600000001</v>
      </c>
      <c r="E20" s="56">
        <v>2561.2120300000001</v>
      </c>
      <c r="F20" s="56">
        <v>2566.5939800000101</v>
      </c>
      <c r="G20" s="56">
        <v>2536.1510900000098</v>
      </c>
      <c r="H20" s="56">
        <v>2616.8963600000002</v>
      </c>
      <c r="I20" s="56">
        <v>2615.06684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15494.163060000001</v>
      </c>
      <c r="Q20" s="185">
        <v>1.0313256085069999</v>
      </c>
    </row>
    <row r="21" spans="1:17" ht="14.4" customHeight="1" x14ac:dyDescent="0.3">
      <c r="A21" s="20" t="s">
        <v>49</v>
      </c>
      <c r="B21" s="55">
        <v>12332.605402605101</v>
      </c>
      <c r="C21" s="56">
        <v>1027.7171168837599</v>
      </c>
      <c r="D21" s="56">
        <v>1160.45</v>
      </c>
      <c r="E21" s="56">
        <v>1156.5039999999999</v>
      </c>
      <c r="F21" s="56">
        <v>1156.5029999999999</v>
      </c>
      <c r="G21" s="56">
        <v>1146.54900000001</v>
      </c>
      <c r="H21" s="56">
        <v>1113.5550000000001</v>
      </c>
      <c r="I21" s="56">
        <v>1112.8800000000001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6846.4410000000098</v>
      </c>
      <c r="Q21" s="185">
        <v>1.1102992071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54.135390000000001</v>
      </c>
      <c r="F22" s="56">
        <v>0</v>
      </c>
      <c r="G22" s="56">
        <v>0</v>
      </c>
      <c r="H22" s="56">
        <v>0</v>
      </c>
      <c r="I22" s="56">
        <v>35.905540000000002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90.040930000000003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0.83176486245000003</v>
      </c>
      <c r="C24" s="56">
        <v>6.9313738537E-2</v>
      </c>
      <c r="D24" s="56">
        <v>0.66037000000000001</v>
      </c>
      <c r="E24" s="56">
        <v>1.3164199999999999</v>
      </c>
      <c r="F24" s="56">
        <v>14.601639999999</v>
      </c>
      <c r="G24" s="56">
        <v>0.54945999999799999</v>
      </c>
      <c r="H24" s="56">
        <v>25.987500000000999</v>
      </c>
      <c r="I24" s="56">
        <v>-1.4300000000000001E-3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43.113959999998002</v>
      </c>
      <c r="Q24" s="185"/>
    </row>
    <row r="25" spans="1:17" ht="14.4" customHeight="1" x14ac:dyDescent="0.3">
      <c r="A25" s="21" t="s">
        <v>53</v>
      </c>
      <c r="B25" s="58">
        <v>85240.555076813194</v>
      </c>
      <c r="C25" s="59">
        <v>7103.3795897344398</v>
      </c>
      <c r="D25" s="59">
        <v>7910.7458999999999</v>
      </c>
      <c r="E25" s="59">
        <v>7494.4866400000001</v>
      </c>
      <c r="F25" s="59">
        <v>7648.5405500000197</v>
      </c>
      <c r="G25" s="59">
        <v>7571.0856100000301</v>
      </c>
      <c r="H25" s="59">
        <v>7574.8789299999999</v>
      </c>
      <c r="I25" s="59">
        <v>7304.7963499999996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45504.533980000102</v>
      </c>
      <c r="Q25" s="186">
        <v>1.0676733378609999</v>
      </c>
    </row>
    <row r="26" spans="1:17" ht="14.4" customHeight="1" x14ac:dyDescent="0.3">
      <c r="A26" s="19" t="s">
        <v>54</v>
      </c>
      <c r="B26" s="55">
        <v>5239.9884694989696</v>
      </c>
      <c r="C26" s="56">
        <v>436.66570579158099</v>
      </c>
      <c r="D26" s="56">
        <v>411.50405999999998</v>
      </c>
      <c r="E26" s="56">
        <v>413.67788000000002</v>
      </c>
      <c r="F26" s="56">
        <v>407.20663000000002</v>
      </c>
      <c r="G26" s="56">
        <v>409.9486</v>
      </c>
      <c r="H26" s="56">
        <v>380.39416999999997</v>
      </c>
      <c r="I26" s="56">
        <v>546.09149000000002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2568.8228300000001</v>
      </c>
      <c r="Q26" s="185">
        <v>0.98046888650700004</v>
      </c>
    </row>
    <row r="27" spans="1:17" ht="14.4" customHeight="1" x14ac:dyDescent="0.3">
      <c r="A27" s="22" t="s">
        <v>55</v>
      </c>
      <c r="B27" s="58">
        <v>90480.543546312198</v>
      </c>
      <c r="C27" s="59">
        <v>7540.0452955260198</v>
      </c>
      <c r="D27" s="59">
        <v>8322.2499599999992</v>
      </c>
      <c r="E27" s="59">
        <v>7908.1645200000003</v>
      </c>
      <c r="F27" s="59">
        <v>8055.7471800000203</v>
      </c>
      <c r="G27" s="59">
        <v>7981.0342100000298</v>
      </c>
      <c r="H27" s="59">
        <v>7955.2731000000003</v>
      </c>
      <c r="I27" s="59">
        <v>7850.8878400000003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48073.356810000099</v>
      </c>
      <c r="Q27" s="186">
        <v>1.0626230773109999</v>
      </c>
    </row>
    <row r="28" spans="1:17" ht="14.4" customHeight="1" x14ac:dyDescent="0.3">
      <c r="A28" s="20" t="s">
        <v>56</v>
      </c>
      <c r="B28" s="55">
        <v>68.392012445185998</v>
      </c>
      <c r="C28" s="56">
        <v>5.6993343704320001</v>
      </c>
      <c r="D28" s="56">
        <v>0</v>
      </c>
      <c r="E28" s="56">
        <v>0</v>
      </c>
      <c r="F28" s="56">
        <v>18.401199999999999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18.401199999999999</v>
      </c>
      <c r="Q28" s="185">
        <v>0.53810962251600003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20" t="s">
        <v>331</v>
      </c>
      <c r="B6" s="701">
        <v>79930.854477725399</v>
      </c>
      <c r="C6" s="701">
        <v>82794.459099999993</v>
      </c>
      <c r="D6" s="702">
        <v>2863.60462227465</v>
      </c>
      <c r="E6" s="703">
        <v>1.0358260228909999</v>
      </c>
      <c r="F6" s="701">
        <v>85240.555076813194</v>
      </c>
      <c r="G6" s="702">
        <v>42620.277538406597</v>
      </c>
      <c r="H6" s="704">
        <v>7304.7963499999996</v>
      </c>
      <c r="I6" s="701">
        <v>45504.533980000102</v>
      </c>
      <c r="J6" s="702">
        <v>2884.2564415934398</v>
      </c>
      <c r="K6" s="705">
        <v>0.53383666893000004</v>
      </c>
    </row>
    <row r="7" spans="1:11" ht="14.4" customHeight="1" thickBot="1" x14ac:dyDescent="0.35">
      <c r="A7" s="721" t="s">
        <v>332</v>
      </c>
      <c r="B7" s="701">
        <v>38443.8806740281</v>
      </c>
      <c r="C7" s="701">
        <v>35492.015079999997</v>
      </c>
      <c r="D7" s="702">
        <v>-2951.8655940280501</v>
      </c>
      <c r="E7" s="703">
        <v>0.923216242942</v>
      </c>
      <c r="F7" s="701">
        <v>37931.213146486698</v>
      </c>
      <c r="G7" s="702">
        <v>18965.6065732434</v>
      </c>
      <c r="H7" s="704">
        <v>2966.7688899999998</v>
      </c>
      <c r="I7" s="701">
        <v>19377.37543</v>
      </c>
      <c r="J7" s="702">
        <v>411.768856756655</v>
      </c>
      <c r="K7" s="705">
        <v>0.51085567327199999</v>
      </c>
    </row>
    <row r="8" spans="1:11" ht="14.4" customHeight="1" thickBot="1" x14ac:dyDescent="0.35">
      <c r="A8" s="722" t="s">
        <v>333</v>
      </c>
      <c r="B8" s="701">
        <v>36248.677870611398</v>
      </c>
      <c r="C8" s="701">
        <v>33338.86608</v>
      </c>
      <c r="D8" s="702">
        <v>-2909.8117906113998</v>
      </c>
      <c r="E8" s="703">
        <v>0.91972640213199996</v>
      </c>
      <c r="F8" s="701">
        <v>35793.562935732203</v>
      </c>
      <c r="G8" s="702">
        <v>17896.781467866102</v>
      </c>
      <c r="H8" s="704">
        <v>2853.25389</v>
      </c>
      <c r="I8" s="701">
        <v>18270.204430000002</v>
      </c>
      <c r="J8" s="702">
        <v>373.42296213393598</v>
      </c>
      <c r="K8" s="705">
        <v>0.51043268486000004</v>
      </c>
    </row>
    <row r="9" spans="1:11" ht="14.4" customHeight="1" thickBot="1" x14ac:dyDescent="0.35">
      <c r="A9" s="723" t="s">
        <v>334</v>
      </c>
      <c r="B9" s="706">
        <v>0</v>
      </c>
      <c r="C9" s="706">
        <v>0</v>
      </c>
      <c r="D9" s="707">
        <v>0</v>
      </c>
      <c r="E9" s="708" t="s">
        <v>329</v>
      </c>
      <c r="F9" s="706">
        <v>0</v>
      </c>
      <c r="G9" s="707">
        <v>0</v>
      </c>
      <c r="H9" s="709">
        <v>-1.4300000000000001E-3</v>
      </c>
      <c r="I9" s="706">
        <v>-2.8999999999999998E-3</v>
      </c>
      <c r="J9" s="707">
        <v>-2.8999999999999998E-3</v>
      </c>
      <c r="K9" s="710" t="s">
        <v>335</v>
      </c>
    </row>
    <row r="10" spans="1:11" ht="14.4" customHeight="1" thickBot="1" x14ac:dyDescent="0.35">
      <c r="A10" s="724" t="s">
        <v>336</v>
      </c>
      <c r="B10" s="701">
        <v>0</v>
      </c>
      <c r="C10" s="701">
        <v>0</v>
      </c>
      <c r="D10" s="702">
        <v>0</v>
      </c>
      <c r="E10" s="711" t="s">
        <v>329</v>
      </c>
      <c r="F10" s="701">
        <v>0</v>
      </c>
      <c r="G10" s="702">
        <v>0</v>
      </c>
      <c r="H10" s="704">
        <v>-1.4300000000000001E-3</v>
      </c>
      <c r="I10" s="701">
        <v>-2.8999999999999998E-3</v>
      </c>
      <c r="J10" s="702">
        <v>-2.8999999999999998E-3</v>
      </c>
      <c r="K10" s="712" t="s">
        <v>335</v>
      </c>
    </row>
    <row r="11" spans="1:11" ht="14.4" customHeight="1" thickBot="1" x14ac:dyDescent="0.35">
      <c r="A11" s="723" t="s">
        <v>337</v>
      </c>
      <c r="B11" s="706">
        <v>32772.096023884304</v>
      </c>
      <c r="C11" s="706">
        <v>29706.023959999999</v>
      </c>
      <c r="D11" s="707">
        <v>-3066.07206388433</v>
      </c>
      <c r="E11" s="713">
        <v>0.90644260099600005</v>
      </c>
      <c r="F11" s="706">
        <v>32150</v>
      </c>
      <c r="G11" s="707">
        <v>16075</v>
      </c>
      <c r="H11" s="709">
        <v>2565.6458299999999</v>
      </c>
      <c r="I11" s="706">
        <v>16537.246070000001</v>
      </c>
      <c r="J11" s="707">
        <v>462.246070000023</v>
      </c>
      <c r="K11" s="714">
        <v>0.51437779377899995</v>
      </c>
    </row>
    <row r="12" spans="1:11" ht="14.4" customHeight="1" thickBot="1" x14ac:dyDescent="0.35">
      <c r="A12" s="724" t="s">
        <v>338</v>
      </c>
      <c r="B12" s="701">
        <v>200</v>
      </c>
      <c r="C12" s="701">
        <v>79.270009999999999</v>
      </c>
      <c r="D12" s="702">
        <v>-120.72999</v>
      </c>
      <c r="E12" s="703">
        <v>0.39635005000000001</v>
      </c>
      <c r="F12" s="701">
        <v>100</v>
      </c>
      <c r="G12" s="702">
        <v>50</v>
      </c>
      <c r="H12" s="704">
        <v>3.90862</v>
      </c>
      <c r="I12" s="701">
        <v>40.224719999999998</v>
      </c>
      <c r="J12" s="702">
        <v>-9.7752799999990003</v>
      </c>
      <c r="K12" s="705">
        <v>0.40224720000000003</v>
      </c>
    </row>
    <row r="13" spans="1:11" ht="14.4" customHeight="1" thickBot="1" x14ac:dyDescent="0.35">
      <c r="A13" s="724" t="s">
        <v>339</v>
      </c>
      <c r="B13" s="701">
        <v>25500</v>
      </c>
      <c r="C13" s="701">
        <v>24977.6774</v>
      </c>
      <c r="D13" s="702">
        <v>-522.32259999999599</v>
      </c>
      <c r="E13" s="703">
        <v>0.97951676078399996</v>
      </c>
      <c r="F13" s="701">
        <v>25500</v>
      </c>
      <c r="G13" s="702">
        <v>12750</v>
      </c>
      <c r="H13" s="704">
        <v>2257.4422300000001</v>
      </c>
      <c r="I13" s="701">
        <v>13298.6592</v>
      </c>
      <c r="J13" s="702">
        <v>548.65920000001597</v>
      </c>
      <c r="K13" s="705">
        <v>0.52151604705800003</v>
      </c>
    </row>
    <row r="14" spans="1:11" ht="14.4" customHeight="1" thickBot="1" x14ac:dyDescent="0.35">
      <c r="A14" s="724" t="s">
        <v>340</v>
      </c>
      <c r="B14" s="701">
        <v>4500</v>
      </c>
      <c r="C14" s="701">
        <v>2373.9460899999999</v>
      </c>
      <c r="D14" s="702">
        <v>-2126.0539100000001</v>
      </c>
      <c r="E14" s="703">
        <v>0.52754357555499998</v>
      </c>
      <c r="F14" s="701">
        <v>2550</v>
      </c>
      <c r="G14" s="702">
        <v>1275</v>
      </c>
      <c r="H14" s="704">
        <v>87.181380000000004</v>
      </c>
      <c r="I14" s="701">
        <v>901.375640000001</v>
      </c>
      <c r="J14" s="702">
        <v>-373.624359999999</v>
      </c>
      <c r="K14" s="705">
        <v>0.35348064313700001</v>
      </c>
    </row>
    <row r="15" spans="1:11" ht="14.4" customHeight="1" thickBot="1" x14ac:dyDescent="0.35">
      <c r="A15" s="724" t="s">
        <v>341</v>
      </c>
      <c r="B15" s="701">
        <v>0.24658267787400001</v>
      </c>
      <c r="C15" s="701">
        <v>0</v>
      </c>
      <c r="D15" s="702">
        <v>-0.24658267787400001</v>
      </c>
      <c r="E15" s="703">
        <v>0</v>
      </c>
      <c r="F15" s="701">
        <v>0</v>
      </c>
      <c r="G15" s="702">
        <v>0</v>
      </c>
      <c r="H15" s="704">
        <v>0</v>
      </c>
      <c r="I15" s="701">
        <v>0</v>
      </c>
      <c r="J15" s="702">
        <v>0</v>
      </c>
      <c r="K15" s="705">
        <v>0</v>
      </c>
    </row>
    <row r="16" spans="1:11" ht="14.4" customHeight="1" thickBot="1" x14ac:dyDescent="0.35">
      <c r="A16" s="724" t="s">
        <v>342</v>
      </c>
      <c r="B16" s="701">
        <v>2571.8494412064601</v>
      </c>
      <c r="C16" s="701">
        <v>2275.1304599999999</v>
      </c>
      <c r="D16" s="702">
        <v>-296.71898120646301</v>
      </c>
      <c r="E16" s="703">
        <v>0.88462816817599998</v>
      </c>
      <c r="F16" s="701">
        <v>4000</v>
      </c>
      <c r="G16" s="702">
        <v>2000</v>
      </c>
      <c r="H16" s="704">
        <v>217.11359999999999</v>
      </c>
      <c r="I16" s="701">
        <v>2296.43451</v>
      </c>
      <c r="J16" s="702">
        <v>296.43451000000402</v>
      </c>
      <c r="K16" s="705">
        <v>0.57410862750000002</v>
      </c>
    </row>
    <row r="17" spans="1:11" ht="14.4" customHeight="1" thickBot="1" x14ac:dyDescent="0.35">
      <c r="A17" s="724" t="s">
        <v>343</v>
      </c>
      <c r="B17" s="701">
        <v>0</v>
      </c>
      <c r="C17" s="701">
        <v>0</v>
      </c>
      <c r="D17" s="702">
        <v>0</v>
      </c>
      <c r="E17" s="711" t="s">
        <v>329</v>
      </c>
      <c r="F17" s="701">
        <v>0</v>
      </c>
      <c r="G17" s="702">
        <v>0</v>
      </c>
      <c r="H17" s="704">
        <v>0</v>
      </c>
      <c r="I17" s="701">
        <v>0.55200000000000005</v>
      </c>
      <c r="J17" s="702">
        <v>0.55200000000000005</v>
      </c>
      <c r="K17" s="712" t="s">
        <v>335</v>
      </c>
    </row>
    <row r="18" spans="1:11" ht="14.4" customHeight="1" thickBot="1" x14ac:dyDescent="0.35">
      <c r="A18" s="723" t="s">
        <v>344</v>
      </c>
      <c r="B18" s="706">
        <v>11.717318675694999</v>
      </c>
      <c r="C18" s="706">
        <v>2.1680000000000001</v>
      </c>
      <c r="D18" s="707">
        <v>-9.5493186756949999</v>
      </c>
      <c r="E18" s="713">
        <v>0.185025265592</v>
      </c>
      <c r="F18" s="706">
        <v>2.074917878221</v>
      </c>
      <c r="G18" s="707">
        <v>1.03745893911</v>
      </c>
      <c r="H18" s="709">
        <v>2.6030000000000002</v>
      </c>
      <c r="I18" s="706">
        <v>5.2060000000000004</v>
      </c>
      <c r="J18" s="707">
        <v>4.1685410608889999</v>
      </c>
      <c r="K18" s="714">
        <v>2.5090149613350001</v>
      </c>
    </row>
    <row r="19" spans="1:11" ht="14.4" customHeight="1" thickBot="1" x14ac:dyDescent="0.35">
      <c r="A19" s="724" t="s">
        <v>345</v>
      </c>
      <c r="B19" s="701">
        <v>11.717318675694999</v>
      </c>
      <c r="C19" s="701">
        <v>2.1680000000000001</v>
      </c>
      <c r="D19" s="702">
        <v>-9.5493186756949999</v>
      </c>
      <c r="E19" s="703">
        <v>0.185025265592</v>
      </c>
      <c r="F19" s="701">
        <v>2.074917878221</v>
      </c>
      <c r="G19" s="702">
        <v>1.03745893911</v>
      </c>
      <c r="H19" s="704">
        <v>2.6030000000000002</v>
      </c>
      <c r="I19" s="701">
        <v>5.2060000000000004</v>
      </c>
      <c r="J19" s="702">
        <v>4.1685410608889999</v>
      </c>
      <c r="K19" s="705">
        <v>2.5090149613350001</v>
      </c>
    </row>
    <row r="20" spans="1:11" ht="14.4" customHeight="1" thickBot="1" x14ac:dyDescent="0.35">
      <c r="A20" s="723" t="s">
        <v>346</v>
      </c>
      <c r="B20" s="706">
        <v>2995.4788964289701</v>
      </c>
      <c r="C20" s="706">
        <v>2976.06853</v>
      </c>
      <c r="D20" s="707">
        <v>-19.410366428964</v>
      </c>
      <c r="E20" s="713">
        <v>0.993520112442</v>
      </c>
      <c r="F20" s="706">
        <v>3025.10974859115</v>
      </c>
      <c r="G20" s="707">
        <v>1512.55487429558</v>
      </c>
      <c r="H20" s="709">
        <v>248.98387</v>
      </c>
      <c r="I20" s="706">
        <v>1486.51712</v>
      </c>
      <c r="J20" s="707">
        <v>-26.037754295574</v>
      </c>
      <c r="K20" s="714">
        <v>0.491392790192</v>
      </c>
    </row>
    <row r="21" spans="1:11" ht="14.4" customHeight="1" thickBot="1" x14ac:dyDescent="0.35">
      <c r="A21" s="724" t="s">
        <v>347</v>
      </c>
      <c r="B21" s="701">
        <v>0.21492766999599999</v>
      </c>
      <c r="C21" s="701">
        <v>2.6694899999990001</v>
      </c>
      <c r="D21" s="702">
        <v>2.4545623300030002</v>
      </c>
      <c r="E21" s="703">
        <v>12.420411015686</v>
      </c>
      <c r="F21" s="701">
        <v>3</v>
      </c>
      <c r="G21" s="702">
        <v>1.5</v>
      </c>
      <c r="H21" s="704">
        <v>0</v>
      </c>
      <c r="I21" s="701">
        <v>0.62441999999999998</v>
      </c>
      <c r="J21" s="702">
        <v>-0.87558000000000002</v>
      </c>
      <c r="K21" s="705">
        <v>0.20813999999999999</v>
      </c>
    </row>
    <row r="22" spans="1:11" ht="14.4" customHeight="1" thickBot="1" x14ac:dyDescent="0.35">
      <c r="A22" s="724" t="s">
        <v>348</v>
      </c>
      <c r="B22" s="701">
        <v>0.26396875896799998</v>
      </c>
      <c r="C22" s="701">
        <v>0</v>
      </c>
      <c r="D22" s="702">
        <v>-0.26396875896799998</v>
      </c>
      <c r="E22" s="703">
        <v>0</v>
      </c>
      <c r="F22" s="701">
        <v>0</v>
      </c>
      <c r="G22" s="702">
        <v>0</v>
      </c>
      <c r="H22" s="704">
        <v>0</v>
      </c>
      <c r="I22" s="701">
        <v>0</v>
      </c>
      <c r="J22" s="702">
        <v>0</v>
      </c>
      <c r="K22" s="705">
        <v>0</v>
      </c>
    </row>
    <row r="23" spans="1:11" ht="14.4" customHeight="1" thickBot="1" x14ac:dyDescent="0.35">
      <c r="A23" s="724" t="s">
        <v>349</v>
      </c>
      <c r="B23" s="701">
        <v>35</v>
      </c>
      <c r="C23" s="701">
        <v>34.684010000000001</v>
      </c>
      <c r="D23" s="702">
        <v>-0.31598999999999999</v>
      </c>
      <c r="E23" s="703">
        <v>0.99097171428499997</v>
      </c>
      <c r="F23" s="701">
        <v>35</v>
      </c>
      <c r="G23" s="702">
        <v>17.5</v>
      </c>
      <c r="H23" s="704">
        <v>3.66736</v>
      </c>
      <c r="I23" s="701">
        <v>15.377409999999999</v>
      </c>
      <c r="J23" s="702">
        <v>-2.1225899999990001</v>
      </c>
      <c r="K23" s="705">
        <v>0.439354571428</v>
      </c>
    </row>
    <row r="24" spans="1:11" ht="14.4" customHeight="1" thickBot="1" x14ac:dyDescent="0.35">
      <c r="A24" s="724" t="s">
        <v>350</v>
      </c>
      <c r="B24" s="701">
        <v>2885</v>
      </c>
      <c r="C24" s="701">
        <v>2839.4376999999999</v>
      </c>
      <c r="D24" s="702">
        <v>-45.562299999998999</v>
      </c>
      <c r="E24" s="703">
        <v>0.98420717504300004</v>
      </c>
      <c r="F24" s="701">
        <v>2887</v>
      </c>
      <c r="G24" s="702">
        <v>1443.5</v>
      </c>
      <c r="H24" s="704">
        <v>238.50816</v>
      </c>
      <c r="I24" s="701">
        <v>1435.884</v>
      </c>
      <c r="J24" s="702">
        <v>-7.6159999999970003</v>
      </c>
      <c r="K24" s="705">
        <v>0.49736196744</v>
      </c>
    </row>
    <row r="25" spans="1:11" ht="14.4" customHeight="1" thickBot="1" x14ac:dyDescent="0.35">
      <c r="A25" s="724" t="s">
        <v>351</v>
      </c>
      <c r="B25" s="701">
        <v>0</v>
      </c>
      <c r="C25" s="701">
        <v>28.497920000000001</v>
      </c>
      <c r="D25" s="702">
        <v>28.497920000000001</v>
      </c>
      <c r="E25" s="711" t="s">
        <v>335</v>
      </c>
      <c r="F25" s="701">
        <v>30</v>
      </c>
      <c r="G25" s="702">
        <v>15</v>
      </c>
      <c r="H25" s="704">
        <v>5.0849999999999999E-2</v>
      </c>
      <c r="I25" s="701">
        <v>5.0849999999999999E-2</v>
      </c>
      <c r="J25" s="702">
        <v>-14.949149999999999</v>
      </c>
      <c r="K25" s="705">
        <v>1.6949999999999999E-3</v>
      </c>
    </row>
    <row r="26" spans="1:11" ht="14.4" customHeight="1" thickBot="1" x14ac:dyDescent="0.35">
      <c r="A26" s="724" t="s">
        <v>352</v>
      </c>
      <c r="B26" s="701">
        <v>10</v>
      </c>
      <c r="C26" s="701">
        <v>9.3913100000000007</v>
      </c>
      <c r="D26" s="702">
        <v>-0.60868999999999995</v>
      </c>
      <c r="E26" s="703">
        <v>0.93913100000000005</v>
      </c>
      <c r="F26" s="701">
        <v>10</v>
      </c>
      <c r="G26" s="702">
        <v>5</v>
      </c>
      <c r="H26" s="704">
        <v>0.73399999999999999</v>
      </c>
      <c r="I26" s="701">
        <v>5.194</v>
      </c>
      <c r="J26" s="702">
        <v>0.19400000000000001</v>
      </c>
      <c r="K26" s="705">
        <v>0.51939999999999997</v>
      </c>
    </row>
    <row r="27" spans="1:11" ht="14.4" customHeight="1" thickBot="1" x14ac:dyDescent="0.35">
      <c r="A27" s="724" t="s">
        <v>353</v>
      </c>
      <c r="B27" s="701">
        <v>65</v>
      </c>
      <c r="C27" s="701">
        <v>61.278829999999999</v>
      </c>
      <c r="D27" s="702">
        <v>-3.7211699999990002</v>
      </c>
      <c r="E27" s="703">
        <v>0.94275123076900003</v>
      </c>
      <c r="F27" s="701">
        <v>60</v>
      </c>
      <c r="G27" s="702">
        <v>30</v>
      </c>
      <c r="H27" s="704">
        <v>6.0235000000000003</v>
      </c>
      <c r="I27" s="701">
        <v>27.692440000000001</v>
      </c>
      <c r="J27" s="702">
        <v>-2.307559999999</v>
      </c>
      <c r="K27" s="705">
        <v>0.46154066666600002</v>
      </c>
    </row>
    <row r="28" spans="1:11" ht="14.4" customHeight="1" thickBot="1" x14ac:dyDescent="0.35">
      <c r="A28" s="724" t="s">
        <v>354</v>
      </c>
      <c r="B28" s="701">
        <v>0</v>
      </c>
      <c r="C28" s="701">
        <v>0.10927000000000001</v>
      </c>
      <c r="D28" s="702">
        <v>0.10927000000000001</v>
      </c>
      <c r="E28" s="711" t="s">
        <v>335</v>
      </c>
      <c r="F28" s="701">
        <v>0.10974859115500001</v>
      </c>
      <c r="G28" s="702">
        <v>5.4874295577E-2</v>
      </c>
      <c r="H28" s="704">
        <v>0</v>
      </c>
      <c r="I28" s="701">
        <v>1.694</v>
      </c>
      <c r="J28" s="702">
        <v>1.639125704422</v>
      </c>
      <c r="K28" s="705">
        <v>0</v>
      </c>
    </row>
    <row r="29" spans="1:11" ht="14.4" customHeight="1" thickBot="1" x14ac:dyDescent="0.35">
      <c r="A29" s="723" t="s">
        <v>355</v>
      </c>
      <c r="B29" s="706">
        <v>144.71271903282701</v>
      </c>
      <c r="C29" s="706">
        <v>118.78326</v>
      </c>
      <c r="D29" s="707">
        <v>-25.929459032825999</v>
      </c>
      <c r="E29" s="713">
        <v>0.82082114684700003</v>
      </c>
      <c r="F29" s="706">
        <v>123.07749357046301</v>
      </c>
      <c r="G29" s="707">
        <v>61.538746785230998</v>
      </c>
      <c r="H29" s="709">
        <v>10.77103</v>
      </c>
      <c r="I29" s="706">
        <v>69.417119999999997</v>
      </c>
      <c r="J29" s="707">
        <v>7.8783732147679997</v>
      </c>
      <c r="K29" s="714">
        <v>0.56401148566000003</v>
      </c>
    </row>
    <row r="30" spans="1:11" ht="14.4" customHeight="1" thickBot="1" x14ac:dyDescent="0.35">
      <c r="A30" s="724" t="s">
        <v>356</v>
      </c>
      <c r="B30" s="701">
        <v>137.775684196794</v>
      </c>
      <c r="C30" s="701">
        <v>101.73560999999999</v>
      </c>
      <c r="D30" s="702">
        <v>-36.040074196794002</v>
      </c>
      <c r="E30" s="703">
        <v>0.738414841436</v>
      </c>
      <c r="F30" s="701">
        <v>105.638757607873</v>
      </c>
      <c r="G30" s="702">
        <v>52.819378803935997</v>
      </c>
      <c r="H30" s="704">
        <v>10.459720000000001</v>
      </c>
      <c r="I30" s="701">
        <v>63.899320000000003</v>
      </c>
      <c r="J30" s="702">
        <v>11.079941196063</v>
      </c>
      <c r="K30" s="705">
        <v>0.60488519031200005</v>
      </c>
    </row>
    <row r="31" spans="1:11" ht="14.4" customHeight="1" thickBot="1" x14ac:dyDescent="0.35">
      <c r="A31" s="724" t="s">
        <v>357</v>
      </c>
      <c r="B31" s="701">
        <v>6.9370348360319998</v>
      </c>
      <c r="C31" s="701">
        <v>17.047650000000001</v>
      </c>
      <c r="D31" s="702">
        <v>10.110615163966999</v>
      </c>
      <c r="E31" s="703">
        <v>2.4574836948269998</v>
      </c>
      <c r="F31" s="701">
        <v>17.438735962589998</v>
      </c>
      <c r="G31" s="702">
        <v>8.7193679812949991</v>
      </c>
      <c r="H31" s="704">
        <v>0.31130999999999998</v>
      </c>
      <c r="I31" s="701">
        <v>5.5178000000000003</v>
      </c>
      <c r="J31" s="702">
        <v>-3.2015679812940001</v>
      </c>
      <c r="K31" s="705">
        <v>0.316410547865</v>
      </c>
    </row>
    <row r="32" spans="1:11" ht="14.4" customHeight="1" thickBot="1" x14ac:dyDescent="0.35">
      <c r="A32" s="723" t="s">
        <v>358</v>
      </c>
      <c r="B32" s="706">
        <v>228.256050225612</v>
      </c>
      <c r="C32" s="706">
        <v>336.94150000000002</v>
      </c>
      <c r="D32" s="707">
        <v>108.685449774388</v>
      </c>
      <c r="E32" s="713">
        <v>1.476155833183</v>
      </c>
      <c r="F32" s="706">
        <v>265.64888197023402</v>
      </c>
      <c r="G32" s="707">
        <v>132.82444098511701</v>
      </c>
      <c r="H32" s="709">
        <v>20.481680000000001</v>
      </c>
      <c r="I32" s="706">
        <v>141.72147000000001</v>
      </c>
      <c r="J32" s="707">
        <v>8.8970290148829996</v>
      </c>
      <c r="K32" s="714">
        <v>0.53349168627700005</v>
      </c>
    </row>
    <row r="33" spans="1:11" ht="14.4" customHeight="1" thickBot="1" x14ac:dyDescent="0.35">
      <c r="A33" s="724" t="s">
        <v>359</v>
      </c>
      <c r="B33" s="701">
        <v>0</v>
      </c>
      <c r="C33" s="701">
        <v>9.1236799999990001</v>
      </c>
      <c r="D33" s="702">
        <v>9.1236799999990001</v>
      </c>
      <c r="E33" s="711" t="s">
        <v>329</v>
      </c>
      <c r="F33" s="701">
        <v>0</v>
      </c>
      <c r="G33" s="702">
        <v>0</v>
      </c>
      <c r="H33" s="704">
        <v>0</v>
      </c>
      <c r="I33" s="701">
        <v>3.8668</v>
      </c>
      <c r="J33" s="702">
        <v>3.8668</v>
      </c>
      <c r="K33" s="712" t="s">
        <v>329</v>
      </c>
    </row>
    <row r="34" spans="1:11" ht="14.4" customHeight="1" thickBot="1" x14ac:dyDescent="0.35">
      <c r="A34" s="724" t="s">
        <v>360</v>
      </c>
      <c r="B34" s="701">
        <v>10</v>
      </c>
      <c r="C34" s="701">
        <v>7.9359900000000003</v>
      </c>
      <c r="D34" s="702">
        <v>-2.0640100000000001</v>
      </c>
      <c r="E34" s="703">
        <v>0.79359900000000005</v>
      </c>
      <c r="F34" s="701">
        <v>10</v>
      </c>
      <c r="G34" s="702">
        <v>5</v>
      </c>
      <c r="H34" s="704">
        <v>0.9335</v>
      </c>
      <c r="I34" s="701">
        <v>4.5718699999999997</v>
      </c>
      <c r="J34" s="702">
        <v>-0.42812999999899998</v>
      </c>
      <c r="K34" s="705">
        <v>0.45718700000000001</v>
      </c>
    </row>
    <row r="35" spans="1:11" ht="14.4" customHeight="1" thickBot="1" x14ac:dyDescent="0.35">
      <c r="A35" s="724" t="s">
        <v>361</v>
      </c>
      <c r="B35" s="701">
        <v>27.654477364752999</v>
      </c>
      <c r="C35" s="701">
        <v>37.941969999999998</v>
      </c>
      <c r="D35" s="702">
        <v>10.287492635246</v>
      </c>
      <c r="E35" s="703">
        <v>1.372000978342</v>
      </c>
      <c r="F35" s="701">
        <v>39.791247337214003</v>
      </c>
      <c r="G35" s="702">
        <v>19.895623668607001</v>
      </c>
      <c r="H35" s="704">
        <v>7.3782899999999998</v>
      </c>
      <c r="I35" s="701">
        <v>26.576160000000002</v>
      </c>
      <c r="J35" s="702">
        <v>6.6805363313920001</v>
      </c>
      <c r="K35" s="705">
        <v>0.66788959327599995</v>
      </c>
    </row>
    <row r="36" spans="1:11" ht="14.4" customHeight="1" thickBot="1" x14ac:dyDescent="0.35">
      <c r="A36" s="724" t="s">
        <v>362</v>
      </c>
      <c r="B36" s="701">
        <v>35</v>
      </c>
      <c r="C36" s="701">
        <v>38.172089999999997</v>
      </c>
      <c r="D36" s="702">
        <v>3.1720899999999999</v>
      </c>
      <c r="E36" s="703">
        <v>1.0906311428569999</v>
      </c>
      <c r="F36" s="701">
        <v>35</v>
      </c>
      <c r="G36" s="702">
        <v>17.5</v>
      </c>
      <c r="H36" s="704">
        <v>3.0842399999999999</v>
      </c>
      <c r="I36" s="701">
        <v>16.802199999999999</v>
      </c>
      <c r="J36" s="702">
        <v>-0.697799999999</v>
      </c>
      <c r="K36" s="705">
        <v>0.48006285714199998</v>
      </c>
    </row>
    <row r="37" spans="1:11" ht="14.4" customHeight="1" thickBot="1" x14ac:dyDescent="0.35">
      <c r="A37" s="724" t="s">
        <v>363</v>
      </c>
      <c r="B37" s="701">
        <v>12.892016910217</v>
      </c>
      <c r="C37" s="701">
        <v>6.0569100000000002</v>
      </c>
      <c r="D37" s="702">
        <v>-6.8351069102170001</v>
      </c>
      <c r="E37" s="703">
        <v>0.46981865150899998</v>
      </c>
      <c r="F37" s="701">
        <v>5.4382415608269996</v>
      </c>
      <c r="G37" s="702">
        <v>2.7191207804130002</v>
      </c>
      <c r="H37" s="704">
        <v>0.127</v>
      </c>
      <c r="I37" s="701">
        <v>2.7810100000000002</v>
      </c>
      <c r="J37" s="702">
        <v>6.1889219586000001E-2</v>
      </c>
      <c r="K37" s="705">
        <v>0.51138037339700004</v>
      </c>
    </row>
    <row r="38" spans="1:11" ht="14.4" customHeight="1" thickBot="1" x14ac:dyDescent="0.35">
      <c r="A38" s="724" t="s">
        <v>364</v>
      </c>
      <c r="B38" s="701">
        <v>0</v>
      </c>
      <c r="C38" s="701">
        <v>7.1599999999999997E-2</v>
      </c>
      <c r="D38" s="702">
        <v>7.1599999999999997E-2</v>
      </c>
      <c r="E38" s="711" t="s">
        <v>335</v>
      </c>
      <c r="F38" s="701">
        <v>6.1872181348000002E-2</v>
      </c>
      <c r="G38" s="702">
        <v>3.0936090674000001E-2</v>
      </c>
      <c r="H38" s="704">
        <v>0</v>
      </c>
      <c r="I38" s="701">
        <v>0</v>
      </c>
      <c r="J38" s="702">
        <v>-3.0936090674000001E-2</v>
      </c>
      <c r="K38" s="705">
        <v>0</v>
      </c>
    </row>
    <row r="39" spans="1:11" ht="14.4" customHeight="1" thickBot="1" x14ac:dyDescent="0.35">
      <c r="A39" s="724" t="s">
        <v>365</v>
      </c>
      <c r="B39" s="701">
        <v>0</v>
      </c>
      <c r="C39" s="701">
        <v>2.44876</v>
      </c>
      <c r="D39" s="702">
        <v>2.44876</v>
      </c>
      <c r="E39" s="711" t="s">
        <v>335</v>
      </c>
      <c r="F39" s="701">
        <v>0</v>
      </c>
      <c r="G39" s="702">
        <v>0</v>
      </c>
      <c r="H39" s="704">
        <v>0</v>
      </c>
      <c r="I39" s="701">
        <v>1.03</v>
      </c>
      <c r="J39" s="702">
        <v>1.03</v>
      </c>
      <c r="K39" s="712" t="s">
        <v>329</v>
      </c>
    </row>
    <row r="40" spans="1:11" ht="14.4" customHeight="1" thickBot="1" x14ac:dyDescent="0.35">
      <c r="A40" s="724" t="s">
        <v>366</v>
      </c>
      <c r="B40" s="701">
        <v>3</v>
      </c>
      <c r="C40" s="701">
        <v>0.71604999999999996</v>
      </c>
      <c r="D40" s="702">
        <v>-2.2839499999999999</v>
      </c>
      <c r="E40" s="703">
        <v>0.23868333333299999</v>
      </c>
      <c r="F40" s="701">
        <v>1.0811583168279999</v>
      </c>
      <c r="G40" s="702">
        <v>0.54057915841399995</v>
      </c>
      <c r="H40" s="704">
        <v>4.5379999999999997E-2</v>
      </c>
      <c r="I40" s="701">
        <v>0.24959000000000001</v>
      </c>
      <c r="J40" s="702">
        <v>-0.29098915841400003</v>
      </c>
      <c r="K40" s="705">
        <v>0.230854257063</v>
      </c>
    </row>
    <row r="41" spans="1:11" ht="14.4" customHeight="1" thickBot="1" x14ac:dyDescent="0.35">
      <c r="A41" s="724" t="s">
        <v>367</v>
      </c>
      <c r="B41" s="701">
        <v>79.709555950639995</v>
      </c>
      <c r="C41" s="701">
        <v>104.86246</v>
      </c>
      <c r="D41" s="702">
        <v>25.152904049359002</v>
      </c>
      <c r="E41" s="703">
        <v>1.315556946082</v>
      </c>
      <c r="F41" s="701">
        <v>109.276362574015</v>
      </c>
      <c r="G41" s="702">
        <v>54.638181287007001</v>
      </c>
      <c r="H41" s="704">
        <v>3.3494299999999999</v>
      </c>
      <c r="I41" s="701">
        <v>50.926549999999999</v>
      </c>
      <c r="J41" s="702">
        <v>-3.7116312870070001</v>
      </c>
      <c r="K41" s="705">
        <v>0.46603445429899998</v>
      </c>
    </row>
    <row r="42" spans="1:11" ht="14.4" customHeight="1" thickBot="1" x14ac:dyDescent="0.35">
      <c r="A42" s="724" t="s">
        <v>368</v>
      </c>
      <c r="B42" s="701">
        <v>0</v>
      </c>
      <c r="C42" s="701">
        <v>25.761150000000001</v>
      </c>
      <c r="D42" s="702">
        <v>25.761150000000001</v>
      </c>
      <c r="E42" s="711" t="s">
        <v>335</v>
      </c>
      <c r="F42" s="701">
        <v>0</v>
      </c>
      <c r="G42" s="702">
        <v>0</v>
      </c>
      <c r="H42" s="704">
        <v>0</v>
      </c>
      <c r="I42" s="701">
        <v>0</v>
      </c>
      <c r="J42" s="702">
        <v>0</v>
      </c>
      <c r="K42" s="712" t="s">
        <v>329</v>
      </c>
    </row>
    <row r="43" spans="1:11" ht="14.4" customHeight="1" thickBot="1" x14ac:dyDescent="0.35">
      <c r="A43" s="724" t="s">
        <v>369</v>
      </c>
      <c r="B43" s="701">
        <v>0</v>
      </c>
      <c r="C43" s="701">
        <v>18.401910000000001</v>
      </c>
      <c r="D43" s="702">
        <v>18.401910000000001</v>
      </c>
      <c r="E43" s="711" t="s">
        <v>335</v>
      </c>
      <c r="F43" s="701">
        <v>0</v>
      </c>
      <c r="G43" s="702">
        <v>0</v>
      </c>
      <c r="H43" s="704">
        <v>0</v>
      </c>
      <c r="I43" s="701">
        <v>0</v>
      </c>
      <c r="J43" s="702">
        <v>0</v>
      </c>
      <c r="K43" s="712" t="s">
        <v>329</v>
      </c>
    </row>
    <row r="44" spans="1:11" ht="14.4" customHeight="1" thickBot="1" x14ac:dyDescent="0.35">
      <c r="A44" s="724" t="s">
        <v>370</v>
      </c>
      <c r="B44" s="701">
        <v>0</v>
      </c>
      <c r="C44" s="701">
        <v>8.2399900000000006</v>
      </c>
      <c r="D44" s="702">
        <v>8.2399900000000006</v>
      </c>
      <c r="E44" s="711" t="s">
        <v>335</v>
      </c>
      <c r="F44" s="701">
        <v>0</v>
      </c>
      <c r="G44" s="702">
        <v>0</v>
      </c>
      <c r="H44" s="704">
        <v>0</v>
      </c>
      <c r="I44" s="701">
        <v>0</v>
      </c>
      <c r="J44" s="702">
        <v>0</v>
      </c>
      <c r="K44" s="712" t="s">
        <v>329</v>
      </c>
    </row>
    <row r="45" spans="1:11" ht="14.4" customHeight="1" thickBot="1" x14ac:dyDescent="0.35">
      <c r="A45" s="724" t="s">
        <v>371</v>
      </c>
      <c r="B45" s="701">
        <v>0</v>
      </c>
      <c r="C45" s="701">
        <v>0</v>
      </c>
      <c r="D45" s="702">
        <v>0</v>
      </c>
      <c r="E45" s="703">
        <v>1</v>
      </c>
      <c r="F45" s="701">
        <v>0</v>
      </c>
      <c r="G45" s="702">
        <v>0</v>
      </c>
      <c r="H45" s="704">
        <v>0</v>
      </c>
      <c r="I45" s="701">
        <v>2.9647100000000002</v>
      </c>
      <c r="J45" s="702">
        <v>2.9647100000000002</v>
      </c>
      <c r="K45" s="712" t="s">
        <v>335</v>
      </c>
    </row>
    <row r="46" spans="1:11" ht="14.4" customHeight="1" thickBot="1" x14ac:dyDescent="0.35">
      <c r="A46" s="724" t="s">
        <v>372</v>
      </c>
      <c r="B46" s="701">
        <v>60</v>
      </c>
      <c r="C46" s="701">
        <v>77.208939999999998</v>
      </c>
      <c r="D46" s="702">
        <v>17.208939999999998</v>
      </c>
      <c r="E46" s="703">
        <v>1.286815666666</v>
      </c>
      <c r="F46" s="701">
        <v>65</v>
      </c>
      <c r="G46" s="702">
        <v>32.5</v>
      </c>
      <c r="H46" s="704">
        <v>5.5638399999999999</v>
      </c>
      <c r="I46" s="701">
        <v>31.952580000000001</v>
      </c>
      <c r="J46" s="702">
        <v>-0.54741999999900004</v>
      </c>
      <c r="K46" s="705">
        <v>0.49157815384600001</v>
      </c>
    </row>
    <row r="47" spans="1:11" ht="14.4" customHeight="1" thickBot="1" x14ac:dyDescent="0.35">
      <c r="A47" s="723" t="s">
        <v>373</v>
      </c>
      <c r="B47" s="706">
        <v>35.416862363961997</v>
      </c>
      <c r="C47" s="706">
        <v>54.56306</v>
      </c>
      <c r="D47" s="707">
        <v>19.146197636037002</v>
      </c>
      <c r="E47" s="713">
        <v>1.5405955343890001</v>
      </c>
      <c r="F47" s="706">
        <v>72.275463237311996</v>
      </c>
      <c r="G47" s="707">
        <v>36.137731618655998</v>
      </c>
      <c r="H47" s="709">
        <v>3.5000000000000003E-2</v>
      </c>
      <c r="I47" s="706">
        <v>2.36937</v>
      </c>
      <c r="J47" s="707">
        <v>-33.768361618656002</v>
      </c>
      <c r="K47" s="714">
        <v>3.2782494831E-2</v>
      </c>
    </row>
    <row r="48" spans="1:11" ht="14.4" customHeight="1" thickBot="1" x14ac:dyDescent="0.35">
      <c r="A48" s="724" t="s">
        <v>374</v>
      </c>
      <c r="B48" s="701">
        <v>0</v>
      </c>
      <c r="C48" s="701">
        <v>0.46185999999999999</v>
      </c>
      <c r="D48" s="702">
        <v>0.46185999999999999</v>
      </c>
      <c r="E48" s="711" t="s">
        <v>335</v>
      </c>
      <c r="F48" s="701">
        <v>0</v>
      </c>
      <c r="G48" s="702">
        <v>0</v>
      </c>
      <c r="H48" s="704">
        <v>0</v>
      </c>
      <c r="I48" s="701">
        <v>0</v>
      </c>
      <c r="J48" s="702">
        <v>0</v>
      </c>
      <c r="K48" s="712" t="s">
        <v>329</v>
      </c>
    </row>
    <row r="49" spans="1:11" ht="14.4" customHeight="1" thickBot="1" x14ac:dyDescent="0.35">
      <c r="A49" s="724" t="s">
        <v>375</v>
      </c>
      <c r="B49" s="701">
        <v>29.773786956146999</v>
      </c>
      <c r="C49" s="701">
        <v>7.8311200000000003</v>
      </c>
      <c r="D49" s="702">
        <v>-21.942666956147001</v>
      </c>
      <c r="E49" s="703">
        <v>0.26302062319199998</v>
      </c>
      <c r="F49" s="701">
        <v>7.8657736338389999</v>
      </c>
      <c r="G49" s="702">
        <v>3.9328868169189999</v>
      </c>
      <c r="H49" s="704">
        <v>0</v>
      </c>
      <c r="I49" s="701">
        <v>0</v>
      </c>
      <c r="J49" s="702">
        <v>-3.9328868169189999</v>
      </c>
      <c r="K49" s="705">
        <v>0</v>
      </c>
    </row>
    <row r="50" spans="1:11" ht="14.4" customHeight="1" thickBot="1" x14ac:dyDescent="0.35">
      <c r="A50" s="724" t="s">
        <v>376</v>
      </c>
      <c r="B50" s="701">
        <v>1.0702586569E-2</v>
      </c>
      <c r="C50" s="701">
        <v>42.688800000000001</v>
      </c>
      <c r="D50" s="702">
        <v>42.678097413430002</v>
      </c>
      <c r="E50" s="703">
        <v>3988.6432800983898</v>
      </c>
      <c r="F50" s="701">
        <v>61.806650850251998</v>
      </c>
      <c r="G50" s="702">
        <v>30.903325425125999</v>
      </c>
      <c r="H50" s="704">
        <v>0</v>
      </c>
      <c r="I50" s="701">
        <v>1.4819</v>
      </c>
      <c r="J50" s="702">
        <v>-29.421425425125999</v>
      </c>
      <c r="K50" s="705">
        <v>2.3976384088E-2</v>
      </c>
    </row>
    <row r="51" spans="1:11" ht="14.4" customHeight="1" thickBot="1" x14ac:dyDescent="0.35">
      <c r="A51" s="724" t="s">
        <v>377</v>
      </c>
      <c r="B51" s="701">
        <v>0</v>
      </c>
      <c r="C51" s="701">
        <v>0.43430000000000002</v>
      </c>
      <c r="D51" s="702">
        <v>0.43430000000000002</v>
      </c>
      <c r="E51" s="711" t="s">
        <v>329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" customHeight="1" thickBot="1" x14ac:dyDescent="0.35">
      <c r="A52" s="724" t="s">
        <v>378</v>
      </c>
      <c r="B52" s="701">
        <v>5.6323728212460002</v>
      </c>
      <c r="C52" s="701">
        <v>3.1469800000000001</v>
      </c>
      <c r="D52" s="702">
        <v>-2.4853928212460001</v>
      </c>
      <c r="E52" s="703">
        <v>0.55873076940599997</v>
      </c>
      <c r="F52" s="701">
        <v>2.603038753221</v>
      </c>
      <c r="G52" s="702">
        <v>1.3015193766099999</v>
      </c>
      <c r="H52" s="704">
        <v>3.5000000000000003E-2</v>
      </c>
      <c r="I52" s="701">
        <v>0.88746999999999998</v>
      </c>
      <c r="J52" s="702">
        <v>-0.41404937661000002</v>
      </c>
      <c r="K52" s="705">
        <v>0.34093614584100002</v>
      </c>
    </row>
    <row r="53" spans="1:11" ht="14.4" customHeight="1" thickBot="1" x14ac:dyDescent="0.35">
      <c r="A53" s="723" t="s">
        <v>379</v>
      </c>
      <c r="B53" s="706">
        <v>61</v>
      </c>
      <c r="C53" s="706">
        <v>144.31777</v>
      </c>
      <c r="D53" s="707">
        <v>83.317769999999001</v>
      </c>
      <c r="E53" s="713">
        <v>2.3658650819670002</v>
      </c>
      <c r="F53" s="706">
        <v>155.376430484792</v>
      </c>
      <c r="G53" s="707">
        <v>77.688215242395998</v>
      </c>
      <c r="H53" s="709">
        <v>4.7349100000000002</v>
      </c>
      <c r="I53" s="706">
        <v>27.730180000000001</v>
      </c>
      <c r="J53" s="707">
        <v>-49.958035242396001</v>
      </c>
      <c r="K53" s="714">
        <v>0.17847095542999999</v>
      </c>
    </row>
    <row r="54" spans="1:11" ht="14.4" customHeight="1" thickBot="1" x14ac:dyDescent="0.35">
      <c r="A54" s="724" t="s">
        <v>380</v>
      </c>
      <c r="B54" s="701">
        <v>23</v>
      </c>
      <c r="C54" s="701">
        <v>104.93814</v>
      </c>
      <c r="D54" s="702">
        <v>81.938139999998995</v>
      </c>
      <c r="E54" s="703">
        <v>4.5625278260859998</v>
      </c>
      <c r="F54" s="701">
        <v>117.376430484792</v>
      </c>
      <c r="G54" s="702">
        <v>58.688215242395998</v>
      </c>
      <c r="H54" s="704">
        <v>1.5972200000000001</v>
      </c>
      <c r="I54" s="701">
        <v>8.2142599999999995</v>
      </c>
      <c r="J54" s="702">
        <v>-50.473955242396002</v>
      </c>
      <c r="K54" s="705">
        <v>6.9982192898999998E-2</v>
      </c>
    </row>
    <row r="55" spans="1:11" ht="14.4" customHeight="1" thickBot="1" x14ac:dyDescent="0.35">
      <c r="A55" s="724" t="s">
        <v>381</v>
      </c>
      <c r="B55" s="701">
        <v>0</v>
      </c>
      <c r="C55" s="701">
        <v>2.52888</v>
      </c>
      <c r="D55" s="702">
        <v>2.52888</v>
      </c>
      <c r="E55" s="711" t="s">
        <v>329</v>
      </c>
      <c r="F55" s="701">
        <v>0</v>
      </c>
      <c r="G55" s="702">
        <v>0</v>
      </c>
      <c r="H55" s="704">
        <v>0</v>
      </c>
      <c r="I55" s="701">
        <v>0.89056999999999997</v>
      </c>
      <c r="J55" s="702">
        <v>0.89056999999999997</v>
      </c>
      <c r="K55" s="712" t="s">
        <v>329</v>
      </c>
    </row>
    <row r="56" spans="1:11" ht="14.4" customHeight="1" thickBot="1" x14ac:dyDescent="0.35">
      <c r="A56" s="724" t="s">
        <v>382</v>
      </c>
      <c r="B56" s="701">
        <v>1</v>
      </c>
      <c r="C56" s="701">
        <v>0.66552999999999995</v>
      </c>
      <c r="D56" s="702">
        <v>-0.33446999999999999</v>
      </c>
      <c r="E56" s="703">
        <v>0.66552999999999995</v>
      </c>
      <c r="F56" s="701">
        <v>1</v>
      </c>
      <c r="G56" s="702">
        <v>0.5</v>
      </c>
      <c r="H56" s="704">
        <v>0</v>
      </c>
      <c r="I56" s="701">
        <v>0.15428</v>
      </c>
      <c r="J56" s="702">
        <v>-0.34572000000000003</v>
      </c>
      <c r="K56" s="705">
        <v>0.15428</v>
      </c>
    </row>
    <row r="57" spans="1:11" ht="14.4" customHeight="1" thickBot="1" x14ac:dyDescent="0.35">
      <c r="A57" s="724" t="s">
        <v>383</v>
      </c>
      <c r="B57" s="701">
        <v>37</v>
      </c>
      <c r="C57" s="701">
        <v>36.185220000000001</v>
      </c>
      <c r="D57" s="702">
        <v>-0.81477999999899997</v>
      </c>
      <c r="E57" s="703">
        <v>0.97797891891800004</v>
      </c>
      <c r="F57" s="701">
        <v>37</v>
      </c>
      <c r="G57" s="702">
        <v>18.5</v>
      </c>
      <c r="H57" s="704">
        <v>3.1376900000000001</v>
      </c>
      <c r="I57" s="701">
        <v>18.471070000000001</v>
      </c>
      <c r="J57" s="702">
        <v>-2.8929999998999999E-2</v>
      </c>
      <c r="K57" s="705">
        <v>0.49921810810799999</v>
      </c>
    </row>
    <row r="58" spans="1:11" ht="14.4" customHeight="1" thickBot="1" x14ac:dyDescent="0.35">
      <c r="A58" s="722" t="s">
        <v>42</v>
      </c>
      <c r="B58" s="701">
        <v>2195.2028034166601</v>
      </c>
      <c r="C58" s="701">
        <v>2153.1489999999999</v>
      </c>
      <c r="D58" s="702">
        <v>-42.053803416657999</v>
      </c>
      <c r="E58" s="703">
        <v>0.98084286182900005</v>
      </c>
      <c r="F58" s="701">
        <v>2137.6502107545598</v>
      </c>
      <c r="G58" s="702">
        <v>1068.8251053772799</v>
      </c>
      <c r="H58" s="704">
        <v>113.515</v>
      </c>
      <c r="I58" s="701">
        <v>1107.171</v>
      </c>
      <c r="J58" s="702">
        <v>38.345894622722</v>
      </c>
      <c r="K58" s="705">
        <v>0.51793833922300003</v>
      </c>
    </row>
    <row r="59" spans="1:11" ht="14.4" customHeight="1" thickBot="1" x14ac:dyDescent="0.35">
      <c r="A59" s="723" t="s">
        <v>384</v>
      </c>
      <c r="B59" s="706">
        <v>2195.2028034166601</v>
      </c>
      <c r="C59" s="706">
        <v>2153.1489999999999</v>
      </c>
      <c r="D59" s="707">
        <v>-42.053803416657999</v>
      </c>
      <c r="E59" s="713">
        <v>0.98084286182900005</v>
      </c>
      <c r="F59" s="706">
        <v>2137.6502107545598</v>
      </c>
      <c r="G59" s="707">
        <v>1068.8251053772799</v>
      </c>
      <c r="H59" s="709">
        <v>113.515</v>
      </c>
      <c r="I59" s="706">
        <v>1107.171</v>
      </c>
      <c r="J59" s="707">
        <v>38.345894622722</v>
      </c>
      <c r="K59" s="714">
        <v>0.51793833922300003</v>
      </c>
    </row>
    <row r="60" spans="1:11" ht="14.4" customHeight="1" thickBot="1" x14ac:dyDescent="0.35">
      <c r="A60" s="724" t="s">
        <v>385</v>
      </c>
      <c r="B60" s="701">
        <v>581.99999999999795</v>
      </c>
      <c r="C60" s="701">
        <v>592.83100000000002</v>
      </c>
      <c r="D60" s="702">
        <v>10.831000000002</v>
      </c>
      <c r="E60" s="703">
        <v>1.0186099656350001</v>
      </c>
      <c r="F60" s="701">
        <v>586.06883792882104</v>
      </c>
      <c r="G60" s="702">
        <v>293.03441896441001</v>
      </c>
      <c r="H60" s="704">
        <v>53.063000000000002</v>
      </c>
      <c r="I60" s="701">
        <v>293.29199999999997</v>
      </c>
      <c r="J60" s="702">
        <v>0.25758103559000001</v>
      </c>
      <c r="K60" s="705">
        <v>0.50043950645199997</v>
      </c>
    </row>
    <row r="61" spans="1:11" ht="14.4" customHeight="1" thickBot="1" x14ac:dyDescent="0.35">
      <c r="A61" s="724" t="s">
        <v>386</v>
      </c>
      <c r="B61" s="701">
        <v>256.20280341666597</v>
      </c>
      <c r="C61" s="701">
        <v>233.20400000000001</v>
      </c>
      <c r="D61" s="702">
        <v>-22.998803416666</v>
      </c>
      <c r="E61" s="703">
        <v>0.91023203840800004</v>
      </c>
      <c r="F61" s="701">
        <v>247.98111003702201</v>
      </c>
      <c r="G61" s="702">
        <v>123.990555018511</v>
      </c>
      <c r="H61" s="704">
        <v>15.811999999999999</v>
      </c>
      <c r="I61" s="701">
        <v>128.44399999999999</v>
      </c>
      <c r="J61" s="702">
        <v>4.4534449814889996</v>
      </c>
      <c r="K61" s="705">
        <v>0.51795880734900002</v>
      </c>
    </row>
    <row r="62" spans="1:11" ht="14.4" customHeight="1" thickBot="1" x14ac:dyDescent="0.35">
      <c r="A62" s="724" t="s">
        <v>387</v>
      </c>
      <c r="B62" s="701">
        <v>1356.99999999999</v>
      </c>
      <c r="C62" s="701">
        <v>1327.114</v>
      </c>
      <c r="D62" s="702">
        <v>-29.885999999993999</v>
      </c>
      <c r="E62" s="703">
        <v>0.97797641856999995</v>
      </c>
      <c r="F62" s="701">
        <v>1303.6002627887201</v>
      </c>
      <c r="G62" s="702">
        <v>651.800131394358</v>
      </c>
      <c r="H62" s="704">
        <v>44.64</v>
      </c>
      <c r="I62" s="701">
        <v>685.43500000000097</v>
      </c>
      <c r="J62" s="702">
        <v>33.634868605641998</v>
      </c>
      <c r="K62" s="705">
        <v>0.52580152027100002</v>
      </c>
    </row>
    <row r="63" spans="1:11" ht="14.4" customHeight="1" thickBot="1" x14ac:dyDescent="0.35">
      <c r="A63" s="725" t="s">
        <v>388</v>
      </c>
      <c r="B63" s="706">
        <v>2944.9738036972799</v>
      </c>
      <c r="C63" s="706">
        <v>4982.3052399999997</v>
      </c>
      <c r="D63" s="707">
        <v>2037.33143630272</v>
      </c>
      <c r="E63" s="713">
        <v>1.691799510659</v>
      </c>
      <c r="F63" s="706">
        <v>4928.8218005385097</v>
      </c>
      <c r="G63" s="707">
        <v>2464.4109002692499</v>
      </c>
      <c r="H63" s="709">
        <v>574.17507999999998</v>
      </c>
      <c r="I63" s="706">
        <v>3653.3966999999998</v>
      </c>
      <c r="J63" s="707">
        <v>1188.9857997307499</v>
      </c>
      <c r="K63" s="714">
        <v>0.74123124102399995</v>
      </c>
    </row>
    <row r="64" spans="1:11" ht="14.4" customHeight="1" thickBot="1" x14ac:dyDescent="0.35">
      <c r="A64" s="722" t="s">
        <v>45</v>
      </c>
      <c r="B64" s="701">
        <v>298.59169671361502</v>
      </c>
      <c r="C64" s="701">
        <v>796.06817999999998</v>
      </c>
      <c r="D64" s="702">
        <v>497.47648328638502</v>
      </c>
      <c r="E64" s="703">
        <v>2.6660760790119999</v>
      </c>
      <c r="F64" s="701">
        <v>647.80166642035999</v>
      </c>
      <c r="G64" s="702">
        <v>323.90083321018</v>
      </c>
      <c r="H64" s="704">
        <v>5.4126200000000004</v>
      </c>
      <c r="I64" s="701">
        <v>215.72531000000001</v>
      </c>
      <c r="J64" s="702">
        <v>-108.17552321018</v>
      </c>
      <c r="K64" s="705">
        <v>0.33301135390999997</v>
      </c>
    </row>
    <row r="65" spans="1:11" ht="14.4" customHeight="1" thickBot="1" x14ac:dyDescent="0.35">
      <c r="A65" s="726" t="s">
        <v>389</v>
      </c>
      <c r="B65" s="701">
        <v>298.59169671361502</v>
      </c>
      <c r="C65" s="701">
        <v>796.06817999999998</v>
      </c>
      <c r="D65" s="702">
        <v>497.47648328638502</v>
      </c>
      <c r="E65" s="703">
        <v>2.6660760790119999</v>
      </c>
      <c r="F65" s="701">
        <v>647.80166642035999</v>
      </c>
      <c r="G65" s="702">
        <v>323.90083321018</v>
      </c>
      <c r="H65" s="704">
        <v>5.4126200000000004</v>
      </c>
      <c r="I65" s="701">
        <v>215.72531000000001</v>
      </c>
      <c r="J65" s="702">
        <v>-108.17552321018</v>
      </c>
      <c r="K65" s="705">
        <v>0.33301135390999997</v>
      </c>
    </row>
    <row r="66" spans="1:11" ht="14.4" customHeight="1" thickBot="1" x14ac:dyDescent="0.35">
      <c r="A66" s="724" t="s">
        <v>390</v>
      </c>
      <c r="B66" s="701">
        <v>6.0011862469470003</v>
      </c>
      <c r="C66" s="701">
        <v>361.23788000000002</v>
      </c>
      <c r="D66" s="702">
        <v>355.23669375305201</v>
      </c>
      <c r="E66" s="703">
        <v>60.194412426997999</v>
      </c>
      <c r="F66" s="701">
        <v>310.44188293385901</v>
      </c>
      <c r="G66" s="702">
        <v>155.22094146692899</v>
      </c>
      <c r="H66" s="704">
        <v>0</v>
      </c>
      <c r="I66" s="701">
        <v>35.431519999999999</v>
      </c>
      <c r="J66" s="702">
        <v>-119.789421466929</v>
      </c>
      <c r="K66" s="705">
        <v>0.114132537997</v>
      </c>
    </row>
    <row r="67" spans="1:11" ht="14.4" customHeight="1" thickBot="1" x14ac:dyDescent="0.35">
      <c r="A67" s="724" t="s">
        <v>391</v>
      </c>
      <c r="B67" s="701">
        <v>0</v>
      </c>
      <c r="C67" s="701">
        <v>2.62</v>
      </c>
      <c r="D67" s="702">
        <v>2.62</v>
      </c>
      <c r="E67" s="711" t="s">
        <v>335</v>
      </c>
      <c r="F67" s="701">
        <v>6.7372405471299999</v>
      </c>
      <c r="G67" s="702">
        <v>3.3686202735649999</v>
      </c>
      <c r="H67" s="704">
        <v>0</v>
      </c>
      <c r="I67" s="701">
        <v>4.3079999999999998</v>
      </c>
      <c r="J67" s="702">
        <v>0.93937972643400003</v>
      </c>
      <c r="K67" s="705">
        <v>0.639430931679</v>
      </c>
    </row>
    <row r="68" spans="1:11" ht="14.4" customHeight="1" thickBot="1" x14ac:dyDescent="0.35">
      <c r="A68" s="724" t="s">
        <v>392</v>
      </c>
      <c r="B68" s="701">
        <v>143.59051046666701</v>
      </c>
      <c r="C68" s="701">
        <v>228.59453999999999</v>
      </c>
      <c r="D68" s="702">
        <v>85.004029533332002</v>
      </c>
      <c r="E68" s="703">
        <v>1.5919891868689999</v>
      </c>
      <c r="F68" s="701">
        <v>194.52469407040499</v>
      </c>
      <c r="G68" s="702">
        <v>97.262347035201998</v>
      </c>
      <c r="H68" s="704">
        <v>0</v>
      </c>
      <c r="I68" s="701">
        <v>41.358730000000001</v>
      </c>
      <c r="J68" s="702">
        <v>-55.903617035201997</v>
      </c>
      <c r="K68" s="705">
        <v>0.21261429145300001</v>
      </c>
    </row>
    <row r="69" spans="1:11" ht="14.4" customHeight="1" thickBot="1" x14ac:dyDescent="0.35">
      <c r="A69" s="724" t="s">
        <v>393</v>
      </c>
      <c r="B69" s="701">
        <v>45</v>
      </c>
      <c r="C69" s="701">
        <v>131.96487999999999</v>
      </c>
      <c r="D69" s="702">
        <v>86.964879999999994</v>
      </c>
      <c r="E69" s="703">
        <v>2.9325528888879999</v>
      </c>
      <c r="F69" s="701">
        <v>69.532429585575002</v>
      </c>
      <c r="G69" s="702">
        <v>34.766214792786997</v>
      </c>
      <c r="H69" s="704">
        <v>0</v>
      </c>
      <c r="I69" s="701">
        <v>104.15984</v>
      </c>
      <c r="J69" s="702">
        <v>69.393625207211997</v>
      </c>
      <c r="K69" s="705">
        <v>1.4980037461769999</v>
      </c>
    </row>
    <row r="70" spans="1:11" ht="14.4" customHeight="1" thickBot="1" x14ac:dyDescent="0.35">
      <c r="A70" s="724" t="s">
        <v>394</v>
      </c>
      <c r="B70" s="701">
        <v>104</v>
      </c>
      <c r="C70" s="701">
        <v>67.447299999999998</v>
      </c>
      <c r="D70" s="702">
        <v>-36.552699999999</v>
      </c>
      <c r="E70" s="703">
        <v>0.64853173076899995</v>
      </c>
      <c r="F70" s="701">
        <v>63.132380876589998</v>
      </c>
      <c r="G70" s="702">
        <v>31.566190438294999</v>
      </c>
      <c r="H70" s="704">
        <v>5.4126200000000004</v>
      </c>
      <c r="I70" s="701">
        <v>30.467220000000001</v>
      </c>
      <c r="J70" s="702">
        <v>-1.0989704382950001</v>
      </c>
      <c r="K70" s="705">
        <v>0.48259260266999998</v>
      </c>
    </row>
    <row r="71" spans="1:11" ht="14.4" customHeight="1" thickBot="1" x14ac:dyDescent="0.35">
      <c r="A71" s="724" t="s">
        <v>395</v>
      </c>
      <c r="B71" s="701">
        <v>0</v>
      </c>
      <c r="C71" s="701">
        <v>4.2035799999999997</v>
      </c>
      <c r="D71" s="702">
        <v>4.2035799999999997</v>
      </c>
      <c r="E71" s="711" t="s">
        <v>335</v>
      </c>
      <c r="F71" s="701">
        <v>3.4330384067990001</v>
      </c>
      <c r="G71" s="702">
        <v>1.716519203399</v>
      </c>
      <c r="H71" s="704">
        <v>0</v>
      </c>
      <c r="I71" s="701">
        <v>0</v>
      </c>
      <c r="J71" s="702">
        <v>-1.716519203399</v>
      </c>
      <c r="K71" s="705">
        <v>0</v>
      </c>
    </row>
    <row r="72" spans="1:11" ht="14.4" customHeight="1" thickBot="1" x14ac:dyDescent="0.35">
      <c r="A72" s="727" t="s">
        <v>46</v>
      </c>
      <c r="B72" s="706">
        <v>0</v>
      </c>
      <c r="C72" s="706">
        <v>73.418000000000006</v>
      </c>
      <c r="D72" s="707">
        <v>73.418000000000006</v>
      </c>
      <c r="E72" s="708" t="s">
        <v>329</v>
      </c>
      <c r="F72" s="706">
        <v>0</v>
      </c>
      <c r="G72" s="707">
        <v>0</v>
      </c>
      <c r="H72" s="709">
        <v>2.427</v>
      </c>
      <c r="I72" s="706">
        <v>56.965000000000003</v>
      </c>
      <c r="J72" s="707">
        <v>56.965000000000003</v>
      </c>
      <c r="K72" s="710" t="s">
        <v>329</v>
      </c>
    </row>
    <row r="73" spans="1:11" ht="14.4" customHeight="1" thickBot="1" x14ac:dyDescent="0.35">
      <c r="A73" s="723" t="s">
        <v>396</v>
      </c>
      <c r="B73" s="706">
        <v>0</v>
      </c>
      <c r="C73" s="706">
        <v>73.418000000000006</v>
      </c>
      <c r="D73" s="707">
        <v>73.418000000000006</v>
      </c>
      <c r="E73" s="708" t="s">
        <v>329</v>
      </c>
      <c r="F73" s="706">
        <v>0</v>
      </c>
      <c r="G73" s="707">
        <v>0</v>
      </c>
      <c r="H73" s="709">
        <v>2.427</v>
      </c>
      <c r="I73" s="706">
        <v>56.965000000000003</v>
      </c>
      <c r="J73" s="707">
        <v>56.965000000000003</v>
      </c>
      <c r="K73" s="710" t="s">
        <v>329</v>
      </c>
    </row>
    <row r="74" spans="1:11" ht="14.4" customHeight="1" thickBot="1" x14ac:dyDescent="0.35">
      <c r="A74" s="724" t="s">
        <v>397</v>
      </c>
      <c r="B74" s="701">
        <v>0</v>
      </c>
      <c r="C74" s="701">
        <v>59.453000000000003</v>
      </c>
      <c r="D74" s="702">
        <v>59.453000000000003</v>
      </c>
      <c r="E74" s="711" t="s">
        <v>329</v>
      </c>
      <c r="F74" s="701">
        <v>0</v>
      </c>
      <c r="G74" s="702">
        <v>0</v>
      </c>
      <c r="H74" s="704">
        <v>2.427</v>
      </c>
      <c r="I74" s="701">
        <v>7.0350000000000001</v>
      </c>
      <c r="J74" s="702">
        <v>7.0350000000000001</v>
      </c>
      <c r="K74" s="712" t="s">
        <v>329</v>
      </c>
    </row>
    <row r="75" spans="1:11" ht="14.4" customHeight="1" thickBot="1" x14ac:dyDescent="0.35">
      <c r="A75" s="724" t="s">
        <v>398</v>
      </c>
      <c r="B75" s="701">
        <v>0</v>
      </c>
      <c r="C75" s="701">
        <v>13.965</v>
      </c>
      <c r="D75" s="702">
        <v>13.965</v>
      </c>
      <c r="E75" s="711" t="s">
        <v>329</v>
      </c>
      <c r="F75" s="701">
        <v>0</v>
      </c>
      <c r="G75" s="702">
        <v>0</v>
      </c>
      <c r="H75" s="704">
        <v>0</v>
      </c>
      <c r="I75" s="701">
        <v>49.93</v>
      </c>
      <c r="J75" s="702">
        <v>49.93</v>
      </c>
      <c r="K75" s="712" t="s">
        <v>329</v>
      </c>
    </row>
    <row r="76" spans="1:11" ht="14.4" customHeight="1" thickBot="1" x14ac:dyDescent="0.35">
      <c r="A76" s="722" t="s">
        <v>47</v>
      </c>
      <c r="B76" s="701">
        <v>2646.3821069836699</v>
      </c>
      <c r="C76" s="701">
        <v>4112.8190599999998</v>
      </c>
      <c r="D76" s="702">
        <v>1466.4369530163301</v>
      </c>
      <c r="E76" s="703">
        <v>1.5541289555819999</v>
      </c>
      <c r="F76" s="701">
        <v>4281.0201341181501</v>
      </c>
      <c r="G76" s="702">
        <v>2140.51006705907</v>
      </c>
      <c r="H76" s="704">
        <v>566.33546000000001</v>
      </c>
      <c r="I76" s="701">
        <v>3380.7063899999998</v>
      </c>
      <c r="J76" s="702">
        <v>1240.19632294093</v>
      </c>
      <c r="K76" s="705">
        <v>0.78969644712800002</v>
      </c>
    </row>
    <row r="77" spans="1:11" ht="14.4" customHeight="1" thickBot="1" x14ac:dyDescent="0.35">
      <c r="A77" s="723" t="s">
        <v>399</v>
      </c>
      <c r="B77" s="706">
        <v>98.610569068917002</v>
      </c>
      <c r="C77" s="706">
        <v>85.390460000000004</v>
      </c>
      <c r="D77" s="707">
        <v>-13.220109068917001</v>
      </c>
      <c r="E77" s="713">
        <v>0.86593618520000004</v>
      </c>
      <c r="F77" s="706">
        <v>84.459627977196007</v>
      </c>
      <c r="G77" s="707">
        <v>42.229813988598004</v>
      </c>
      <c r="H77" s="709">
        <v>7.7543199999999999</v>
      </c>
      <c r="I77" s="706">
        <v>45.266080000000002</v>
      </c>
      <c r="J77" s="707">
        <v>3.0362660114010001</v>
      </c>
      <c r="K77" s="714">
        <v>0.53594931784699995</v>
      </c>
    </row>
    <row r="78" spans="1:11" ht="14.4" customHeight="1" thickBot="1" x14ac:dyDescent="0.35">
      <c r="A78" s="724" t="s">
        <v>400</v>
      </c>
      <c r="B78" s="701">
        <v>58.062021085047</v>
      </c>
      <c r="C78" s="701">
        <v>55.522599999999997</v>
      </c>
      <c r="D78" s="702">
        <v>-2.539421085047</v>
      </c>
      <c r="E78" s="703">
        <v>0.95626364639700001</v>
      </c>
      <c r="F78" s="701">
        <v>53.834255390533997</v>
      </c>
      <c r="G78" s="702">
        <v>26.917127695266998</v>
      </c>
      <c r="H78" s="704">
        <v>5.3487999999999998</v>
      </c>
      <c r="I78" s="701">
        <v>30.854099999999999</v>
      </c>
      <c r="J78" s="702">
        <v>3.936972304732</v>
      </c>
      <c r="K78" s="705">
        <v>0.57313135987800001</v>
      </c>
    </row>
    <row r="79" spans="1:11" ht="14.4" customHeight="1" thickBot="1" x14ac:dyDescent="0.35">
      <c r="A79" s="724" t="s">
        <v>401</v>
      </c>
      <c r="B79" s="701">
        <v>2.6494277236110002</v>
      </c>
      <c r="C79" s="701">
        <v>0</v>
      </c>
      <c r="D79" s="702">
        <v>-2.6494277236110002</v>
      </c>
      <c r="E79" s="703">
        <v>0</v>
      </c>
      <c r="F79" s="701">
        <v>0</v>
      </c>
      <c r="G79" s="702">
        <v>0</v>
      </c>
      <c r="H79" s="704">
        <v>0</v>
      </c>
      <c r="I79" s="701">
        <v>0</v>
      </c>
      <c r="J79" s="702">
        <v>0</v>
      </c>
      <c r="K79" s="705">
        <v>0</v>
      </c>
    </row>
    <row r="80" spans="1:11" ht="14.4" customHeight="1" thickBot="1" x14ac:dyDescent="0.35">
      <c r="A80" s="724" t="s">
        <v>402</v>
      </c>
      <c r="B80" s="701">
        <v>37.899120260258002</v>
      </c>
      <c r="C80" s="701">
        <v>29.86786</v>
      </c>
      <c r="D80" s="702">
        <v>-8.0312602602579997</v>
      </c>
      <c r="E80" s="703">
        <v>0.78808847790900005</v>
      </c>
      <c r="F80" s="701">
        <v>30.625372586661999</v>
      </c>
      <c r="G80" s="702">
        <v>15.312686293331</v>
      </c>
      <c r="H80" s="704">
        <v>2.4055200000000001</v>
      </c>
      <c r="I80" s="701">
        <v>14.41198</v>
      </c>
      <c r="J80" s="702">
        <v>-0.90070629332999996</v>
      </c>
      <c r="K80" s="705">
        <v>0.470589540069</v>
      </c>
    </row>
    <row r="81" spans="1:11" ht="14.4" customHeight="1" thickBot="1" x14ac:dyDescent="0.35">
      <c r="A81" s="723" t="s">
        <v>403</v>
      </c>
      <c r="B81" s="706">
        <v>28</v>
      </c>
      <c r="C81" s="706">
        <v>23.021599999999999</v>
      </c>
      <c r="D81" s="707">
        <v>-4.9783999999999997</v>
      </c>
      <c r="E81" s="713">
        <v>0.82219999999899995</v>
      </c>
      <c r="F81" s="706">
        <v>25.364059069021</v>
      </c>
      <c r="G81" s="707">
        <v>12.682029534510001</v>
      </c>
      <c r="H81" s="709">
        <v>0</v>
      </c>
      <c r="I81" s="706">
        <v>13.514670000000001</v>
      </c>
      <c r="J81" s="707">
        <v>0.83264046548899995</v>
      </c>
      <c r="K81" s="714">
        <v>0.53282757161299998</v>
      </c>
    </row>
    <row r="82" spans="1:11" ht="14.4" customHeight="1" thickBot="1" x14ac:dyDescent="0.35">
      <c r="A82" s="724" t="s">
        <v>404</v>
      </c>
      <c r="B82" s="701">
        <v>20</v>
      </c>
      <c r="C82" s="701">
        <v>19.440000000000001</v>
      </c>
      <c r="D82" s="702">
        <v>-0.56000000000000005</v>
      </c>
      <c r="E82" s="703">
        <v>0.971999999999</v>
      </c>
      <c r="F82" s="701">
        <v>20.443943661971002</v>
      </c>
      <c r="G82" s="702">
        <v>10.221971830985</v>
      </c>
      <c r="H82" s="704">
        <v>0</v>
      </c>
      <c r="I82" s="701">
        <v>10.53</v>
      </c>
      <c r="J82" s="702">
        <v>0.30802816901399999</v>
      </c>
      <c r="K82" s="705">
        <v>0.51506696428499998</v>
      </c>
    </row>
    <row r="83" spans="1:11" ht="14.4" customHeight="1" thickBot="1" x14ac:dyDescent="0.35">
      <c r="A83" s="724" t="s">
        <v>405</v>
      </c>
      <c r="B83" s="701">
        <v>8</v>
      </c>
      <c r="C83" s="701">
        <v>3.5815999999999999</v>
      </c>
      <c r="D83" s="702">
        <v>-4.4184000000000001</v>
      </c>
      <c r="E83" s="703">
        <v>0.44769999999900001</v>
      </c>
      <c r="F83" s="701">
        <v>4.9201154070489999</v>
      </c>
      <c r="G83" s="702">
        <v>2.4600577035239999</v>
      </c>
      <c r="H83" s="704">
        <v>0</v>
      </c>
      <c r="I83" s="701">
        <v>2.9846699999999999</v>
      </c>
      <c r="J83" s="702">
        <v>0.52461229647499996</v>
      </c>
      <c r="K83" s="705">
        <v>0.60662601444700004</v>
      </c>
    </row>
    <row r="84" spans="1:11" ht="14.4" customHeight="1" thickBot="1" x14ac:dyDescent="0.35">
      <c r="A84" s="723" t="s">
        <v>406</v>
      </c>
      <c r="B84" s="706">
        <v>632.17332058969396</v>
      </c>
      <c r="C84" s="706">
        <v>560.77322000000004</v>
      </c>
      <c r="D84" s="707">
        <v>-71.400100589694006</v>
      </c>
      <c r="E84" s="713">
        <v>0.88705613118299997</v>
      </c>
      <c r="F84" s="706">
        <v>633.04152757544398</v>
      </c>
      <c r="G84" s="707">
        <v>316.52076378772199</v>
      </c>
      <c r="H84" s="709">
        <v>53.69782</v>
      </c>
      <c r="I84" s="706">
        <v>316.78390999999999</v>
      </c>
      <c r="J84" s="707">
        <v>0.263146212278</v>
      </c>
      <c r="K84" s="714">
        <v>0.50041568554399996</v>
      </c>
    </row>
    <row r="85" spans="1:11" ht="14.4" customHeight="1" thickBot="1" x14ac:dyDescent="0.35">
      <c r="A85" s="724" t="s">
        <v>407</v>
      </c>
      <c r="B85" s="701">
        <v>506</v>
      </c>
      <c r="C85" s="701">
        <v>455.54459000000003</v>
      </c>
      <c r="D85" s="702">
        <v>-50.455410000000001</v>
      </c>
      <c r="E85" s="703">
        <v>0.90028575098800001</v>
      </c>
      <c r="F85" s="701">
        <v>525.13675874411899</v>
      </c>
      <c r="G85" s="702">
        <v>262.56837937205898</v>
      </c>
      <c r="H85" s="704">
        <v>45.209719999999997</v>
      </c>
      <c r="I85" s="701">
        <v>267.25794000000002</v>
      </c>
      <c r="J85" s="702">
        <v>4.6895606279399997</v>
      </c>
      <c r="K85" s="705">
        <v>0.50893017018800002</v>
      </c>
    </row>
    <row r="86" spans="1:11" ht="14.4" customHeight="1" thickBot="1" x14ac:dyDescent="0.35">
      <c r="A86" s="724" t="s">
        <v>408</v>
      </c>
      <c r="B86" s="701">
        <v>0</v>
      </c>
      <c r="C86" s="701">
        <v>13.68277</v>
      </c>
      <c r="D86" s="702">
        <v>13.68277</v>
      </c>
      <c r="E86" s="711" t="s">
        <v>329</v>
      </c>
      <c r="F86" s="701">
        <v>15.082723219019</v>
      </c>
      <c r="G86" s="702">
        <v>7.5413616095089999</v>
      </c>
      <c r="H86" s="704">
        <v>1.1616</v>
      </c>
      <c r="I86" s="701">
        <v>5.2271999999999998</v>
      </c>
      <c r="J86" s="702">
        <v>-2.3141616095090001</v>
      </c>
      <c r="K86" s="705">
        <v>0.34656871468700001</v>
      </c>
    </row>
    <row r="87" spans="1:11" ht="14.4" customHeight="1" thickBot="1" x14ac:dyDescent="0.35">
      <c r="A87" s="724" t="s">
        <v>409</v>
      </c>
      <c r="B87" s="701">
        <v>22.245102122349</v>
      </c>
      <c r="C87" s="701">
        <v>0</v>
      </c>
      <c r="D87" s="702">
        <v>-22.245102122349</v>
      </c>
      <c r="E87" s="703">
        <v>0</v>
      </c>
      <c r="F87" s="701">
        <v>0</v>
      </c>
      <c r="G87" s="702">
        <v>0</v>
      </c>
      <c r="H87" s="704">
        <v>0</v>
      </c>
      <c r="I87" s="701">
        <v>0</v>
      </c>
      <c r="J87" s="702">
        <v>0</v>
      </c>
      <c r="K87" s="705">
        <v>6</v>
      </c>
    </row>
    <row r="88" spans="1:11" ht="14.4" customHeight="1" thickBot="1" x14ac:dyDescent="0.35">
      <c r="A88" s="724" t="s">
        <v>410</v>
      </c>
      <c r="B88" s="701">
        <v>103.928218467345</v>
      </c>
      <c r="C88" s="701">
        <v>91.545860000000005</v>
      </c>
      <c r="D88" s="702">
        <v>-12.382358467344</v>
      </c>
      <c r="E88" s="703">
        <v>0.88085662729500003</v>
      </c>
      <c r="F88" s="701">
        <v>92.822045612305004</v>
      </c>
      <c r="G88" s="702">
        <v>46.411022806151998</v>
      </c>
      <c r="H88" s="704">
        <v>7.3265000000000002</v>
      </c>
      <c r="I88" s="701">
        <v>44.298769999999998</v>
      </c>
      <c r="J88" s="702">
        <v>-2.1122528061520001</v>
      </c>
      <c r="K88" s="705">
        <v>0.47724406101700001</v>
      </c>
    </row>
    <row r="89" spans="1:11" ht="14.4" customHeight="1" thickBot="1" x14ac:dyDescent="0.35">
      <c r="A89" s="723" t="s">
        <v>411</v>
      </c>
      <c r="B89" s="706">
        <v>1852.59821732506</v>
      </c>
      <c r="C89" s="706">
        <v>3427.76899</v>
      </c>
      <c r="D89" s="707">
        <v>1575.1707726749401</v>
      </c>
      <c r="E89" s="713">
        <v>1.8502495349200001</v>
      </c>
      <c r="F89" s="706">
        <v>3503.15491949649</v>
      </c>
      <c r="G89" s="707">
        <v>1751.57745974824</v>
      </c>
      <c r="H89" s="709">
        <v>504.88332000000003</v>
      </c>
      <c r="I89" s="706">
        <v>2973.8599800000002</v>
      </c>
      <c r="J89" s="707">
        <v>1222.2825202517599</v>
      </c>
      <c r="K89" s="714">
        <v>0.84890906863600002</v>
      </c>
    </row>
    <row r="90" spans="1:11" ht="14.4" customHeight="1" thickBot="1" x14ac:dyDescent="0.35">
      <c r="A90" s="724" t="s">
        <v>412</v>
      </c>
      <c r="B90" s="701">
        <v>26.999999999999002</v>
      </c>
      <c r="C90" s="701">
        <v>28.5</v>
      </c>
      <c r="D90" s="702">
        <v>1.5</v>
      </c>
      <c r="E90" s="703">
        <v>1.055555555555</v>
      </c>
      <c r="F90" s="701">
        <v>20</v>
      </c>
      <c r="G90" s="702">
        <v>9.9999999999989999</v>
      </c>
      <c r="H90" s="704">
        <v>24.759</v>
      </c>
      <c r="I90" s="701">
        <v>24.759</v>
      </c>
      <c r="J90" s="702">
        <v>14.759</v>
      </c>
      <c r="K90" s="705">
        <v>1.2379500000000001</v>
      </c>
    </row>
    <row r="91" spans="1:11" ht="14.4" customHeight="1" thickBot="1" x14ac:dyDescent="0.35">
      <c r="A91" s="724" t="s">
        <v>413</v>
      </c>
      <c r="B91" s="701">
        <v>191.525019554061</v>
      </c>
      <c r="C91" s="701">
        <v>128.07230999999999</v>
      </c>
      <c r="D91" s="702">
        <v>-63.45270955406</v>
      </c>
      <c r="E91" s="703">
        <v>0.66869754300600004</v>
      </c>
      <c r="F91" s="701">
        <v>148.80736416592501</v>
      </c>
      <c r="G91" s="702">
        <v>74.403682082962007</v>
      </c>
      <c r="H91" s="704">
        <v>13.794</v>
      </c>
      <c r="I91" s="701">
        <v>89.563839999999999</v>
      </c>
      <c r="J91" s="702">
        <v>15.160157917037001</v>
      </c>
      <c r="K91" s="705">
        <v>0.60187773973400005</v>
      </c>
    </row>
    <row r="92" spans="1:11" ht="14.4" customHeight="1" thickBot="1" x14ac:dyDescent="0.35">
      <c r="A92" s="724" t="s">
        <v>414</v>
      </c>
      <c r="B92" s="701">
        <v>3</v>
      </c>
      <c r="C92" s="701">
        <v>5.353599999999</v>
      </c>
      <c r="D92" s="702">
        <v>2.353599999999</v>
      </c>
      <c r="E92" s="703">
        <v>1.784533333333</v>
      </c>
      <c r="F92" s="701">
        <v>21.746559284179</v>
      </c>
      <c r="G92" s="702">
        <v>10.873279642089001</v>
      </c>
      <c r="H92" s="704">
        <v>0</v>
      </c>
      <c r="I92" s="701">
        <v>0.871</v>
      </c>
      <c r="J92" s="702">
        <v>-10.002279642089</v>
      </c>
      <c r="K92" s="705">
        <v>4.0052313040000002E-2</v>
      </c>
    </row>
    <row r="93" spans="1:11" ht="14.4" customHeight="1" thickBot="1" x14ac:dyDescent="0.35">
      <c r="A93" s="724" t="s">
        <v>415</v>
      </c>
      <c r="B93" s="701">
        <v>169.26629586157699</v>
      </c>
      <c r="C93" s="701">
        <v>161.13292999999999</v>
      </c>
      <c r="D93" s="702">
        <v>-8.1333658615769995</v>
      </c>
      <c r="E93" s="703">
        <v>0.95194928901700004</v>
      </c>
      <c r="F93" s="701">
        <v>306.38311308363399</v>
      </c>
      <c r="G93" s="702">
        <v>153.19155654181699</v>
      </c>
      <c r="H93" s="704">
        <v>0</v>
      </c>
      <c r="I93" s="701">
        <v>22.349</v>
      </c>
      <c r="J93" s="702">
        <v>-130.842556541817</v>
      </c>
      <c r="K93" s="705">
        <v>7.2944620788E-2</v>
      </c>
    </row>
    <row r="94" spans="1:11" ht="14.4" customHeight="1" thickBot="1" x14ac:dyDescent="0.35">
      <c r="A94" s="724" t="s">
        <v>416</v>
      </c>
      <c r="B94" s="701">
        <v>1461.80690190942</v>
      </c>
      <c r="C94" s="701">
        <v>3102.9759800000002</v>
      </c>
      <c r="D94" s="702">
        <v>1641.1690780905799</v>
      </c>
      <c r="E94" s="703">
        <v>2.1226989528820002</v>
      </c>
      <c r="F94" s="701">
        <v>3006.2178829627501</v>
      </c>
      <c r="G94" s="702">
        <v>1503.10894148137</v>
      </c>
      <c r="H94" s="704">
        <v>466.33031999999997</v>
      </c>
      <c r="I94" s="701">
        <v>2836.3171400000001</v>
      </c>
      <c r="J94" s="702">
        <v>1333.2081985186301</v>
      </c>
      <c r="K94" s="705">
        <v>0.94348355655600002</v>
      </c>
    </row>
    <row r="95" spans="1:11" ht="14.4" customHeight="1" thickBot="1" x14ac:dyDescent="0.35">
      <c r="A95" s="724" t="s">
        <v>417</v>
      </c>
      <c r="B95" s="701">
        <v>0</v>
      </c>
      <c r="C95" s="701">
        <v>1.73417</v>
      </c>
      <c r="D95" s="702">
        <v>1.73417</v>
      </c>
      <c r="E95" s="711" t="s">
        <v>335</v>
      </c>
      <c r="F95" s="701">
        <v>0</v>
      </c>
      <c r="G95" s="702">
        <v>0</v>
      </c>
      <c r="H95" s="704">
        <v>0</v>
      </c>
      <c r="I95" s="701">
        <v>0</v>
      </c>
      <c r="J95" s="702">
        <v>0</v>
      </c>
      <c r="K95" s="712" t="s">
        <v>329</v>
      </c>
    </row>
    <row r="96" spans="1:11" ht="14.4" customHeight="1" thickBot="1" x14ac:dyDescent="0.35">
      <c r="A96" s="723" t="s">
        <v>418</v>
      </c>
      <c r="B96" s="706">
        <v>35</v>
      </c>
      <c r="C96" s="706">
        <v>15.608750000000001</v>
      </c>
      <c r="D96" s="707">
        <v>-19.391249999999999</v>
      </c>
      <c r="E96" s="713">
        <v>0.44596428571399999</v>
      </c>
      <c r="F96" s="706">
        <v>35</v>
      </c>
      <c r="G96" s="707">
        <v>17.5</v>
      </c>
      <c r="H96" s="709">
        <v>0</v>
      </c>
      <c r="I96" s="706">
        <v>31.281749999999999</v>
      </c>
      <c r="J96" s="707">
        <v>13.781750000000001</v>
      </c>
      <c r="K96" s="714">
        <v>0.89376428571400002</v>
      </c>
    </row>
    <row r="97" spans="1:11" ht="14.4" customHeight="1" thickBot="1" x14ac:dyDescent="0.35">
      <c r="A97" s="724" t="s">
        <v>419</v>
      </c>
      <c r="B97" s="701">
        <v>0</v>
      </c>
      <c r="C97" s="701">
        <v>8.3789999999989995</v>
      </c>
      <c r="D97" s="702">
        <v>8.3789999999989995</v>
      </c>
      <c r="E97" s="711" t="s">
        <v>329</v>
      </c>
      <c r="F97" s="701">
        <v>0</v>
      </c>
      <c r="G97" s="702">
        <v>0</v>
      </c>
      <c r="H97" s="704">
        <v>0</v>
      </c>
      <c r="I97" s="701">
        <v>0</v>
      </c>
      <c r="J97" s="702">
        <v>0</v>
      </c>
      <c r="K97" s="712" t="s">
        <v>329</v>
      </c>
    </row>
    <row r="98" spans="1:11" ht="14.4" customHeight="1" thickBot="1" x14ac:dyDescent="0.35">
      <c r="A98" s="724" t="s">
        <v>420</v>
      </c>
      <c r="B98" s="701">
        <v>0</v>
      </c>
      <c r="C98" s="701">
        <v>6.05</v>
      </c>
      <c r="D98" s="702">
        <v>6.05</v>
      </c>
      <c r="E98" s="711" t="s">
        <v>335</v>
      </c>
      <c r="F98" s="701">
        <v>0</v>
      </c>
      <c r="G98" s="702">
        <v>0</v>
      </c>
      <c r="H98" s="704">
        <v>0</v>
      </c>
      <c r="I98" s="701">
        <v>0</v>
      </c>
      <c r="J98" s="702">
        <v>0</v>
      </c>
      <c r="K98" s="712" t="s">
        <v>329</v>
      </c>
    </row>
    <row r="99" spans="1:11" ht="14.4" customHeight="1" thickBot="1" x14ac:dyDescent="0.35">
      <c r="A99" s="724" t="s">
        <v>421</v>
      </c>
      <c r="B99" s="701">
        <v>35</v>
      </c>
      <c r="C99" s="701">
        <v>0</v>
      </c>
      <c r="D99" s="702">
        <v>-35</v>
      </c>
      <c r="E99" s="703">
        <v>0</v>
      </c>
      <c r="F99" s="701">
        <v>35</v>
      </c>
      <c r="G99" s="702">
        <v>17.5</v>
      </c>
      <c r="H99" s="704">
        <v>0</v>
      </c>
      <c r="I99" s="701">
        <v>30.083749999999998</v>
      </c>
      <c r="J99" s="702">
        <v>12.58375</v>
      </c>
      <c r="K99" s="705">
        <v>0.85953571428499997</v>
      </c>
    </row>
    <row r="100" spans="1:11" ht="14.4" customHeight="1" thickBot="1" x14ac:dyDescent="0.35">
      <c r="A100" s="724" t="s">
        <v>422</v>
      </c>
      <c r="B100" s="701">
        <v>0</v>
      </c>
      <c r="C100" s="701">
        <v>1.1797500000000001</v>
      </c>
      <c r="D100" s="702">
        <v>1.1797500000000001</v>
      </c>
      <c r="E100" s="711" t="s">
        <v>335</v>
      </c>
      <c r="F100" s="701">
        <v>0</v>
      </c>
      <c r="G100" s="702">
        <v>0</v>
      </c>
      <c r="H100" s="704">
        <v>0</v>
      </c>
      <c r="I100" s="701">
        <v>1.198</v>
      </c>
      <c r="J100" s="702">
        <v>1.198</v>
      </c>
      <c r="K100" s="712" t="s">
        <v>329</v>
      </c>
    </row>
    <row r="101" spans="1:11" ht="14.4" customHeight="1" thickBot="1" x14ac:dyDescent="0.35">
      <c r="A101" s="723" t="s">
        <v>423</v>
      </c>
      <c r="B101" s="706">
        <v>0</v>
      </c>
      <c r="C101" s="706">
        <v>0.25603999999999999</v>
      </c>
      <c r="D101" s="707">
        <v>0.25603999999999999</v>
      </c>
      <c r="E101" s="708" t="s">
        <v>335</v>
      </c>
      <c r="F101" s="706">
        <v>0</v>
      </c>
      <c r="G101" s="707">
        <v>0</v>
      </c>
      <c r="H101" s="709">
        <v>0</v>
      </c>
      <c r="I101" s="706">
        <v>0</v>
      </c>
      <c r="J101" s="707">
        <v>0</v>
      </c>
      <c r="K101" s="710" t="s">
        <v>329</v>
      </c>
    </row>
    <row r="102" spans="1:11" ht="14.4" customHeight="1" thickBot="1" x14ac:dyDescent="0.35">
      <c r="A102" s="724" t="s">
        <v>424</v>
      </c>
      <c r="B102" s="701">
        <v>0</v>
      </c>
      <c r="C102" s="701">
        <v>0.25603999999999999</v>
      </c>
      <c r="D102" s="702">
        <v>0.25603999999999999</v>
      </c>
      <c r="E102" s="711" t="s">
        <v>335</v>
      </c>
      <c r="F102" s="701">
        <v>0</v>
      </c>
      <c r="G102" s="702">
        <v>0</v>
      </c>
      <c r="H102" s="704">
        <v>0</v>
      </c>
      <c r="I102" s="701">
        <v>0</v>
      </c>
      <c r="J102" s="702">
        <v>0</v>
      </c>
      <c r="K102" s="712" t="s">
        <v>329</v>
      </c>
    </row>
    <row r="103" spans="1:11" ht="14.4" customHeight="1" thickBot="1" x14ac:dyDescent="0.35">
      <c r="A103" s="721" t="s">
        <v>48</v>
      </c>
      <c r="B103" s="701">
        <v>26063</v>
      </c>
      <c r="C103" s="701">
        <v>29874.913479999999</v>
      </c>
      <c r="D103" s="702">
        <v>3811.9134800000002</v>
      </c>
      <c r="E103" s="703">
        <v>1.146257663354</v>
      </c>
      <c r="F103" s="701">
        <v>30047.082962320401</v>
      </c>
      <c r="G103" s="702">
        <v>15023.5414811602</v>
      </c>
      <c r="H103" s="704">
        <v>2615.06684</v>
      </c>
      <c r="I103" s="701">
        <v>15494.163060000001</v>
      </c>
      <c r="J103" s="702">
        <v>470.62157883981098</v>
      </c>
      <c r="K103" s="705">
        <v>0.51566280425300004</v>
      </c>
    </row>
    <row r="104" spans="1:11" ht="14.4" customHeight="1" thickBot="1" x14ac:dyDescent="0.35">
      <c r="A104" s="727" t="s">
        <v>425</v>
      </c>
      <c r="B104" s="706">
        <v>19193</v>
      </c>
      <c r="C104" s="706">
        <v>22010.465</v>
      </c>
      <c r="D104" s="707">
        <v>2817.4649999999901</v>
      </c>
      <c r="E104" s="713">
        <v>1.146796488303</v>
      </c>
      <c r="F104" s="706">
        <v>22127.802962320398</v>
      </c>
      <c r="G104" s="707">
        <v>11063.901481160199</v>
      </c>
      <c r="H104" s="709">
        <v>1925.3810000000001</v>
      </c>
      <c r="I104" s="706">
        <v>11403.558999999999</v>
      </c>
      <c r="J104" s="707">
        <v>339.65751883980698</v>
      </c>
      <c r="K104" s="714">
        <v>0.51534980763399996</v>
      </c>
    </row>
    <row r="105" spans="1:11" ht="14.4" customHeight="1" thickBot="1" x14ac:dyDescent="0.35">
      <c r="A105" s="723" t="s">
        <v>426</v>
      </c>
      <c r="B105" s="706">
        <v>19080</v>
      </c>
      <c r="C105" s="706">
        <v>21861.407999999999</v>
      </c>
      <c r="D105" s="707">
        <v>2781.4079999999899</v>
      </c>
      <c r="E105" s="713">
        <v>1.1457761006280001</v>
      </c>
      <c r="F105" s="706">
        <v>21997.999999999902</v>
      </c>
      <c r="G105" s="707">
        <v>10999</v>
      </c>
      <c r="H105" s="709">
        <v>1915.7809999999999</v>
      </c>
      <c r="I105" s="706">
        <v>11353.608</v>
      </c>
      <c r="J105" s="707">
        <v>354.60800000004701</v>
      </c>
      <c r="K105" s="714">
        <v>0.51612001091000004</v>
      </c>
    </row>
    <row r="106" spans="1:11" ht="14.4" customHeight="1" thickBot="1" x14ac:dyDescent="0.35">
      <c r="A106" s="724" t="s">
        <v>427</v>
      </c>
      <c r="B106" s="701">
        <v>19080</v>
      </c>
      <c r="C106" s="701">
        <v>21861.407999999999</v>
      </c>
      <c r="D106" s="702">
        <v>2781.4079999999899</v>
      </c>
      <c r="E106" s="703">
        <v>1.1457761006280001</v>
      </c>
      <c r="F106" s="701">
        <v>21997.999999999902</v>
      </c>
      <c r="G106" s="702">
        <v>10999</v>
      </c>
      <c r="H106" s="704">
        <v>1915.7809999999999</v>
      </c>
      <c r="I106" s="701">
        <v>11353.608</v>
      </c>
      <c r="J106" s="702">
        <v>354.60800000004701</v>
      </c>
      <c r="K106" s="705">
        <v>0.51612001091000004</v>
      </c>
    </row>
    <row r="107" spans="1:11" ht="14.4" customHeight="1" thickBot="1" x14ac:dyDescent="0.35">
      <c r="A107" s="723" t="s">
        <v>428</v>
      </c>
      <c r="B107" s="706">
        <v>60</v>
      </c>
      <c r="C107" s="706">
        <v>67.2</v>
      </c>
      <c r="D107" s="707">
        <v>7.2</v>
      </c>
      <c r="E107" s="713">
        <v>1.1200000000000001</v>
      </c>
      <c r="F107" s="706">
        <v>77.376962320481994</v>
      </c>
      <c r="G107" s="707">
        <v>38.688481160240997</v>
      </c>
      <c r="H107" s="709">
        <v>9.6</v>
      </c>
      <c r="I107" s="706">
        <v>28.8</v>
      </c>
      <c r="J107" s="707">
        <v>-9.8884811602399996</v>
      </c>
      <c r="K107" s="714">
        <v>0.37220380764900002</v>
      </c>
    </row>
    <row r="108" spans="1:11" ht="14.4" customHeight="1" thickBot="1" x14ac:dyDescent="0.35">
      <c r="A108" s="724" t="s">
        <v>429</v>
      </c>
      <c r="B108" s="701">
        <v>60</v>
      </c>
      <c r="C108" s="701">
        <v>67.2</v>
      </c>
      <c r="D108" s="702">
        <v>7.2</v>
      </c>
      <c r="E108" s="703">
        <v>1.1200000000000001</v>
      </c>
      <c r="F108" s="701">
        <v>77.376962320481994</v>
      </c>
      <c r="G108" s="702">
        <v>38.688481160240997</v>
      </c>
      <c r="H108" s="704">
        <v>9.6</v>
      </c>
      <c r="I108" s="701">
        <v>28.8</v>
      </c>
      <c r="J108" s="702">
        <v>-9.8884811602399996</v>
      </c>
      <c r="K108" s="705">
        <v>0.37220380764900002</v>
      </c>
    </row>
    <row r="109" spans="1:11" ht="14.4" customHeight="1" thickBot="1" x14ac:dyDescent="0.35">
      <c r="A109" s="723" t="s">
        <v>430</v>
      </c>
      <c r="B109" s="706">
        <v>53</v>
      </c>
      <c r="C109" s="706">
        <v>34.606999999999999</v>
      </c>
      <c r="D109" s="707">
        <v>-18.393000000000001</v>
      </c>
      <c r="E109" s="713">
        <v>0.65296226415000003</v>
      </c>
      <c r="F109" s="706">
        <v>52.426000000000002</v>
      </c>
      <c r="G109" s="707">
        <v>26.213000000000001</v>
      </c>
      <c r="H109" s="709">
        <v>0</v>
      </c>
      <c r="I109" s="706">
        <v>12.151</v>
      </c>
      <c r="J109" s="707">
        <v>-14.061999999999999</v>
      </c>
      <c r="K109" s="714">
        <v>0.231774310456</v>
      </c>
    </row>
    <row r="110" spans="1:11" ht="14.4" customHeight="1" thickBot="1" x14ac:dyDescent="0.35">
      <c r="A110" s="724" t="s">
        <v>431</v>
      </c>
      <c r="B110" s="701">
        <v>53</v>
      </c>
      <c r="C110" s="701">
        <v>34.606999999999999</v>
      </c>
      <c r="D110" s="702">
        <v>-18.393000000000001</v>
      </c>
      <c r="E110" s="703">
        <v>0.65296226415000003</v>
      </c>
      <c r="F110" s="701">
        <v>52.426000000000002</v>
      </c>
      <c r="G110" s="702">
        <v>26.213000000000001</v>
      </c>
      <c r="H110" s="704">
        <v>0</v>
      </c>
      <c r="I110" s="701">
        <v>12.151</v>
      </c>
      <c r="J110" s="702">
        <v>-14.061999999999999</v>
      </c>
      <c r="K110" s="705">
        <v>0.231774310456</v>
      </c>
    </row>
    <row r="111" spans="1:11" ht="14.4" customHeight="1" thickBot="1" x14ac:dyDescent="0.35">
      <c r="A111" s="726" t="s">
        <v>432</v>
      </c>
      <c r="B111" s="701">
        <v>0</v>
      </c>
      <c r="C111" s="701">
        <v>47.25</v>
      </c>
      <c r="D111" s="702">
        <v>47.25</v>
      </c>
      <c r="E111" s="711" t="s">
        <v>335</v>
      </c>
      <c r="F111" s="701">
        <v>0</v>
      </c>
      <c r="G111" s="702">
        <v>0</v>
      </c>
      <c r="H111" s="704">
        <v>0</v>
      </c>
      <c r="I111" s="701">
        <v>9</v>
      </c>
      <c r="J111" s="702">
        <v>9</v>
      </c>
      <c r="K111" s="712" t="s">
        <v>329</v>
      </c>
    </row>
    <row r="112" spans="1:11" ht="14.4" customHeight="1" thickBot="1" x14ac:dyDescent="0.35">
      <c r="A112" s="724" t="s">
        <v>433</v>
      </c>
      <c r="B112" s="701">
        <v>0</v>
      </c>
      <c r="C112" s="701">
        <v>47.25</v>
      </c>
      <c r="D112" s="702">
        <v>47.25</v>
      </c>
      <c r="E112" s="711" t="s">
        <v>335</v>
      </c>
      <c r="F112" s="701">
        <v>0</v>
      </c>
      <c r="G112" s="702">
        <v>0</v>
      </c>
      <c r="H112" s="704">
        <v>0</v>
      </c>
      <c r="I112" s="701">
        <v>9</v>
      </c>
      <c r="J112" s="702">
        <v>9</v>
      </c>
      <c r="K112" s="712" t="s">
        <v>329</v>
      </c>
    </row>
    <row r="113" spans="1:11" ht="14.4" customHeight="1" thickBot="1" x14ac:dyDescent="0.35">
      <c r="A113" s="722" t="s">
        <v>434</v>
      </c>
      <c r="B113" s="701">
        <v>6487.99999999999</v>
      </c>
      <c r="C113" s="701">
        <v>7426.5260799999996</v>
      </c>
      <c r="D113" s="702">
        <v>938.52608000000896</v>
      </c>
      <c r="E113" s="703">
        <v>1.14465568434</v>
      </c>
      <c r="F113" s="701">
        <v>7479.32</v>
      </c>
      <c r="G113" s="702">
        <v>3739.66</v>
      </c>
      <c r="H113" s="704">
        <v>651.36920999999995</v>
      </c>
      <c r="I113" s="701">
        <v>3863.2899699999998</v>
      </c>
      <c r="J113" s="702">
        <v>123.629970000006</v>
      </c>
      <c r="K113" s="705">
        <v>0.51652957354399998</v>
      </c>
    </row>
    <row r="114" spans="1:11" ht="14.4" customHeight="1" thickBot="1" x14ac:dyDescent="0.35">
      <c r="A114" s="723" t="s">
        <v>435</v>
      </c>
      <c r="B114" s="706">
        <v>1716.99999999999</v>
      </c>
      <c r="C114" s="706">
        <v>1971.7764</v>
      </c>
      <c r="D114" s="707">
        <v>254.77640000000699</v>
      </c>
      <c r="E114" s="713">
        <v>1.1483846243439999</v>
      </c>
      <c r="F114" s="706">
        <v>1979.82</v>
      </c>
      <c r="G114" s="707">
        <v>989.91000000000201</v>
      </c>
      <c r="H114" s="709">
        <v>172.42395999999999</v>
      </c>
      <c r="I114" s="706">
        <v>1022.63797</v>
      </c>
      <c r="J114" s="707">
        <v>32.727969999998002</v>
      </c>
      <c r="K114" s="714">
        <v>0.51653078057599999</v>
      </c>
    </row>
    <row r="115" spans="1:11" ht="14.4" customHeight="1" thickBot="1" x14ac:dyDescent="0.35">
      <c r="A115" s="724" t="s">
        <v>436</v>
      </c>
      <c r="B115" s="701">
        <v>1716.99999999999</v>
      </c>
      <c r="C115" s="701">
        <v>1971.7764</v>
      </c>
      <c r="D115" s="702">
        <v>254.77640000000699</v>
      </c>
      <c r="E115" s="703">
        <v>1.1483846243439999</v>
      </c>
      <c r="F115" s="701">
        <v>1979.82</v>
      </c>
      <c r="G115" s="702">
        <v>989.91000000000201</v>
      </c>
      <c r="H115" s="704">
        <v>172.42395999999999</v>
      </c>
      <c r="I115" s="701">
        <v>1022.63797</v>
      </c>
      <c r="J115" s="702">
        <v>32.727969999998002</v>
      </c>
      <c r="K115" s="705">
        <v>0.51653078057599999</v>
      </c>
    </row>
    <row r="116" spans="1:11" ht="14.4" customHeight="1" thickBot="1" x14ac:dyDescent="0.35">
      <c r="A116" s="723" t="s">
        <v>437</v>
      </c>
      <c r="B116" s="706">
        <v>4771</v>
      </c>
      <c r="C116" s="706">
        <v>5454.7496799999999</v>
      </c>
      <c r="D116" s="707">
        <v>683.74968000000194</v>
      </c>
      <c r="E116" s="713">
        <v>1.1433137036259999</v>
      </c>
      <c r="F116" s="706">
        <v>5499.49999999999</v>
      </c>
      <c r="G116" s="707">
        <v>2749.75</v>
      </c>
      <c r="H116" s="709">
        <v>478.94524999999999</v>
      </c>
      <c r="I116" s="706">
        <v>2840.652</v>
      </c>
      <c r="J116" s="707">
        <v>90.902000000005998</v>
      </c>
      <c r="K116" s="714">
        <v>0.51652913901200004</v>
      </c>
    </row>
    <row r="117" spans="1:11" ht="14.4" customHeight="1" thickBot="1" x14ac:dyDescent="0.35">
      <c r="A117" s="724" t="s">
        <v>438</v>
      </c>
      <c r="B117" s="701">
        <v>4771</v>
      </c>
      <c r="C117" s="701">
        <v>5454.7496799999999</v>
      </c>
      <c r="D117" s="702">
        <v>683.74968000000194</v>
      </c>
      <c r="E117" s="703">
        <v>1.1433137036259999</v>
      </c>
      <c r="F117" s="701">
        <v>5499.49999999999</v>
      </c>
      <c r="G117" s="702">
        <v>2749.75</v>
      </c>
      <c r="H117" s="704">
        <v>478.94524999999999</v>
      </c>
      <c r="I117" s="701">
        <v>2840.652</v>
      </c>
      <c r="J117" s="702">
        <v>90.902000000005998</v>
      </c>
      <c r="K117" s="705">
        <v>0.51652913901200004</v>
      </c>
    </row>
    <row r="118" spans="1:11" ht="14.4" customHeight="1" thickBot="1" x14ac:dyDescent="0.35">
      <c r="A118" s="722" t="s">
        <v>439</v>
      </c>
      <c r="B118" s="701">
        <v>382</v>
      </c>
      <c r="C118" s="701">
        <v>437.92239999999998</v>
      </c>
      <c r="D118" s="702">
        <v>55.922399999999001</v>
      </c>
      <c r="E118" s="703">
        <v>1.146393717277</v>
      </c>
      <c r="F118" s="701">
        <v>439.96000000000203</v>
      </c>
      <c r="G118" s="702">
        <v>219.98000000000101</v>
      </c>
      <c r="H118" s="704">
        <v>38.316630000000004</v>
      </c>
      <c r="I118" s="701">
        <v>227.31408999999999</v>
      </c>
      <c r="J118" s="702">
        <v>7.3340899999989997</v>
      </c>
      <c r="K118" s="705">
        <v>0.51666990180899997</v>
      </c>
    </row>
    <row r="119" spans="1:11" ht="14.4" customHeight="1" thickBot="1" x14ac:dyDescent="0.35">
      <c r="A119" s="723" t="s">
        <v>440</v>
      </c>
      <c r="B119" s="706">
        <v>382</v>
      </c>
      <c r="C119" s="706">
        <v>437.92239999999998</v>
      </c>
      <c r="D119" s="707">
        <v>55.922399999999001</v>
      </c>
      <c r="E119" s="713">
        <v>1.146393717277</v>
      </c>
      <c r="F119" s="706">
        <v>439.96000000000203</v>
      </c>
      <c r="G119" s="707">
        <v>219.98000000000101</v>
      </c>
      <c r="H119" s="709">
        <v>38.316630000000004</v>
      </c>
      <c r="I119" s="706">
        <v>227.31408999999999</v>
      </c>
      <c r="J119" s="707">
        <v>7.3340899999989997</v>
      </c>
      <c r="K119" s="714">
        <v>0.51666990180899997</v>
      </c>
    </row>
    <row r="120" spans="1:11" ht="14.4" customHeight="1" thickBot="1" x14ac:dyDescent="0.35">
      <c r="A120" s="724" t="s">
        <v>441</v>
      </c>
      <c r="B120" s="701">
        <v>382</v>
      </c>
      <c r="C120" s="701">
        <v>437.92239999999998</v>
      </c>
      <c r="D120" s="702">
        <v>55.922399999999001</v>
      </c>
      <c r="E120" s="703">
        <v>1.146393717277</v>
      </c>
      <c r="F120" s="701">
        <v>439.96000000000203</v>
      </c>
      <c r="G120" s="702">
        <v>219.98000000000101</v>
      </c>
      <c r="H120" s="704">
        <v>38.316630000000004</v>
      </c>
      <c r="I120" s="701">
        <v>227.31408999999999</v>
      </c>
      <c r="J120" s="702">
        <v>7.3340899999989997</v>
      </c>
      <c r="K120" s="705">
        <v>0.51666990180899997</v>
      </c>
    </row>
    <row r="121" spans="1:11" ht="14.4" customHeight="1" thickBot="1" x14ac:dyDescent="0.35">
      <c r="A121" s="721" t="s">
        <v>442</v>
      </c>
      <c r="B121" s="701">
        <v>0</v>
      </c>
      <c r="C121" s="701">
        <v>39.169269999999997</v>
      </c>
      <c r="D121" s="702">
        <v>39.169269999999997</v>
      </c>
      <c r="E121" s="711" t="s">
        <v>329</v>
      </c>
      <c r="F121" s="701">
        <v>0.83176486244900005</v>
      </c>
      <c r="G121" s="702">
        <v>0.41588243122399998</v>
      </c>
      <c r="H121" s="704">
        <v>0</v>
      </c>
      <c r="I121" s="701">
        <v>42.914000000000001</v>
      </c>
      <c r="J121" s="702">
        <v>42.498117568775001</v>
      </c>
      <c r="K121" s="715" t="s">
        <v>335</v>
      </c>
    </row>
    <row r="122" spans="1:11" ht="14.4" customHeight="1" thickBot="1" x14ac:dyDescent="0.35">
      <c r="A122" s="722" t="s">
        <v>443</v>
      </c>
      <c r="B122" s="701">
        <v>0</v>
      </c>
      <c r="C122" s="701">
        <v>39.169269999999997</v>
      </c>
      <c r="D122" s="702">
        <v>39.169269999999997</v>
      </c>
      <c r="E122" s="711" t="s">
        <v>329</v>
      </c>
      <c r="F122" s="701">
        <v>0.83176486244900005</v>
      </c>
      <c r="G122" s="702">
        <v>0.41588243122399998</v>
      </c>
      <c r="H122" s="704">
        <v>0</v>
      </c>
      <c r="I122" s="701">
        <v>42.914000000000001</v>
      </c>
      <c r="J122" s="702">
        <v>42.498117568775001</v>
      </c>
      <c r="K122" s="715" t="s">
        <v>335</v>
      </c>
    </row>
    <row r="123" spans="1:11" ht="14.4" customHeight="1" thickBot="1" x14ac:dyDescent="0.35">
      <c r="A123" s="723" t="s">
        <v>444</v>
      </c>
      <c r="B123" s="706">
        <v>0</v>
      </c>
      <c r="C123" s="706">
        <v>33.386470000000003</v>
      </c>
      <c r="D123" s="707">
        <v>33.386470000000003</v>
      </c>
      <c r="E123" s="708" t="s">
        <v>329</v>
      </c>
      <c r="F123" s="706">
        <v>0</v>
      </c>
      <c r="G123" s="707">
        <v>0</v>
      </c>
      <c r="H123" s="709">
        <v>0</v>
      </c>
      <c r="I123" s="706">
        <v>42.514000000000003</v>
      </c>
      <c r="J123" s="707">
        <v>42.514000000000003</v>
      </c>
      <c r="K123" s="710" t="s">
        <v>329</v>
      </c>
    </row>
    <row r="124" spans="1:11" ht="14.4" customHeight="1" thickBot="1" x14ac:dyDescent="0.35">
      <c r="A124" s="724" t="s">
        <v>445</v>
      </c>
      <c r="B124" s="701">
        <v>0</v>
      </c>
      <c r="C124" s="701">
        <v>9.1564700000000006</v>
      </c>
      <c r="D124" s="702">
        <v>9.1564700000000006</v>
      </c>
      <c r="E124" s="711" t="s">
        <v>329</v>
      </c>
      <c r="F124" s="701">
        <v>0</v>
      </c>
      <c r="G124" s="702">
        <v>0</v>
      </c>
      <c r="H124" s="704">
        <v>0</v>
      </c>
      <c r="I124" s="701">
        <v>0.71399999999999997</v>
      </c>
      <c r="J124" s="702">
        <v>0.71399999999999997</v>
      </c>
      <c r="K124" s="712" t="s">
        <v>329</v>
      </c>
    </row>
    <row r="125" spans="1:11" ht="14.4" customHeight="1" thickBot="1" x14ac:dyDescent="0.35">
      <c r="A125" s="724" t="s">
        <v>446</v>
      </c>
      <c r="B125" s="701">
        <v>0</v>
      </c>
      <c r="C125" s="701">
        <v>4.3</v>
      </c>
      <c r="D125" s="702">
        <v>4.3</v>
      </c>
      <c r="E125" s="711" t="s">
        <v>335</v>
      </c>
      <c r="F125" s="701">
        <v>0</v>
      </c>
      <c r="G125" s="702">
        <v>0</v>
      </c>
      <c r="H125" s="704">
        <v>0</v>
      </c>
      <c r="I125" s="701">
        <v>24.29</v>
      </c>
      <c r="J125" s="702">
        <v>24.29</v>
      </c>
      <c r="K125" s="712" t="s">
        <v>329</v>
      </c>
    </row>
    <row r="126" spans="1:11" ht="14.4" customHeight="1" thickBot="1" x14ac:dyDescent="0.35">
      <c r="A126" s="724" t="s">
        <v>447</v>
      </c>
      <c r="B126" s="701">
        <v>0</v>
      </c>
      <c r="C126" s="701">
        <v>19.93</v>
      </c>
      <c r="D126" s="702">
        <v>19.93</v>
      </c>
      <c r="E126" s="711" t="s">
        <v>329</v>
      </c>
      <c r="F126" s="701">
        <v>0</v>
      </c>
      <c r="G126" s="702">
        <v>0</v>
      </c>
      <c r="H126" s="704">
        <v>0</v>
      </c>
      <c r="I126" s="701">
        <v>16.850000000000001</v>
      </c>
      <c r="J126" s="702">
        <v>16.850000000000001</v>
      </c>
      <c r="K126" s="712" t="s">
        <v>329</v>
      </c>
    </row>
    <row r="127" spans="1:11" ht="14.4" customHeight="1" thickBot="1" x14ac:dyDescent="0.35">
      <c r="A127" s="724" t="s">
        <v>448</v>
      </c>
      <c r="B127" s="701">
        <v>0</v>
      </c>
      <c r="C127" s="701">
        <v>0</v>
      </c>
      <c r="D127" s="702">
        <v>0</v>
      </c>
      <c r="E127" s="711" t="s">
        <v>329</v>
      </c>
      <c r="F127" s="701">
        <v>0</v>
      </c>
      <c r="G127" s="702">
        <v>0</v>
      </c>
      <c r="H127" s="704">
        <v>0</v>
      </c>
      <c r="I127" s="701">
        <v>0.66</v>
      </c>
      <c r="J127" s="702">
        <v>0.66</v>
      </c>
      <c r="K127" s="712" t="s">
        <v>335</v>
      </c>
    </row>
    <row r="128" spans="1:11" ht="14.4" customHeight="1" thickBot="1" x14ac:dyDescent="0.35">
      <c r="A128" s="726" t="s">
        <v>449</v>
      </c>
      <c r="B128" s="701">
        <v>0</v>
      </c>
      <c r="C128" s="701">
        <v>1</v>
      </c>
      <c r="D128" s="702">
        <v>1</v>
      </c>
      <c r="E128" s="711" t="s">
        <v>329</v>
      </c>
      <c r="F128" s="701">
        <v>0.83176486244900005</v>
      </c>
      <c r="G128" s="702">
        <v>0.41588243122399998</v>
      </c>
      <c r="H128" s="704">
        <v>0</v>
      </c>
      <c r="I128" s="701">
        <v>0</v>
      </c>
      <c r="J128" s="702">
        <v>-0.41588243122399998</v>
      </c>
      <c r="K128" s="705">
        <v>0</v>
      </c>
    </row>
    <row r="129" spans="1:11" ht="14.4" customHeight="1" thickBot="1" x14ac:dyDescent="0.35">
      <c r="A129" s="724" t="s">
        <v>450</v>
      </c>
      <c r="B129" s="701">
        <v>0</v>
      </c>
      <c r="C129" s="701">
        <v>1</v>
      </c>
      <c r="D129" s="702">
        <v>1</v>
      </c>
      <c r="E129" s="711" t="s">
        <v>329</v>
      </c>
      <c r="F129" s="701">
        <v>0.83176486244900005</v>
      </c>
      <c r="G129" s="702">
        <v>0.41588243122399998</v>
      </c>
      <c r="H129" s="704">
        <v>0</v>
      </c>
      <c r="I129" s="701">
        <v>0</v>
      </c>
      <c r="J129" s="702">
        <v>-0.41588243122399998</v>
      </c>
      <c r="K129" s="705">
        <v>0</v>
      </c>
    </row>
    <row r="130" spans="1:11" ht="14.4" customHeight="1" thickBot="1" x14ac:dyDescent="0.35">
      <c r="A130" s="726" t="s">
        <v>451</v>
      </c>
      <c r="B130" s="701">
        <v>0</v>
      </c>
      <c r="C130" s="701">
        <v>1</v>
      </c>
      <c r="D130" s="702">
        <v>1</v>
      </c>
      <c r="E130" s="711" t="s">
        <v>329</v>
      </c>
      <c r="F130" s="701">
        <v>0</v>
      </c>
      <c r="G130" s="702">
        <v>0</v>
      </c>
      <c r="H130" s="704">
        <v>0</v>
      </c>
      <c r="I130" s="701">
        <v>0.4</v>
      </c>
      <c r="J130" s="702">
        <v>0.4</v>
      </c>
      <c r="K130" s="712" t="s">
        <v>329</v>
      </c>
    </row>
    <row r="131" spans="1:11" ht="14.4" customHeight="1" thickBot="1" x14ac:dyDescent="0.35">
      <c r="A131" s="724" t="s">
        <v>452</v>
      </c>
      <c r="B131" s="701">
        <v>0</v>
      </c>
      <c r="C131" s="701">
        <v>1</v>
      </c>
      <c r="D131" s="702">
        <v>1</v>
      </c>
      <c r="E131" s="711" t="s">
        <v>329</v>
      </c>
      <c r="F131" s="701">
        <v>0</v>
      </c>
      <c r="G131" s="702">
        <v>0</v>
      </c>
      <c r="H131" s="704">
        <v>0</v>
      </c>
      <c r="I131" s="701">
        <v>0.4</v>
      </c>
      <c r="J131" s="702">
        <v>0.4</v>
      </c>
      <c r="K131" s="712" t="s">
        <v>329</v>
      </c>
    </row>
    <row r="132" spans="1:11" ht="14.4" customHeight="1" thickBot="1" x14ac:dyDescent="0.35">
      <c r="A132" s="723" t="s">
        <v>453</v>
      </c>
      <c r="B132" s="706">
        <v>0</v>
      </c>
      <c r="C132" s="706">
        <v>3.7827999999999999</v>
      </c>
      <c r="D132" s="707">
        <v>3.7827999999999999</v>
      </c>
      <c r="E132" s="708" t="s">
        <v>335</v>
      </c>
      <c r="F132" s="706">
        <v>0</v>
      </c>
      <c r="G132" s="707">
        <v>0</v>
      </c>
      <c r="H132" s="709">
        <v>0</v>
      </c>
      <c r="I132" s="706">
        <v>0</v>
      </c>
      <c r="J132" s="707">
        <v>0</v>
      </c>
      <c r="K132" s="710" t="s">
        <v>329</v>
      </c>
    </row>
    <row r="133" spans="1:11" ht="14.4" customHeight="1" thickBot="1" x14ac:dyDescent="0.35">
      <c r="A133" s="724" t="s">
        <v>454</v>
      </c>
      <c r="B133" s="701">
        <v>0</v>
      </c>
      <c r="C133" s="701">
        <v>3.7827999999999999</v>
      </c>
      <c r="D133" s="702">
        <v>3.7827999999999999</v>
      </c>
      <c r="E133" s="711" t="s">
        <v>335</v>
      </c>
      <c r="F133" s="701">
        <v>0</v>
      </c>
      <c r="G133" s="702">
        <v>0</v>
      </c>
      <c r="H133" s="704">
        <v>0</v>
      </c>
      <c r="I133" s="701">
        <v>0</v>
      </c>
      <c r="J133" s="702">
        <v>0</v>
      </c>
      <c r="K133" s="712" t="s">
        <v>329</v>
      </c>
    </row>
    <row r="134" spans="1:11" ht="14.4" customHeight="1" thickBot="1" x14ac:dyDescent="0.35">
      <c r="A134" s="721" t="s">
        <v>455</v>
      </c>
      <c r="B134" s="701">
        <v>12479</v>
      </c>
      <c r="C134" s="701">
        <v>12405.388650000001</v>
      </c>
      <c r="D134" s="702">
        <v>-73.611350000014994</v>
      </c>
      <c r="E134" s="703">
        <v>0.99410118198499997</v>
      </c>
      <c r="F134" s="701">
        <v>12332.605402605101</v>
      </c>
      <c r="G134" s="702">
        <v>6166.3027013025503</v>
      </c>
      <c r="H134" s="704">
        <v>1148.7855400000001</v>
      </c>
      <c r="I134" s="701">
        <v>6936.4819300000099</v>
      </c>
      <c r="J134" s="702">
        <v>770.17922869745303</v>
      </c>
      <c r="K134" s="705">
        <v>0.562450650414</v>
      </c>
    </row>
    <row r="135" spans="1:11" ht="14.4" customHeight="1" thickBot="1" x14ac:dyDescent="0.35">
      <c r="A135" s="722" t="s">
        <v>456</v>
      </c>
      <c r="B135" s="701">
        <v>12426</v>
      </c>
      <c r="C135" s="701">
        <v>11775.063</v>
      </c>
      <c r="D135" s="702">
        <v>-650.93700000001604</v>
      </c>
      <c r="E135" s="703">
        <v>0.94761492032799999</v>
      </c>
      <c r="F135" s="701">
        <v>12332.605402605101</v>
      </c>
      <c r="G135" s="702">
        <v>6166.3027013025503</v>
      </c>
      <c r="H135" s="704">
        <v>1112.8800000000001</v>
      </c>
      <c r="I135" s="701">
        <v>6846.4410000000098</v>
      </c>
      <c r="J135" s="702">
        <v>680.13829869745302</v>
      </c>
      <c r="K135" s="705">
        <v>0.55514960354999998</v>
      </c>
    </row>
    <row r="136" spans="1:11" ht="14.4" customHeight="1" thickBot="1" x14ac:dyDescent="0.35">
      <c r="A136" s="723" t="s">
        <v>457</v>
      </c>
      <c r="B136" s="706">
        <v>12426</v>
      </c>
      <c r="C136" s="706">
        <v>11759.48</v>
      </c>
      <c r="D136" s="707">
        <v>-666.52000000001897</v>
      </c>
      <c r="E136" s="713">
        <v>0.94636085626900002</v>
      </c>
      <c r="F136" s="706">
        <v>12332.605402605101</v>
      </c>
      <c r="G136" s="707">
        <v>6166.3027013025503</v>
      </c>
      <c r="H136" s="709">
        <v>1112.8800000000001</v>
      </c>
      <c r="I136" s="706">
        <v>6813.4470000000101</v>
      </c>
      <c r="J136" s="707">
        <v>647.144298697453</v>
      </c>
      <c r="K136" s="714">
        <v>0.55247425645799997</v>
      </c>
    </row>
    <row r="137" spans="1:11" ht="14.4" customHeight="1" thickBot="1" x14ac:dyDescent="0.35">
      <c r="A137" s="724" t="s">
        <v>458</v>
      </c>
      <c r="B137" s="701">
        <v>468.00000000000102</v>
      </c>
      <c r="C137" s="701">
        <v>538.38499999999999</v>
      </c>
      <c r="D137" s="702">
        <v>70.384999999998996</v>
      </c>
      <c r="E137" s="703">
        <v>1.1503952991449999</v>
      </c>
      <c r="F137" s="701">
        <v>572.17189188699501</v>
      </c>
      <c r="G137" s="702">
        <v>286.08594594349699</v>
      </c>
      <c r="H137" s="704">
        <v>60.097000000000001</v>
      </c>
      <c r="I137" s="701">
        <v>360.58199999999999</v>
      </c>
      <c r="J137" s="702">
        <v>74.496054056502999</v>
      </c>
      <c r="K137" s="705">
        <v>0.63019873068300003</v>
      </c>
    </row>
    <row r="138" spans="1:11" ht="14.4" customHeight="1" thickBot="1" x14ac:dyDescent="0.35">
      <c r="A138" s="724" t="s">
        <v>459</v>
      </c>
      <c r="B138" s="701">
        <v>2526</v>
      </c>
      <c r="C138" s="701">
        <v>2280.9299999999998</v>
      </c>
      <c r="D138" s="702">
        <v>-245.070000000004</v>
      </c>
      <c r="E138" s="703">
        <v>0.90298099762399997</v>
      </c>
      <c r="F138" s="701">
        <v>2366.5992730489302</v>
      </c>
      <c r="G138" s="702">
        <v>1183.2996365244601</v>
      </c>
      <c r="H138" s="704">
        <v>189.30799999999999</v>
      </c>
      <c r="I138" s="701">
        <v>1272.0129999999999</v>
      </c>
      <c r="J138" s="702">
        <v>88.713363475538003</v>
      </c>
      <c r="K138" s="705">
        <v>0.53748558722399997</v>
      </c>
    </row>
    <row r="139" spans="1:11" ht="14.4" customHeight="1" thickBot="1" x14ac:dyDescent="0.35">
      <c r="A139" s="724" t="s">
        <v>460</v>
      </c>
      <c r="B139" s="701">
        <v>23</v>
      </c>
      <c r="C139" s="701">
        <v>53.91</v>
      </c>
      <c r="D139" s="702">
        <v>30.909999999998998</v>
      </c>
      <c r="E139" s="703">
        <v>2.343913043478</v>
      </c>
      <c r="F139" s="701">
        <v>56.134772197350998</v>
      </c>
      <c r="G139" s="702">
        <v>28.067386098675001</v>
      </c>
      <c r="H139" s="704">
        <v>12.16</v>
      </c>
      <c r="I139" s="701">
        <v>72.962000000000003</v>
      </c>
      <c r="J139" s="702">
        <v>44.894613901324</v>
      </c>
      <c r="K139" s="705">
        <v>1.299764782931</v>
      </c>
    </row>
    <row r="140" spans="1:11" ht="14.4" customHeight="1" thickBot="1" x14ac:dyDescent="0.35">
      <c r="A140" s="724" t="s">
        <v>461</v>
      </c>
      <c r="B140" s="701">
        <v>655.00000000000102</v>
      </c>
      <c r="C140" s="701">
        <v>732.85400000000004</v>
      </c>
      <c r="D140" s="702">
        <v>77.853999999999004</v>
      </c>
      <c r="E140" s="703">
        <v>1.118861068702</v>
      </c>
      <c r="F140" s="701">
        <v>778.84498947212796</v>
      </c>
      <c r="G140" s="702">
        <v>389.42249473606398</v>
      </c>
      <c r="H140" s="704">
        <v>80.245000000000005</v>
      </c>
      <c r="I140" s="701">
        <v>481.47000000000099</v>
      </c>
      <c r="J140" s="702">
        <v>92.047505263936003</v>
      </c>
      <c r="K140" s="705">
        <v>0.61818462788799999</v>
      </c>
    </row>
    <row r="141" spans="1:11" ht="14.4" customHeight="1" thickBot="1" x14ac:dyDescent="0.35">
      <c r="A141" s="724" t="s">
        <v>462</v>
      </c>
      <c r="B141" s="701">
        <v>8754.0000000000091</v>
      </c>
      <c r="C141" s="701">
        <v>8153.4009999999998</v>
      </c>
      <c r="D141" s="702">
        <v>-600.59900000001198</v>
      </c>
      <c r="E141" s="703">
        <v>0.93139147818099999</v>
      </c>
      <c r="F141" s="701">
        <v>8558.8544759997094</v>
      </c>
      <c r="G141" s="702">
        <v>4279.4272379998501</v>
      </c>
      <c r="H141" s="704">
        <v>771.07</v>
      </c>
      <c r="I141" s="701">
        <v>4626.42</v>
      </c>
      <c r="J141" s="702">
        <v>346.992762000151</v>
      </c>
      <c r="K141" s="705">
        <v>0.54054196305900004</v>
      </c>
    </row>
    <row r="142" spans="1:11" ht="14.4" customHeight="1" thickBot="1" x14ac:dyDescent="0.35">
      <c r="A142" s="723" t="s">
        <v>463</v>
      </c>
      <c r="B142" s="706">
        <v>0</v>
      </c>
      <c r="C142" s="706">
        <v>15.583</v>
      </c>
      <c r="D142" s="707">
        <v>15.583</v>
      </c>
      <c r="E142" s="708" t="s">
        <v>335</v>
      </c>
      <c r="F142" s="706">
        <v>0</v>
      </c>
      <c r="G142" s="707">
        <v>0</v>
      </c>
      <c r="H142" s="709">
        <v>0</v>
      </c>
      <c r="I142" s="706">
        <v>32.994</v>
      </c>
      <c r="J142" s="707">
        <v>32.994</v>
      </c>
      <c r="K142" s="710" t="s">
        <v>329</v>
      </c>
    </row>
    <row r="143" spans="1:11" ht="14.4" customHeight="1" thickBot="1" x14ac:dyDescent="0.35">
      <c r="A143" s="724" t="s">
        <v>464</v>
      </c>
      <c r="B143" s="701">
        <v>0</v>
      </c>
      <c r="C143" s="701">
        <v>15.583</v>
      </c>
      <c r="D143" s="702">
        <v>15.583</v>
      </c>
      <c r="E143" s="711" t="s">
        <v>335</v>
      </c>
      <c r="F143" s="701">
        <v>0</v>
      </c>
      <c r="G143" s="702">
        <v>0</v>
      </c>
      <c r="H143" s="704">
        <v>0</v>
      </c>
      <c r="I143" s="701">
        <v>32.994</v>
      </c>
      <c r="J143" s="702">
        <v>32.994</v>
      </c>
      <c r="K143" s="712" t="s">
        <v>329</v>
      </c>
    </row>
    <row r="144" spans="1:11" ht="14.4" customHeight="1" thickBot="1" x14ac:dyDescent="0.35">
      <c r="A144" s="722" t="s">
        <v>465</v>
      </c>
      <c r="B144" s="701">
        <v>53</v>
      </c>
      <c r="C144" s="701">
        <v>630.32565</v>
      </c>
      <c r="D144" s="702">
        <v>577.32565</v>
      </c>
      <c r="E144" s="703">
        <v>11.892936792452</v>
      </c>
      <c r="F144" s="701">
        <v>0</v>
      </c>
      <c r="G144" s="702">
        <v>0</v>
      </c>
      <c r="H144" s="704">
        <v>35.905540000000002</v>
      </c>
      <c r="I144" s="701">
        <v>90.040930000000003</v>
      </c>
      <c r="J144" s="702">
        <v>90.040930000000003</v>
      </c>
      <c r="K144" s="712" t="s">
        <v>329</v>
      </c>
    </row>
    <row r="145" spans="1:11" ht="14.4" customHeight="1" thickBot="1" x14ac:dyDescent="0.35">
      <c r="A145" s="723" t="s">
        <v>466</v>
      </c>
      <c r="B145" s="706">
        <v>53</v>
      </c>
      <c r="C145" s="706">
        <v>132.62809999999999</v>
      </c>
      <c r="D145" s="707">
        <v>79.628099999998994</v>
      </c>
      <c r="E145" s="713">
        <v>2.5024169811319998</v>
      </c>
      <c r="F145" s="706">
        <v>0</v>
      </c>
      <c r="G145" s="707">
        <v>0</v>
      </c>
      <c r="H145" s="709">
        <v>32.517539999999997</v>
      </c>
      <c r="I145" s="706">
        <v>86.652929999999998</v>
      </c>
      <c r="J145" s="707">
        <v>86.652929999999998</v>
      </c>
      <c r="K145" s="710" t="s">
        <v>329</v>
      </c>
    </row>
    <row r="146" spans="1:11" ht="14.4" customHeight="1" thickBot="1" x14ac:dyDescent="0.35">
      <c r="A146" s="724" t="s">
        <v>467</v>
      </c>
      <c r="B146" s="701">
        <v>53</v>
      </c>
      <c r="C146" s="701">
        <v>132.62809999999999</v>
      </c>
      <c r="D146" s="702">
        <v>79.628099999998994</v>
      </c>
      <c r="E146" s="703">
        <v>2.5024169811319998</v>
      </c>
      <c r="F146" s="701">
        <v>0</v>
      </c>
      <c r="G146" s="702">
        <v>0</v>
      </c>
      <c r="H146" s="704">
        <v>32.517539999999997</v>
      </c>
      <c r="I146" s="701">
        <v>86.652929999999998</v>
      </c>
      <c r="J146" s="702">
        <v>86.652929999999998</v>
      </c>
      <c r="K146" s="712" t="s">
        <v>329</v>
      </c>
    </row>
    <row r="147" spans="1:11" ht="14.4" customHeight="1" thickBot="1" x14ac:dyDescent="0.35">
      <c r="A147" s="723" t="s">
        <v>468</v>
      </c>
      <c r="B147" s="706">
        <v>0</v>
      </c>
      <c r="C147" s="706">
        <v>49.472079999999998</v>
      </c>
      <c r="D147" s="707">
        <v>49.472079999999998</v>
      </c>
      <c r="E147" s="708" t="s">
        <v>329</v>
      </c>
      <c r="F147" s="706">
        <v>0</v>
      </c>
      <c r="G147" s="707">
        <v>0</v>
      </c>
      <c r="H147" s="709">
        <v>0</v>
      </c>
      <c r="I147" s="706">
        <v>0</v>
      </c>
      <c r="J147" s="707">
        <v>0</v>
      </c>
      <c r="K147" s="710" t="s">
        <v>329</v>
      </c>
    </row>
    <row r="148" spans="1:11" ht="14.4" customHeight="1" thickBot="1" x14ac:dyDescent="0.35">
      <c r="A148" s="724" t="s">
        <v>469</v>
      </c>
      <c r="B148" s="701">
        <v>0</v>
      </c>
      <c r="C148" s="701">
        <v>17.97</v>
      </c>
      <c r="D148" s="702">
        <v>17.97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0</v>
      </c>
      <c r="J148" s="702">
        <v>0</v>
      </c>
      <c r="K148" s="712" t="s">
        <v>329</v>
      </c>
    </row>
    <row r="149" spans="1:11" ht="14.4" customHeight="1" thickBot="1" x14ac:dyDescent="0.35">
      <c r="A149" s="724" t="s">
        <v>470</v>
      </c>
      <c r="B149" s="701">
        <v>0</v>
      </c>
      <c r="C149" s="701">
        <v>12.0479</v>
      </c>
      <c r="D149" s="702">
        <v>12.0479</v>
      </c>
      <c r="E149" s="711" t="s">
        <v>335</v>
      </c>
      <c r="F149" s="701">
        <v>0</v>
      </c>
      <c r="G149" s="702">
        <v>0</v>
      </c>
      <c r="H149" s="704">
        <v>0</v>
      </c>
      <c r="I149" s="701">
        <v>0</v>
      </c>
      <c r="J149" s="702">
        <v>0</v>
      </c>
      <c r="K149" s="712" t="s">
        <v>329</v>
      </c>
    </row>
    <row r="150" spans="1:11" ht="14.4" customHeight="1" thickBot="1" x14ac:dyDescent="0.35">
      <c r="A150" s="724" t="s">
        <v>471</v>
      </c>
      <c r="B150" s="701">
        <v>0</v>
      </c>
      <c r="C150" s="701">
        <v>4.9850000000000003</v>
      </c>
      <c r="D150" s="702">
        <v>4.9850000000000003</v>
      </c>
      <c r="E150" s="711" t="s">
        <v>335</v>
      </c>
      <c r="F150" s="701">
        <v>0</v>
      </c>
      <c r="G150" s="702">
        <v>0</v>
      </c>
      <c r="H150" s="704">
        <v>0</v>
      </c>
      <c r="I150" s="701">
        <v>0</v>
      </c>
      <c r="J150" s="702">
        <v>0</v>
      </c>
      <c r="K150" s="712" t="s">
        <v>329</v>
      </c>
    </row>
    <row r="151" spans="1:11" ht="14.4" customHeight="1" thickBot="1" x14ac:dyDescent="0.35">
      <c r="A151" s="724" t="s">
        <v>472</v>
      </c>
      <c r="B151" s="701">
        <v>0</v>
      </c>
      <c r="C151" s="701">
        <v>14.46918</v>
      </c>
      <c r="D151" s="702">
        <v>14.46918</v>
      </c>
      <c r="E151" s="711" t="s">
        <v>335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12" t="s">
        <v>329</v>
      </c>
    </row>
    <row r="152" spans="1:11" ht="14.4" customHeight="1" thickBot="1" x14ac:dyDescent="0.35">
      <c r="A152" s="723" t="s">
        <v>473</v>
      </c>
      <c r="B152" s="706">
        <v>0</v>
      </c>
      <c r="C152" s="706">
        <v>443.59130000000101</v>
      </c>
      <c r="D152" s="707">
        <v>443.59130000000101</v>
      </c>
      <c r="E152" s="708" t="s">
        <v>329</v>
      </c>
      <c r="F152" s="706">
        <v>0</v>
      </c>
      <c r="G152" s="707">
        <v>0</v>
      </c>
      <c r="H152" s="709">
        <v>3.3879999999999999</v>
      </c>
      <c r="I152" s="706">
        <v>3.3879999999999999</v>
      </c>
      <c r="J152" s="707">
        <v>3.3879999999999999</v>
      </c>
      <c r="K152" s="710" t="s">
        <v>329</v>
      </c>
    </row>
    <row r="153" spans="1:11" ht="14.4" customHeight="1" thickBot="1" x14ac:dyDescent="0.35">
      <c r="A153" s="724" t="s">
        <v>474</v>
      </c>
      <c r="B153" s="701">
        <v>0</v>
      </c>
      <c r="C153" s="701">
        <v>443.59130000000101</v>
      </c>
      <c r="D153" s="702">
        <v>443.59130000000101</v>
      </c>
      <c r="E153" s="711" t="s">
        <v>329</v>
      </c>
      <c r="F153" s="701">
        <v>0</v>
      </c>
      <c r="G153" s="702">
        <v>0</v>
      </c>
      <c r="H153" s="704">
        <v>3.3879999999999999</v>
      </c>
      <c r="I153" s="701">
        <v>3.3879999999999999</v>
      </c>
      <c r="J153" s="702">
        <v>3.3879999999999999</v>
      </c>
      <c r="K153" s="712" t="s">
        <v>329</v>
      </c>
    </row>
    <row r="154" spans="1:11" ht="14.4" customHeight="1" thickBot="1" x14ac:dyDescent="0.35">
      <c r="A154" s="723" t="s">
        <v>475</v>
      </c>
      <c r="B154" s="706">
        <v>0</v>
      </c>
      <c r="C154" s="706">
        <v>4.634169999999</v>
      </c>
      <c r="D154" s="707">
        <v>4.634169999999</v>
      </c>
      <c r="E154" s="708" t="s">
        <v>335</v>
      </c>
      <c r="F154" s="706">
        <v>0</v>
      </c>
      <c r="G154" s="707">
        <v>0</v>
      </c>
      <c r="H154" s="709">
        <v>0</v>
      </c>
      <c r="I154" s="706">
        <v>0</v>
      </c>
      <c r="J154" s="707">
        <v>0</v>
      </c>
      <c r="K154" s="714">
        <v>6</v>
      </c>
    </row>
    <row r="155" spans="1:11" ht="14.4" customHeight="1" thickBot="1" x14ac:dyDescent="0.35">
      <c r="A155" s="724" t="s">
        <v>476</v>
      </c>
      <c r="B155" s="701">
        <v>0</v>
      </c>
      <c r="C155" s="701">
        <v>4.634169999999</v>
      </c>
      <c r="D155" s="702">
        <v>4.634169999999</v>
      </c>
      <c r="E155" s="711" t="s">
        <v>335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05">
        <v>6</v>
      </c>
    </row>
    <row r="156" spans="1:11" ht="14.4" customHeight="1" thickBot="1" x14ac:dyDescent="0.35">
      <c r="A156" s="721" t="s">
        <v>477</v>
      </c>
      <c r="B156" s="701">
        <v>0</v>
      </c>
      <c r="C156" s="701">
        <v>0.66737999999999997</v>
      </c>
      <c r="D156" s="702">
        <v>0.66737999999999997</v>
      </c>
      <c r="E156" s="711" t="s">
        <v>329</v>
      </c>
      <c r="F156" s="701">
        <v>0</v>
      </c>
      <c r="G156" s="702">
        <v>0</v>
      </c>
      <c r="H156" s="704">
        <v>0</v>
      </c>
      <c r="I156" s="701">
        <v>0.20286000000000001</v>
      </c>
      <c r="J156" s="702">
        <v>0.20286000000000001</v>
      </c>
      <c r="K156" s="712" t="s">
        <v>329</v>
      </c>
    </row>
    <row r="157" spans="1:11" ht="14.4" customHeight="1" thickBot="1" x14ac:dyDescent="0.35">
      <c r="A157" s="722" t="s">
        <v>478</v>
      </c>
      <c r="B157" s="701">
        <v>0</v>
      </c>
      <c r="C157" s="701">
        <v>0.66737999999999997</v>
      </c>
      <c r="D157" s="702">
        <v>0.66737999999999997</v>
      </c>
      <c r="E157" s="711" t="s">
        <v>329</v>
      </c>
      <c r="F157" s="701">
        <v>0</v>
      </c>
      <c r="G157" s="702">
        <v>0</v>
      </c>
      <c r="H157" s="704">
        <v>0</v>
      </c>
      <c r="I157" s="701">
        <v>0.20286000000000001</v>
      </c>
      <c r="J157" s="702">
        <v>0.20286000000000001</v>
      </c>
      <c r="K157" s="712" t="s">
        <v>329</v>
      </c>
    </row>
    <row r="158" spans="1:11" ht="14.4" customHeight="1" thickBot="1" x14ac:dyDescent="0.35">
      <c r="A158" s="723" t="s">
        <v>479</v>
      </c>
      <c r="B158" s="706">
        <v>0</v>
      </c>
      <c r="C158" s="706">
        <v>0.66737999999999997</v>
      </c>
      <c r="D158" s="707">
        <v>0.66737999999999997</v>
      </c>
      <c r="E158" s="708" t="s">
        <v>329</v>
      </c>
      <c r="F158" s="706">
        <v>0</v>
      </c>
      <c r="G158" s="707">
        <v>0</v>
      </c>
      <c r="H158" s="709">
        <v>0</v>
      </c>
      <c r="I158" s="706">
        <v>0.20286000000000001</v>
      </c>
      <c r="J158" s="707">
        <v>0.20286000000000001</v>
      </c>
      <c r="K158" s="710" t="s">
        <v>329</v>
      </c>
    </row>
    <row r="159" spans="1:11" ht="14.4" customHeight="1" thickBot="1" x14ac:dyDescent="0.35">
      <c r="A159" s="724" t="s">
        <v>480</v>
      </c>
      <c r="B159" s="701">
        <v>0</v>
      </c>
      <c r="C159" s="701">
        <v>0.66737999999999997</v>
      </c>
      <c r="D159" s="702">
        <v>0.66737999999999997</v>
      </c>
      <c r="E159" s="711" t="s">
        <v>329</v>
      </c>
      <c r="F159" s="701">
        <v>0</v>
      </c>
      <c r="G159" s="702">
        <v>0</v>
      </c>
      <c r="H159" s="704">
        <v>0</v>
      </c>
      <c r="I159" s="701">
        <v>0.20286000000000001</v>
      </c>
      <c r="J159" s="702">
        <v>0.20286000000000001</v>
      </c>
      <c r="K159" s="712" t="s">
        <v>329</v>
      </c>
    </row>
    <row r="160" spans="1:11" ht="14.4" customHeight="1" thickBot="1" x14ac:dyDescent="0.35">
      <c r="A160" s="720" t="s">
        <v>481</v>
      </c>
      <c r="B160" s="701">
        <v>160420.39160985799</v>
      </c>
      <c r="C160" s="701">
        <v>145838.03708000001</v>
      </c>
      <c r="D160" s="702">
        <v>-14582.354529858099</v>
      </c>
      <c r="E160" s="703">
        <v>0.90909912148000005</v>
      </c>
      <c r="F160" s="701">
        <v>148464.42121127999</v>
      </c>
      <c r="G160" s="702">
        <v>74232.210605639906</v>
      </c>
      <c r="H160" s="704">
        <v>14297.952649999999</v>
      </c>
      <c r="I160" s="701">
        <v>82606.148910000004</v>
      </c>
      <c r="J160" s="702">
        <v>8373.9383043601392</v>
      </c>
      <c r="K160" s="705">
        <v>0.556403670563</v>
      </c>
    </row>
    <row r="161" spans="1:11" ht="14.4" customHeight="1" thickBot="1" x14ac:dyDescent="0.35">
      <c r="A161" s="721" t="s">
        <v>482</v>
      </c>
      <c r="B161" s="701">
        <v>160417.82351284401</v>
      </c>
      <c r="C161" s="701">
        <v>145656.7101</v>
      </c>
      <c r="D161" s="702">
        <v>-14761.113412843901</v>
      </c>
      <c r="E161" s="703">
        <v>0.90798333321299995</v>
      </c>
      <c r="F161" s="701">
        <v>148365.18947250201</v>
      </c>
      <c r="G161" s="702">
        <v>74182.594736251194</v>
      </c>
      <c r="H161" s="704">
        <v>14293.82042</v>
      </c>
      <c r="I161" s="701">
        <v>82580.289610000007</v>
      </c>
      <c r="J161" s="702">
        <v>8397.6948737488401</v>
      </c>
      <c r="K161" s="705">
        <v>0.55660151753599996</v>
      </c>
    </row>
    <row r="162" spans="1:11" ht="14.4" customHeight="1" thickBot="1" x14ac:dyDescent="0.35">
      <c r="A162" s="722" t="s">
        <v>483</v>
      </c>
      <c r="B162" s="701">
        <v>160417.82351284401</v>
      </c>
      <c r="C162" s="701">
        <v>145656.7101</v>
      </c>
      <c r="D162" s="702">
        <v>-14761.113412843901</v>
      </c>
      <c r="E162" s="703">
        <v>0.90798333321299995</v>
      </c>
      <c r="F162" s="701">
        <v>148365.18947250201</v>
      </c>
      <c r="G162" s="702">
        <v>74182.594736251194</v>
      </c>
      <c r="H162" s="704">
        <v>14293.82042</v>
      </c>
      <c r="I162" s="701">
        <v>82580.289610000007</v>
      </c>
      <c r="J162" s="702">
        <v>8397.6948737488401</v>
      </c>
      <c r="K162" s="705">
        <v>0.55660151753599996</v>
      </c>
    </row>
    <row r="163" spans="1:11" ht="14.4" customHeight="1" thickBot="1" x14ac:dyDescent="0.35">
      <c r="A163" s="723" t="s">
        <v>484</v>
      </c>
      <c r="B163" s="706">
        <v>20</v>
      </c>
      <c r="C163" s="706">
        <v>65.507210000000001</v>
      </c>
      <c r="D163" s="707">
        <v>45.507210000000001</v>
      </c>
      <c r="E163" s="713">
        <v>3.2753605000000001</v>
      </c>
      <c r="F163" s="706">
        <v>68.392012445185998</v>
      </c>
      <c r="G163" s="707">
        <v>34.196006222592999</v>
      </c>
      <c r="H163" s="709">
        <v>0</v>
      </c>
      <c r="I163" s="706">
        <v>18.401199999999999</v>
      </c>
      <c r="J163" s="707">
        <v>-15.794806222592999</v>
      </c>
      <c r="K163" s="714">
        <v>0.26905481125800002</v>
      </c>
    </row>
    <row r="164" spans="1:11" ht="14.4" customHeight="1" thickBot="1" x14ac:dyDescent="0.35">
      <c r="A164" s="724" t="s">
        <v>485</v>
      </c>
      <c r="B164" s="701">
        <v>10</v>
      </c>
      <c r="C164" s="701">
        <v>64.412369999999996</v>
      </c>
      <c r="D164" s="702">
        <v>54.412370000000003</v>
      </c>
      <c r="E164" s="703">
        <v>6.4412370000000001</v>
      </c>
      <c r="F164" s="701">
        <v>67.250683335822004</v>
      </c>
      <c r="G164" s="702">
        <v>33.625341667911002</v>
      </c>
      <c r="H164" s="704">
        <v>0</v>
      </c>
      <c r="I164" s="701">
        <v>18.401199999999999</v>
      </c>
      <c r="J164" s="702">
        <v>-15.224141667911001</v>
      </c>
      <c r="K164" s="705">
        <v>0.273621011523</v>
      </c>
    </row>
    <row r="165" spans="1:11" ht="14.4" customHeight="1" thickBot="1" x14ac:dyDescent="0.35">
      <c r="A165" s="724" t="s">
        <v>486</v>
      </c>
      <c r="B165" s="701">
        <v>10</v>
      </c>
      <c r="C165" s="701">
        <v>1.09484</v>
      </c>
      <c r="D165" s="702">
        <v>-8.9051600000000004</v>
      </c>
      <c r="E165" s="703">
        <v>0.109484</v>
      </c>
      <c r="F165" s="701">
        <v>1.141329109363</v>
      </c>
      <c r="G165" s="702">
        <v>0.57066455468099997</v>
      </c>
      <c r="H165" s="704">
        <v>0</v>
      </c>
      <c r="I165" s="701">
        <v>0</v>
      </c>
      <c r="J165" s="702">
        <v>-0.57066455468099997</v>
      </c>
      <c r="K165" s="705">
        <v>0</v>
      </c>
    </row>
    <row r="166" spans="1:11" ht="14.4" customHeight="1" thickBot="1" x14ac:dyDescent="0.35">
      <c r="A166" s="723" t="s">
        <v>487</v>
      </c>
      <c r="B166" s="706">
        <v>136</v>
      </c>
      <c r="C166" s="706">
        <v>154.34031999999999</v>
      </c>
      <c r="D166" s="707">
        <v>18.340319999999998</v>
      </c>
      <c r="E166" s="713">
        <v>1.134855294117</v>
      </c>
      <c r="F166" s="706">
        <v>237.48301330620799</v>
      </c>
      <c r="G166" s="707">
        <v>118.741506653104</v>
      </c>
      <c r="H166" s="709">
        <v>31.991679999999999</v>
      </c>
      <c r="I166" s="706">
        <v>96.739620000000002</v>
      </c>
      <c r="J166" s="707">
        <v>-22.001886653103</v>
      </c>
      <c r="K166" s="714">
        <v>0.40735385092600002</v>
      </c>
    </row>
    <row r="167" spans="1:11" ht="14.4" customHeight="1" thickBot="1" x14ac:dyDescent="0.35">
      <c r="A167" s="724" t="s">
        <v>488</v>
      </c>
      <c r="B167" s="701">
        <v>136</v>
      </c>
      <c r="C167" s="701">
        <v>154.34031999999999</v>
      </c>
      <c r="D167" s="702">
        <v>18.340319999999998</v>
      </c>
      <c r="E167" s="703">
        <v>1.134855294117</v>
      </c>
      <c r="F167" s="701">
        <v>237.48301330620799</v>
      </c>
      <c r="G167" s="702">
        <v>118.741506653104</v>
      </c>
      <c r="H167" s="704">
        <v>31.991679999999999</v>
      </c>
      <c r="I167" s="701">
        <v>96.739620000000002</v>
      </c>
      <c r="J167" s="702">
        <v>-22.001886653103</v>
      </c>
      <c r="K167" s="705">
        <v>0.40735385092600002</v>
      </c>
    </row>
    <row r="168" spans="1:11" ht="14.4" customHeight="1" thickBot="1" x14ac:dyDescent="0.35">
      <c r="A168" s="723" t="s">
        <v>489</v>
      </c>
      <c r="B168" s="706">
        <v>4309.8235128439801</v>
      </c>
      <c r="C168" s="706">
        <v>3543.0655499999998</v>
      </c>
      <c r="D168" s="707">
        <v>-766.75796284397802</v>
      </c>
      <c r="E168" s="713">
        <v>0.82209063536799998</v>
      </c>
      <c r="F168" s="706">
        <v>3539.3630696261998</v>
      </c>
      <c r="G168" s="707">
        <v>1769.6815348130999</v>
      </c>
      <c r="H168" s="709">
        <v>365.51396</v>
      </c>
      <c r="I168" s="706">
        <v>1990.5065999999999</v>
      </c>
      <c r="J168" s="707">
        <v>220.825065186899</v>
      </c>
      <c r="K168" s="714">
        <v>0.562391187578</v>
      </c>
    </row>
    <row r="169" spans="1:11" ht="14.4" customHeight="1" thickBot="1" x14ac:dyDescent="0.35">
      <c r="A169" s="724" t="s">
        <v>490</v>
      </c>
      <c r="B169" s="701">
        <v>0</v>
      </c>
      <c r="C169" s="701">
        <v>6.9933699999999996</v>
      </c>
      <c r="D169" s="702">
        <v>6.9933699999999996</v>
      </c>
      <c r="E169" s="711" t="s">
        <v>329</v>
      </c>
      <c r="F169" s="701">
        <v>6.5232913145489997</v>
      </c>
      <c r="G169" s="702">
        <v>3.2616456572739998</v>
      </c>
      <c r="H169" s="704">
        <v>0</v>
      </c>
      <c r="I169" s="701">
        <v>0.26752999999999999</v>
      </c>
      <c r="J169" s="702">
        <v>-2.994115657274</v>
      </c>
      <c r="K169" s="705">
        <v>4.1011505864E-2</v>
      </c>
    </row>
    <row r="170" spans="1:11" ht="14.4" customHeight="1" thickBot="1" x14ac:dyDescent="0.35">
      <c r="A170" s="724" t="s">
        <v>491</v>
      </c>
      <c r="B170" s="701">
        <v>4218.8235128439801</v>
      </c>
      <c r="C170" s="701">
        <v>3403.25153</v>
      </c>
      <c r="D170" s="702">
        <v>-815.57198284397805</v>
      </c>
      <c r="E170" s="703">
        <v>0.80668260230300004</v>
      </c>
      <c r="F170" s="701">
        <v>3400</v>
      </c>
      <c r="G170" s="702">
        <v>1700</v>
      </c>
      <c r="H170" s="704">
        <v>365.51396</v>
      </c>
      <c r="I170" s="701">
        <v>1929.0293799999999</v>
      </c>
      <c r="J170" s="702">
        <v>229.02938</v>
      </c>
      <c r="K170" s="705">
        <v>0.56736158235199996</v>
      </c>
    </row>
    <row r="171" spans="1:11" ht="14.4" customHeight="1" thickBot="1" x14ac:dyDescent="0.35">
      <c r="A171" s="724" t="s">
        <v>492</v>
      </c>
      <c r="B171" s="701">
        <v>91</v>
      </c>
      <c r="C171" s="701">
        <v>132.82065</v>
      </c>
      <c r="D171" s="702">
        <v>41.820650000000001</v>
      </c>
      <c r="E171" s="703">
        <v>1.459567582417</v>
      </c>
      <c r="F171" s="701">
        <v>132.839778311651</v>
      </c>
      <c r="G171" s="702">
        <v>66.419889155825004</v>
      </c>
      <c r="H171" s="704">
        <v>0</v>
      </c>
      <c r="I171" s="701">
        <v>61.209690000000002</v>
      </c>
      <c r="J171" s="702">
        <v>-5.2101991558250003</v>
      </c>
      <c r="K171" s="705">
        <v>0.46077832090600002</v>
      </c>
    </row>
    <row r="172" spans="1:11" ht="14.4" customHeight="1" thickBot="1" x14ac:dyDescent="0.35">
      <c r="A172" s="723" t="s">
        <v>493</v>
      </c>
      <c r="B172" s="706">
        <v>155952</v>
      </c>
      <c r="C172" s="706">
        <v>139104.69135000001</v>
      </c>
      <c r="D172" s="707">
        <v>-16847.308649999999</v>
      </c>
      <c r="E172" s="713">
        <v>0.89197119209700004</v>
      </c>
      <c r="F172" s="706">
        <v>144519.95137712499</v>
      </c>
      <c r="G172" s="707">
        <v>72259.975688562394</v>
      </c>
      <c r="H172" s="709">
        <v>12402.786959999999</v>
      </c>
      <c r="I172" s="706">
        <v>77685.45263</v>
      </c>
      <c r="J172" s="707">
        <v>5425.4769414376196</v>
      </c>
      <c r="K172" s="714">
        <v>0.53754136982199996</v>
      </c>
    </row>
    <row r="173" spans="1:11" ht="14.4" customHeight="1" thickBot="1" x14ac:dyDescent="0.35">
      <c r="A173" s="724" t="s">
        <v>494</v>
      </c>
      <c r="B173" s="701">
        <v>76196</v>
      </c>
      <c r="C173" s="701">
        <v>61502.570570000003</v>
      </c>
      <c r="D173" s="702">
        <v>-14693.42943</v>
      </c>
      <c r="E173" s="703">
        <v>0.80716271943399998</v>
      </c>
      <c r="F173" s="701">
        <v>65137.888080999997</v>
      </c>
      <c r="G173" s="702">
        <v>32568.944040499999</v>
      </c>
      <c r="H173" s="704">
        <v>5233.6101399999998</v>
      </c>
      <c r="I173" s="701">
        <v>33689.45349</v>
      </c>
      <c r="J173" s="702">
        <v>1120.5094495000001</v>
      </c>
      <c r="K173" s="705">
        <v>0.51720211512000003</v>
      </c>
    </row>
    <row r="174" spans="1:11" ht="14.4" customHeight="1" thickBot="1" x14ac:dyDescent="0.35">
      <c r="A174" s="724" t="s">
        <v>495</v>
      </c>
      <c r="B174" s="701">
        <v>77784</v>
      </c>
      <c r="C174" s="701">
        <v>75465.786030000003</v>
      </c>
      <c r="D174" s="702">
        <v>-2318.2139699999798</v>
      </c>
      <c r="E174" s="703">
        <v>0.97019677607200006</v>
      </c>
      <c r="F174" s="701">
        <v>76679.443776602202</v>
      </c>
      <c r="G174" s="702">
        <v>38339.721888301101</v>
      </c>
      <c r="H174" s="704">
        <v>6820.9261800000004</v>
      </c>
      <c r="I174" s="701">
        <v>41070.098360000004</v>
      </c>
      <c r="J174" s="702">
        <v>2730.3764716989199</v>
      </c>
      <c r="K174" s="705">
        <v>0.53560767185000002</v>
      </c>
    </row>
    <row r="175" spans="1:11" ht="14.4" customHeight="1" thickBot="1" x14ac:dyDescent="0.35">
      <c r="A175" s="724" t="s">
        <v>496</v>
      </c>
      <c r="B175" s="701">
        <v>674</v>
      </c>
      <c r="C175" s="701">
        <v>780.79673000000003</v>
      </c>
      <c r="D175" s="702">
        <v>106.79673</v>
      </c>
      <c r="E175" s="703">
        <v>1.158452121661</v>
      </c>
      <c r="F175" s="701">
        <v>1048.90075264593</v>
      </c>
      <c r="G175" s="702">
        <v>524.45037632296396</v>
      </c>
      <c r="H175" s="704">
        <v>164.75916000000001</v>
      </c>
      <c r="I175" s="701">
        <v>1435.8311799999999</v>
      </c>
      <c r="J175" s="702">
        <v>911.38080367703606</v>
      </c>
      <c r="K175" s="705">
        <v>1.368891362102</v>
      </c>
    </row>
    <row r="176" spans="1:11" ht="14.4" customHeight="1" thickBot="1" x14ac:dyDescent="0.35">
      <c r="A176" s="724" t="s">
        <v>497</v>
      </c>
      <c r="B176" s="701">
        <v>1298</v>
      </c>
      <c r="C176" s="701">
        <v>1355.53802</v>
      </c>
      <c r="D176" s="702">
        <v>57.538020000000003</v>
      </c>
      <c r="E176" s="703">
        <v>1.0443282126340001</v>
      </c>
      <c r="F176" s="701">
        <v>1653.7187668766401</v>
      </c>
      <c r="G176" s="702">
        <v>826.85938343832004</v>
      </c>
      <c r="H176" s="704">
        <v>183.49148</v>
      </c>
      <c r="I176" s="701">
        <v>1490.0696</v>
      </c>
      <c r="J176" s="702">
        <v>663.21021656168</v>
      </c>
      <c r="K176" s="705">
        <v>0.90104171872799999</v>
      </c>
    </row>
    <row r="177" spans="1:11" ht="14.4" customHeight="1" thickBot="1" x14ac:dyDescent="0.35">
      <c r="A177" s="723" t="s">
        <v>498</v>
      </c>
      <c r="B177" s="706">
        <v>0</v>
      </c>
      <c r="C177" s="706">
        <v>2789.1056699999999</v>
      </c>
      <c r="D177" s="707">
        <v>2789.1056699999999</v>
      </c>
      <c r="E177" s="708" t="s">
        <v>329</v>
      </c>
      <c r="F177" s="706">
        <v>0</v>
      </c>
      <c r="G177" s="707">
        <v>0</v>
      </c>
      <c r="H177" s="709">
        <v>1493.52782</v>
      </c>
      <c r="I177" s="706">
        <v>2789.1895599999998</v>
      </c>
      <c r="J177" s="707">
        <v>2789.1895599999998</v>
      </c>
      <c r="K177" s="710" t="s">
        <v>329</v>
      </c>
    </row>
    <row r="178" spans="1:11" ht="14.4" customHeight="1" thickBot="1" x14ac:dyDescent="0.35">
      <c r="A178" s="724" t="s">
        <v>499</v>
      </c>
      <c r="B178" s="701">
        <v>0</v>
      </c>
      <c r="C178" s="701">
        <v>1986.3581899999999</v>
      </c>
      <c r="D178" s="702">
        <v>1986.3581899999999</v>
      </c>
      <c r="E178" s="711" t="s">
        <v>329</v>
      </c>
      <c r="F178" s="701">
        <v>0</v>
      </c>
      <c r="G178" s="702">
        <v>0</v>
      </c>
      <c r="H178" s="704">
        <v>1209.07105</v>
      </c>
      <c r="I178" s="701">
        <v>1209.07105</v>
      </c>
      <c r="J178" s="702">
        <v>1209.07105</v>
      </c>
      <c r="K178" s="712" t="s">
        <v>329</v>
      </c>
    </row>
    <row r="179" spans="1:11" ht="14.4" customHeight="1" thickBot="1" x14ac:dyDescent="0.35">
      <c r="A179" s="724" t="s">
        <v>500</v>
      </c>
      <c r="B179" s="701">
        <v>0</v>
      </c>
      <c r="C179" s="701">
        <v>802.74748</v>
      </c>
      <c r="D179" s="702">
        <v>802.74748</v>
      </c>
      <c r="E179" s="711" t="s">
        <v>329</v>
      </c>
      <c r="F179" s="701">
        <v>0</v>
      </c>
      <c r="G179" s="702">
        <v>0</v>
      </c>
      <c r="H179" s="704">
        <v>284.45677000000001</v>
      </c>
      <c r="I179" s="701">
        <v>1580.11851</v>
      </c>
      <c r="J179" s="702">
        <v>1580.11851</v>
      </c>
      <c r="K179" s="712" t="s">
        <v>329</v>
      </c>
    </row>
    <row r="180" spans="1:11" ht="14.4" customHeight="1" thickBot="1" x14ac:dyDescent="0.35">
      <c r="A180" s="721" t="s">
        <v>501</v>
      </c>
      <c r="B180" s="701">
        <v>2.5680970141609998</v>
      </c>
      <c r="C180" s="701">
        <v>127.11297999999999</v>
      </c>
      <c r="D180" s="702">
        <v>124.544882985839</v>
      </c>
      <c r="E180" s="703">
        <v>49.49695408665</v>
      </c>
      <c r="F180" s="701">
        <v>99.231738777358004</v>
      </c>
      <c r="G180" s="702">
        <v>49.615869388679002</v>
      </c>
      <c r="H180" s="704">
        <v>4.1322299999999998</v>
      </c>
      <c r="I180" s="701">
        <v>25.859300000000001</v>
      </c>
      <c r="J180" s="702">
        <v>-23.756569388679001</v>
      </c>
      <c r="K180" s="705">
        <v>0.26059505072200001</v>
      </c>
    </row>
    <row r="181" spans="1:11" ht="14.4" customHeight="1" thickBot="1" x14ac:dyDescent="0.35">
      <c r="A181" s="722" t="s">
        <v>502</v>
      </c>
      <c r="B181" s="701">
        <v>0</v>
      </c>
      <c r="C181" s="701">
        <v>51.28884</v>
      </c>
      <c r="D181" s="702">
        <v>51.28884</v>
      </c>
      <c r="E181" s="711" t="s">
        <v>335</v>
      </c>
      <c r="F181" s="701">
        <v>0</v>
      </c>
      <c r="G181" s="702">
        <v>0</v>
      </c>
      <c r="H181" s="704">
        <v>0</v>
      </c>
      <c r="I181" s="701">
        <v>9</v>
      </c>
      <c r="J181" s="702">
        <v>9</v>
      </c>
      <c r="K181" s="712" t="s">
        <v>329</v>
      </c>
    </row>
    <row r="182" spans="1:11" ht="14.4" customHeight="1" thickBot="1" x14ac:dyDescent="0.35">
      <c r="A182" s="723" t="s">
        <v>503</v>
      </c>
      <c r="B182" s="706">
        <v>0</v>
      </c>
      <c r="C182" s="706">
        <v>4.0388400000000004</v>
      </c>
      <c r="D182" s="707">
        <v>4.0388400000000004</v>
      </c>
      <c r="E182" s="708" t="s">
        <v>335</v>
      </c>
      <c r="F182" s="706">
        <v>0</v>
      </c>
      <c r="G182" s="707">
        <v>0</v>
      </c>
      <c r="H182" s="709">
        <v>0</v>
      </c>
      <c r="I182" s="706">
        <v>0</v>
      </c>
      <c r="J182" s="707">
        <v>0</v>
      </c>
      <c r="K182" s="710" t="s">
        <v>329</v>
      </c>
    </row>
    <row r="183" spans="1:11" ht="14.4" customHeight="1" thickBot="1" x14ac:dyDescent="0.35">
      <c r="A183" s="724" t="s">
        <v>504</v>
      </c>
      <c r="B183" s="701">
        <v>0</v>
      </c>
      <c r="C183" s="701">
        <v>4.0388400000000004</v>
      </c>
      <c r="D183" s="702">
        <v>4.0388400000000004</v>
      </c>
      <c r="E183" s="711" t="s">
        <v>335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12" t="s">
        <v>329</v>
      </c>
    </row>
    <row r="184" spans="1:11" ht="14.4" customHeight="1" thickBot="1" x14ac:dyDescent="0.35">
      <c r="A184" s="723" t="s">
        <v>505</v>
      </c>
      <c r="B184" s="706">
        <v>0</v>
      </c>
      <c r="C184" s="706">
        <v>47.25</v>
      </c>
      <c r="D184" s="707">
        <v>47.25</v>
      </c>
      <c r="E184" s="708" t="s">
        <v>335</v>
      </c>
      <c r="F184" s="706">
        <v>0</v>
      </c>
      <c r="G184" s="707">
        <v>0</v>
      </c>
      <c r="H184" s="709">
        <v>0</v>
      </c>
      <c r="I184" s="706">
        <v>9</v>
      </c>
      <c r="J184" s="707">
        <v>9</v>
      </c>
      <c r="K184" s="710" t="s">
        <v>329</v>
      </c>
    </row>
    <row r="185" spans="1:11" ht="14.4" customHeight="1" thickBot="1" x14ac:dyDescent="0.35">
      <c r="A185" s="724" t="s">
        <v>506</v>
      </c>
      <c r="B185" s="701">
        <v>0</v>
      </c>
      <c r="C185" s="701">
        <v>47.25</v>
      </c>
      <c r="D185" s="702">
        <v>47.25</v>
      </c>
      <c r="E185" s="711" t="s">
        <v>335</v>
      </c>
      <c r="F185" s="701">
        <v>0</v>
      </c>
      <c r="G185" s="702">
        <v>0</v>
      </c>
      <c r="H185" s="704">
        <v>0</v>
      </c>
      <c r="I185" s="701">
        <v>9</v>
      </c>
      <c r="J185" s="702">
        <v>9</v>
      </c>
      <c r="K185" s="712" t="s">
        <v>329</v>
      </c>
    </row>
    <row r="186" spans="1:11" ht="14.4" customHeight="1" thickBot="1" x14ac:dyDescent="0.35">
      <c r="A186" s="727" t="s">
        <v>507</v>
      </c>
      <c r="B186" s="706">
        <v>2.5680970141609998</v>
      </c>
      <c r="C186" s="706">
        <v>75.82414</v>
      </c>
      <c r="D186" s="707">
        <v>73.256042985837993</v>
      </c>
      <c r="E186" s="713">
        <v>29.525418853682002</v>
      </c>
      <c r="F186" s="706">
        <v>99.231738777358004</v>
      </c>
      <c r="G186" s="707">
        <v>49.615869388679002</v>
      </c>
      <c r="H186" s="709">
        <v>4.1322299999999998</v>
      </c>
      <c r="I186" s="706">
        <v>16.859300000000001</v>
      </c>
      <c r="J186" s="707">
        <v>-32.756569388678997</v>
      </c>
      <c r="K186" s="714">
        <v>0.16989826246799999</v>
      </c>
    </row>
    <row r="187" spans="1:11" ht="14.4" customHeight="1" thickBot="1" x14ac:dyDescent="0.35">
      <c r="A187" s="723" t="s">
        <v>508</v>
      </c>
      <c r="B187" s="706">
        <v>0</v>
      </c>
      <c r="C187" s="706">
        <v>-2.8799120206646199E-20</v>
      </c>
      <c r="D187" s="707">
        <v>-2.8799120206646199E-20</v>
      </c>
      <c r="E187" s="708" t="s">
        <v>329</v>
      </c>
      <c r="F187" s="706">
        <v>0</v>
      </c>
      <c r="G187" s="707">
        <v>0</v>
      </c>
      <c r="H187" s="709">
        <v>0</v>
      </c>
      <c r="I187" s="706">
        <v>-1.9000000000000001E-4</v>
      </c>
      <c r="J187" s="707">
        <v>-1.9000000000000001E-4</v>
      </c>
      <c r="K187" s="710" t="s">
        <v>329</v>
      </c>
    </row>
    <row r="188" spans="1:11" ht="14.4" customHeight="1" thickBot="1" x14ac:dyDescent="0.35">
      <c r="A188" s="724" t="s">
        <v>509</v>
      </c>
      <c r="B188" s="701">
        <v>0</v>
      </c>
      <c r="C188" s="701">
        <v>-2.8799120206646199E-20</v>
      </c>
      <c r="D188" s="702">
        <v>-2.8799120206646199E-20</v>
      </c>
      <c r="E188" s="711" t="s">
        <v>329</v>
      </c>
      <c r="F188" s="701">
        <v>0</v>
      </c>
      <c r="G188" s="702">
        <v>0</v>
      </c>
      <c r="H188" s="704">
        <v>0</v>
      </c>
      <c r="I188" s="701">
        <v>-1.9000000000000001E-4</v>
      </c>
      <c r="J188" s="702">
        <v>-1.9000000000000001E-4</v>
      </c>
      <c r="K188" s="712" t="s">
        <v>329</v>
      </c>
    </row>
    <row r="189" spans="1:11" ht="14.4" customHeight="1" thickBot="1" x14ac:dyDescent="0.35">
      <c r="A189" s="723" t="s">
        <v>510</v>
      </c>
      <c r="B189" s="706">
        <v>2.5680970141609998</v>
      </c>
      <c r="C189" s="706">
        <v>75.82414</v>
      </c>
      <c r="D189" s="707">
        <v>73.256042985837993</v>
      </c>
      <c r="E189" s="713">
        <v>29.525418853682002</v>
      </c>
      <c r="F189" s="706">
        <v>99.231738777358004</v>
      </c>
      <c r="G189" s="707">
        <v>49.615869388679002</v>
      </c>
      <c r="H189" s="709">
        <v>4.1322299999999998</v>
      </c>
      <c r="I189" s="706">
        <v>16.859490000000001</v>
      </c>
      <c r="J189" s="707">
        <v>-32.756379388679001</v>
      </c>
      <c r="K189" s="714">
        <v>0.16990017717799999</v>
      </c>
    </row>
    <row r="190" spans="1:11" ht="14.4" customHeight="1" thickBot="1" x14ac:dyDescent="0.35">
      <c r="A190" s="724" t="s">
        <v>511</v>
      </c>
      <c r="B190" s="701">
        <v>0</v>
      </c>
      <c r="C190" s="701">
        <v>41.32</v>
      </c>
      <c r="D190" s="702">
        <v>41.32</v>
      </c>
      <c r="E190" s="711" t="s">
        <v>335</v>
      </c>
      <c r="F190" s="701">
        <v>65.337773190921993</v>
      </c>
      <c r="G190" s="702">
        <v>32.668886595460997</v>
      </c>
      <c r="H190" s="704">
        <v>0</v>
      </c>
      <c r="I190" s="701">
        <v>0</v>
      </c>
      <c r="J190" s="702">
        <v>-32.668886595460997</v>
      </c>
      <c r="K190" s="705">
        <v>0</v>
      </c>
    </row>
    <row r="191" spans="1:11" ht="14.4" customHeight="1" thickBot="1" x14ac:dyDescent="0.35">
      <c r="A191" s="724" t="s">
        <v>512</v>
      </c>
      <c r="B191" s="701">
        <v>2.5680970141609998</v>
      </c>
      <c r="C191" s="701">
        <v>34.50414</v>
      </c>
      <c r="D191" s="702">
        <v>31.936042985838</v>
      </c>
      <c r="E191" s="703">
        <v>13.435684014168</v>
      </c>
      <c r="F191" s="701">
        <v>33.893965586435002</v>
      </c>
      <c r="G191" s="702">
        <v>16.946982793217</v>
      </c>
      <c r="H191" s="704">
        <v>4.1322299999999998</v>
      </c>
      <c r="I191" s="701">
        <v>16.859490000000001</v>
      </c>
      <c r="J191" s="702">
        <v>-8.7492793217000001E-2</v>
      </c>
      <c r="K191" s="705">
        <v>0.49741863214499998</v>
      </c>
    </row>
    <row r="192" spans="1:11" ht="14.4" customHeight="1" thickBot="1" x14ac:dyDescent="0.35">
      <c r="A192" s="721" t="s">
        <v>513</v>
      </c>
      <c r="B192" s="701">
        <v>0</v>
      </c>
      <c r="C192" s="701">
        <v>54.213999999999999</v>
      </c>
      <c r="D192" s="702">
        <v>54.213999999999999</v>
      </c>
      <c r="E192" s="711" t="s">
        <v>335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05">
        <v>0</v>
      </c>
    </row>
    <row r="193" spans="1:11" ht="14.4" customHeight="1" thickBot="1" x14ac:dyDescent="0.35">
      <c r="A193" s="727" t="s">
        <v>514</v>
      </c>
      <c r="B193" s="706">
        <v>0</v>
      </c>
      <c r="C193" s="706">
        <v>54.213999999999999</v>
      </c>
      <c r="D193" s="707">
        <v>54.213999999999999</v>
      </c>
      <c r="E193" s="708" t="s">
        <v>335</v>
      </c>
      <c r="F193" s="706">
        <v>0</v>
      </c>
      <c r="G193" s="707">
        <v>0</v>
      </c>
      <c r="H193" s="709">
        <v>0</v>
      </c>
      <c r="I193" s="706">
        <v>0</v>
      </c>
      <c r="J193" s="707">
        <v>0</v>
      </c>
      <c r="K193" s="714">
        <v>0</v>
      </c>
    </row>
    <row r="194" spans="1:11" ht="14.4" customHeight="1" thickBot="1" x14ac:dyDescent="0.35">
      <c r="A194" s="723" t="s">
        <v>515</v>
      </c>
      <c r="B194" s="706">
        <v>0</v>
      </c>
      <c r="C194" s="706">
        <v>54.213999999999999</v>
      </c>
      <c r="D194" s="707">
        <v>54.213999999999999</v>
      </c>
      <c r="E194" s="708" t="s">
        <v>335</v>
      </c>
      <c r="F194" s="706">
        <v>0</v>
      </c>
      <c r="G194" s="707">
        <v>0</v>
      </c>
      <c r="H194" s="709">
        <v>0</v>
      </c>
      <c r="I194" s="706">
        <v>0</v>
      </c>
      <c r="J194" s="707">
        <v>0</v>
      </c>
      <c r="K194" s="714">
        <v>0</v>
      </c>
    </row>
    <row r="195" spans="1:11" ht="14.4" customHeight="1" thickBot="1" x14ac:dyDescent="0.35">
      <c r="A195" s="724" t="s">
        <v>516</v>
      </c>
      <c r="B195" s="701">
        <v>0</v>
      </c>
      <c r="C195" s="701">
        <v>54.213999999999999</v>
      </c>
      <c r="D195" s="702">
        <v>54.213999999999999</v>
      </c>
      <c r="E195" s="711" t="s">
        <v>335</v>
      </c>
      <c r="F195" s="701">
        <v>0</v>
      </c>
      <c r="G195" s="702">
        <v>0</v>
      </c>
      <c r="H195" s="704">
        <v>0</v>
      </c>
      <c r="I195" s="701">
        <v>0</v>
      </c>
      <c r="J195" s="702">
        <v>0</v>
      </c>
      <c r="K195" s="705">
        <v>0</v>
      </c>
    </row>
    <row r="196" spans="1:11" ht="14.4" customHeight="1" thickBot="1" x14ac:dyDescent="0.35">
      <c r="A196" s="720" t="s">
        <v>517</v>
      </c>
      <c r="B196" s="701">
        <v>4383.2781805755603</v>
      </c>
      <c r="C196" s="701">
        <v>4880.0303100000001</v>
      </c>
      <c r="D196" s="702">
        <v>496.75212942444301</v>
      </c>
      <c r="E196" s="703">
        <v>1.1133289079449999</v>
      </c>
      <c r="F196" s="701">
        <v>5239.9884694989696</v>
      </c>
      <c r="G196" s="702">
        <v>2619.9942347494898</v>
      </c>
      <c r="H196" s="704">
        <v>546.09149000000002</v>
      </c>
      <c r="I196" s="701">
        <v>2568.8228300000001</v>
      </c>
      <c r="J196" s="702">
        <v>-51.171404749486001</v>
      </c>
      <c r="K196" s="705">
        <v>0.49023444325299997</v>
      </c>
    </row>
    <row r="197" spans="1:11" ht="14.4" customHeight="1" thickBot="1" x14ac:dyDescent="0.35">
      <c r="A197" s="725" t="s">
        <v>518</v>
      </c>
      <c r="B197" s="706">
        <v>4383.2781805755603</v>
      </c>
      <c r="C197" s="706">
        <v>4880.0303100000001</v>
      </c>
      <c r="D197" s="707">
        <v>496.75212942444301</v>
      </c>
      <c r="E197" s="713">
        <v>1.1133289079449999</v>
      </c>
      <c r="F197" s="706">
        <v>5239.9884694989696</v>
      </c>
      <c r="G197" s="707">
        <v>2619.9942347494898</v>
      </c>
      <c r="H197" s="709">
        <v>546.09149000000002</v>
      </c>
      <c r="I197" s="706">
        <v>2568.8228300000001</v>
      </c>
      <c r="J197" s="707">
        <v>-51.171404749486001</v>
      </c>
      <c r="K197" s="714">
        <v>0.49023444325299997</v>
      </c>
    </row>
    <row r="198" spans="1:11" ht="14.4" customHeight="1" thickBot="1" x14ac:dyDescent="0.35">
      <c r="A198" s="727" t="s">
        <v>54</v>
      </c>
      <c r="B198" s="706">
        <v>4383.2781805755603</v>
      </c>
      <c r="C198" s="706">
        <v>4880.0303100000001</v>
      </c>
      <c r="D198" s="707">
        <v>496.75212942444301</v>
      </c>
      <c r="E198" s="713">
        <v>1.1133289079449999</v>
      </c>
      <c r="F198" s="706">
        <v>5239.9884694989696</v>
      </c>
      <c r="G198" s="707">
        <v>2619.9942347494898</v>
      </c>
      <c r="H198" s="709">
        <v>546.09149000000002</v>
      </c>
      <c r="I198" s="706">
        <v>2568.8228300000001</v>
      </c>
      <c r="J198" s="707">
        <v>-51.171404749486001</v>
      </c>
      <c r="K198" s="714">
        <v>0.49023444325299997</v>
      </c>
    </row>
    <row r="199" spans="1:11" ht="14.4" customHeight="1" thickBot="1" x14ac:dyDescent="0.35">
      <c r="A199" s="726" t="s">
        <v>519</v>
      </c>
      <c r="B199" s="701">
        <v>32.276886528835</v>
      </c>
      <c r="C199" s="701">
        <v>19.731729999999999</v>
      </c>
      <c r="D199" s="702">
        <v>-12.545156528834999</v>
      </c>
      <c r="E199" s="703">
        <v>0.61132693149799999</v>
      </c>
      <c r="F199" s="701">
        <v>0</v>
      </c>
      <c r="G199" s="702">
        <v>0</v>
      </c>
      <c r="H199" s="704">
        <v>1.2715700000000001</v>
      </c>
      <c r="I199" s="701">
        <v>6.2292399999999999</v>
      </c>
      <c r="J199" s="702">
        <v>6.2292399999999999</v>
      </c>
      <c r="K199" s="712" t="s">
        <v>335</v>
      </c>
    </row>
    <row r="200" spans="1:11" ht="14.4" customHeight="1" thickBot="1" x14ac:dyDescent="0.35">
      <c r="A200" s="724" t="s">
        <v>520</v>
      </c>
      <c r="B200" s="701">
        <v>32.276886528835</v>
      </c>
      <c r="C200" s="701">
        <v>19.731729999999999</v>
      </c>
      <c r="D200" s="702">
        <v>-12.545156528834999</v>
      </c>
      <c r="E200" s="703">
        <v>0.61132693149799999</v>
      </c>
      <c r="F200" s="701">
        <v>0</v>
      </c>
      <c r="G200" s="702">
        <v>0</v>
      </c>
      <c r="H200" s="704">
        <v>1.2715700000000001</v>
      </c>
      <c r="I200" s="701">
        <v>6.2292399999999999</v>
      </c>
      <c r="J200" s="702">
        <v>6.2292399999999999</v>
      </c>
      <c r="K200" s="712" t="s">
        <v>335</v>
      </c>
    </row>
    <row r="201" spans="1:11" ht="14.4" customHeight="1" thickBot="1" x14ac:dyDescent="0.35">
      <c r="A201" s="723" t="s">
        <v>521</v>
      </c>
      <c r="B201" s="706">
        <v>145.59898491791299</v>
      </c>
      <c r="C201" s="706">
        <v>136.00800000000001</v>
      </c>
      <c r="D201" s="707">
        <v>-9.5909849179129996</v>
      </c>
      <c r="E201" s="713">
        <v>0.93412739159299996</v>
      </c>
      <c r="F201" s="706">
        <v>179.09030887380999</v>
      </c>
      <c r="G201" s="707">
        <v>89.545154436903999</v>
      </c>
      <c r="H201" s="709">
        <v>1.05</v>
      </c>
      <c r="I201" s="706">
        <v>37.427</v>
      </c>
      <c r="J201" s="707">
        <v>-52.118154436904</v>
      </c>
      <c r="K201" s="714">
        <v>0.208983949133</v>
      </c>
    </row>
    <row r="202" spans="1:11" ht="14.4" customHeight="1" thickBot="1" x14ac:dyDescent="0.35">
      <c r="A202" s="724" t="s">
        <v>522</v>
      </c>
      <c r="B202" s="701">
        <v>145.59898491791299</v>
      </c>
      <c r="C202" s="701">
        <v>136.00800000000001</v>
      </c>
      <c r="D202" s="702">
        <v>-9.5909849179129996</v>
      </c>
      <c r="E202" s="703">
        <v>0.93412739159299996</v>
      </c>
      <c r="F202" s="701">
        <v>179.09030887380999</v>
      </c>
      <c r="G202" s="702">
        <v>89.545154436903999</v>
      </c>
      <c r="H202" s="704">
        <v>1.05</v>
      </c>
      <c r="I202" s="701">
        <v>37.427</v>
      </c>
      <c r="J202" s="702">
        <v>-52.118154436904</v>
      </c>
      <c r="K202" s="705">
        <v>0.208983949133</v>
      </c>
    </row>
    <row r="203" spans="1:11" ht="14.4" customHeight="1" thickBot="1" x14ac:dyDescent="0.35">
      <c r="A203" s="723" t="s">
        <v>523</v>
      </c>
      <c r="B203" s="706">
        <v>44.347692157989002</v>
      </c>
      <c r="C203" s="706">
        <v>53.27102</v>
      </c>
      <c r="D203" s="707">
        <v>8.92332784201</v>
      </c>
      <c r="E203" s="713">
        <v>1.201212902133</v>
      </c>
      <c r="F203" s="706">
        <v>82.670547396152998</v>
      </c>
      <c r="G203" s="707">
        <v>41.335273698076001</v>
      </c>
      <c r="H203" s="709">
        <v>0.95255999999999996</v>
      </c>
      <c r="I203" s="706">
        <v>17.234500000000001</v>
      </c>
      <c r="J203" s="707">
        <v>-24.100773698076001</v>
      </c>
      <c r="K203" s="714">
        <v>0.20847206826100001</v>
      </c>
    </row>
    <row r="204" spans="1:11" ht="14.4" customHeight="1" thickBot="1" x14ac:dyDescent="0.35">
      <c r="A204" s="724" t="s">
        <v>524</v>
      </c>
      <c r="B204" s="701">
        <v>25.928232359102001</v>
      </c>
      <c r="C204" s="701">
        <v>10.433999999999999</v>
      </c>
      <c r="D204" s="702">
        <v>-15.494232359102</v>
      </c>
      <c r="E204" s="703">
        <v>0.40241848558999999</v>
      </c>
      <c r="F204" s="701">
        <v>12.963288741107</v>
      </c>
      <c r="G204" s="702">
        <v>6.481644370553</v>
      </c>
      <c r="H204" s="704">
        <v>0</v>
      </c>
      <c r="I204" s="701">
        <v>4.4400000000000004</v>
      </c>
      <c r="J204" s="702">
        <v>-2.0416443705530001</v>
      </c>
      <c r="K204" s="705">
        <v>0.342505678047</v>
      </c>
    </row>
    <row r="205" spans="1:11" ht="14.4" customHeight="1" thickBot="1" x14ac:dyDescent="0.35">
      <c r="A205" s="724" t="s">
        <v>525</v>
      </c>
      <c r="B205" s="701">
        <v>1.192953220023</v>
      </c>
      <c r="C205" s="701">
        <v>18.971900000000002</v>
      </c>
      <c r="D205" s="702">
        <v>17.778946779976</v>
      </c>
      <c r="E205" s="703">
        <v>15.903305914732</v>
      </c>
      <c r="F205" s="701">
        <v>53.629704620171999</v>
      </c>
      <c r="G205" s="702">
        <v>26.814852310086</v>
      </c>
      <c r="H205" s="704">
        <v>0</v>
      </c>
      <c r="I205" s="701">
        <v>6.4588000000000001</v>
      </c>
      <c r="J205" s="702">
        <v>-20.356052310086</v>
      </c>
      <c r="K205" s="705">
        <v>0.120433257012</v>
      </c>
    </row>
    <row r="206" spans="1:11" ht="14.4" customHeight="1" thickBot="1" x14ac:dyDescent="0.35">
      <c r="A206" s="724" t="s">
        <v>526</v>
      </c>
      <c r="B206" s="701">
        <v>17.226506578862999</v>
      </c>
      <c r="C206" s="701">
        <v>23.865120000000001</v>
      </c>
      <c r="D206" s="702">
        <v>6.6386134211360002</v>
      </c>
      <c r="E206" s="703">
        <v>1.38537200742</v>
      </c>
      <c r="F206" s="701">
        <v>16.077554034873</v>
      </c>
      <c r="G206" s="702">
        <v>8.0387770174360007</v>
      </c>
      <c r="H206" s="704">
        <v>0.95255999999999996</v>
      </c>
      <c r="I206" s="701">
        <v>6.3357000000000001</v>
      </c>
      <c r="J206" s="702">
        <v>-1.7030770174359999</v>
      </c>
      <c r="K206" s="705">
        <v>0.39407113708000002</v>
      </c>
    </row>
    <row r="207" spans="1:11" ht="14.4" customHeight="1" thickBot="1" x14ac:dyDescent="0.35">
      <c r="A207" s="723" t="s">
        <v>527</v>
      </c>
      <c r="B207" s="706">
        <v>167.879592266565</v>
      </c>
      <c r="C207" s="706">
        <v>168.30925999999999</v>
      </c>
      <c r="D207" s="707">
        <v>0.42966773343499998</v>
      </c>
      <c r="E207" s="713">
        <v>1.0025593803720001</v>
      </c>
      <c r="F207" s="706">
        <v>166.20917978892001</v>
      </c>
      <c r="G207" s="707">
        <v>83.104589894460005</v>
      </c>
      <c r="H207" s="709">
        <v>16.318200000000001</v>
      </c>
      <c r="I207" s="706">
        <v>96.532020000000003</v>
      </c>
      <c r="J207" s="707">
        <v>13.427430105539999</v>
      </c>
      <c r="K207" s="714">
        <v>0.580786332756</v>
      </c>
    </row>
    <row r="208" spans="1:11" ht="14.4" customHeight="1" thickBot="1" x14ac:dyDescent="0.35">
      <c r="A208" s="724" t="s">
        <v>528</v>
      </c>
      <c r="B208" s="701">
        <v>167.879592266565</v>
      </c>
      <c r="C208" s="701">
        <v>168.30925999999999</v>
      </c>
      <c r="D208" s="702">
        <v>0.42966773343499998</v>
      </c>
      <c r="E208" s="703">
        <v>1.0025593803720001</v>
      </c>
      <c r="F208" s="701">
        <v>166.20917978892001</v>
      </c>
      <c r="G208" s="702">
        <v>83.104589894460005</v>
      </c>
      <c r="H208" s="704">
        <v>16.318200000000001</v>
      </c>
      <c r="I208" s="701">
        <v>96.532020000000003</v>
      </c>
      <c r="J208" s="702">
        <v>13.427430105539999</v>
      </c>
      <c r="K208" s="705">
        <v>0.580786332756</v>
      </c>
    </row>
    <row r="209" spans="1:11" ht="14.4" customHeight="1" thickBot="1" x14ac:dyDescent="0.35">
      <c r="A209" s="723" t="s">
        <v>529</v>
      </c>
      <c r="B209" s="706">
        <v>0</v>
      </c>
      <c r="C209" s="706">
        <v>5.9459999999999997</v>
      </c>
      <c r="D209" s="707">
        <v>5.9459999999999997</v>
      </c>
      <c r="E209" s="708" t="s">
        <v>335</v>
      </c>
      <c r="F209" s="706">
        <v>0</v>
      </c>
      <c r="G209" s="707">
        <v>0</v>
      </c>
      <c r="H209" s="709">
        <v>0.30199999999999999</v>
      </c>
      <c r="I209" s="706">
        <v>2.198</v>
      </c>
      <c r="J209" s="707">
        <v>2.198</v>
      </c>
      <c r="K209" s="710" t="s">
        <v>335</v>
      </c>
    </row>
    <row r="210" spans="1:11" ht="14.4" customHeight="1" thickBot="1" x14ac:dyDescent="0.35">
      <c r="A210" s="724" t="s">
        <v>530</v>
      </c>
      <c r="B210" s="701">
        <v>0</v>
      </c>
      <c r="C210" s="701">
        <v>5.9459999999999997</v>
      </c>
      <c r="D210" s="702">
        <v>5.9459999999999997</v>
      </c>
      <c r="E210" s="711" t="s">
        <v>335</v>
      </c>
      <c r="F210" s="701">
        <v>0</v>
      </c>
      <c r="G210" s="702">
        <v>0</v>
      </c>
      <c r="H210" s="704">
        <v>0.30199999999999999</v>
      </c>
      <c r="I210" s="701">
        <v>2.198</v>
      </c>
      <c r="J210" s="702">
        <v>2.198</v>
      </c>
      <c r="K210" s="712" t="s">
        <v>335</v>
      </c>
    </row>
    <row r="211" spans="1:11" ht="14.4" customHeight="1" thickBot="1" x14ac:dyDescent="0.35">
      <c r="A211" s="723" t="s">
        <v>531</v>
      </c>
      <c r="B211" s="706">
        <v>1342.0422896436601</v>
      </c>
      <c r="C211" s="706">
        <v>1376.2877900000001</v>
      </c>
      <c r="D211" s="707">
        <v>34.245500356337999</v>
      </c>
      <c r="E211" s="713">
        <v>1.025517452483</v>
      </c>
      <c r="F211" s="706">
        <v>1681.9881533241401</v>
      </c>
      <c r="G211" s="707">
        <v>840.99407666207105</v>
      </c>
      <c r="H211" s="709">
        <v>224.73786999999999</v>
      </c>
      <c r="I211" s="706">
        <v>740.75648000000001</v>
      </c>
      <c r="J211" s="707">
        <v>-100.237596662071</v>
      </c>
      <c r="K211" s="714">
        <v>0.44040528973699999</v>
      </c>
    </row>
    <row r="212" spans="1:11" ht="14.4" customHeight="1" thickBot="1" x14ac:dyDescent="0.35">
      <c r="A212" s="724" t="s">
        <v>532</v>
      </c>
      <c r="B212" s="701">
        <v>1342.0422896436601</v>
      </c>
      <c r="C212" s="701">
        <v>1376.2877900000001</v>
      </c>
      <c r="D212" s="702">
        <v>34.245500356337999</v>
      </c>
      <c r="E212" s="703">
        <v>1.025517452483</v>
      </c>
      <c r="F212" s="701">
        <v>1681.9881533241401</v>
      </c>
      <c r="G212" s="702">
        <v>840.99407666207105</v>
      </c>
      <c r="H212" s="704">
        <v>224.73786999999999</v>
      </c>
      <c r="I212" s="701">
        <v>740.75648000000001</v>
      </c>
      <c r="J212" s="702">
        <v>-100.237596662071</v>
      </c>
      <c r="K212" s="705">
        <v>0.44040528973699999</v>
      </c>
    </row>
    <row r="213" spans="1:11" ht="14.4" customHeight="1" thickBot="1" x14ac:dyDescent="0.35">
      <c r="A213" s="723" t="s">
        <v>533</v>
      </c>
      <c r="B213" s="706">
        <v>0</v>
      </c>
      <c r="C213" s="706">
        <v>30.26238</v>
      </c>
      <c r="D213" s="707">
        <v>30.26238</v>
      </c>
      <c r="E213" s="708" t="s">
        <v>335</v>
      </c>
      <c r="F213" s="706">
        <v>0</v>
      </c>
      <c r="G213" s="707">
        <v>0</v>
      </c>
      <c r="H213" s="709">
        <v>3.3936799999999998</v>
      </c>
      <c r="I213" s="706">
        <v>21.523890000000002</v>
      </c>
      <c r="J213" s="707">
        <v>21.523890000000002</v>
      </c>
      <c r="K213" s="710" t="s">
        <v>335</v>
      </c>
    </row>
    <row r="214" spans="1:11" ht="14.4" customHeight="1" thickBot="1" x14ac:dyDescent="0.35">
      <c r="A214" s="724" t="s">
        <v>534</v>
      </c>
      <c r="B214" s="701">
        <v>0</v>
      </c>
      <c r="C214" s="701">
        <v>30.26238</v>
      </c>
      <c r="D214" s="702">
        <v>30.26238</v>
      </c>
      <c r="E214" s="711" t="s">
        <v>335</v>
      </c>
      <c r="F214" s="701">
        <v>0</v>
      </c>
      <c r="G214" s="702">
        <v>0</v>
      </c>
      <c r="H214" s="704">
        <v>3.3936799999999998</v>
      </c>
      <c r="I214" s="701">
        <v>21.523890000000002</v>
      </c>
      <c r="J214" s="702">
        <v>21.523890000000002</v>
      </c>
      <c r="K214" s="712" t="s">
        <v>335</v>
      </c>
    </row>
    <row r="215" spans="1:11" ht="14.4" customHeight="1" thickBot="1" x14ac:dyDescent="0.35">
      <c r="A215" s="723" t="s">
        <v>535</v>
      </c>
      <c r="B215" s="706">
        <v>2651.1327350605902</v>
      </c>
      <c r="C215" s="706">
        <v>3090.2141299999998</v>
      </c>
      <c r="D215" s="707">
        <v>439.08139493940899</v>
      </c>
      <c r="E215" s="713">
        <v>1.165620298498</v>
      </c>
      <c r="F215" s="706">
        <v>3130.0302801159501</v>
      </c>
      <c r="G215" s="707">
        <v>1565.01514005797</v>
      </c>
      <c r="H215" s="709">
        <v>298.06560999999999</v>
      </c>
      <c r="I215" s="706">
        <v>1646.9217000000001</v>
      </c>
      <c r="J215" s="707">
        <v>81.906559942026007</v>
      </c>
      <c r="K215" s="714">
        <v>0.52616797686000005</v>
      </c>
    </row>
    <row r="216" spans="1:11" ht="14.4" customHeight="1" thickBot="1" x14ac:dyDescent="0.35">
      <c r="A216" s="724" t="s">
        <v>536</v>
      </c>
      <c r="B216" s="701">
        <v>2651.1327350605902</v>
      </c>
      <c r="C216" s="701">
        <v>3090.2141299999998</v>
      </c>
      <c r="D216" s="702">
        <v>439.08139493940899</v>
      </c>
      <c r="E216" s="703">
        <v>1.165620298498</v>
      </c>
      <c r="F216" s="701">
        <v>3130.0302801159501</v>
      </c>
      <c r="G216" s="702">
        <v>1565.01514005797</v>
      </c>
      <c r="H216" s="704">
        <v>298.06560999999999</v>
      </c>
      <c r="I216" s="701">
        <v>1646.9217000000001</v>
      </c>
      <c r="J216" s="702">
        <v>81.906559942026007</v>
      </c>
      <c r="K216" s="705">
        <v>0.52616797686000005</v>
      </c>
    </row>
    <row r="217" spans="1:11" ht="14.4" customHeight="1" thickBot="1" x14ac:dyDescent="0.35">
      <c r="A217" s="720" t="s">
        <v>537</v>
      </c>
      <c r="B217" s="701">
        <v>0</v>
      </c>
      <c r="C217" s="701">
        <v>700.52588000000003</v>
      </c>
      <c r="D217" s="702">
        <v>700.52588000000003</v>
      </c>
      <c r="E217" s="711" t="s">
        <v>335</v>
      </c>
      <c r="F217" s="701">
        <v>0</v>
      </c>
      <c r="G217" s="702">
        <v>0</v>
      </c>
      <c r="H217" s="704">
        <v>2.8420000000000001</v>
      </c>
      <c r="I217" s="701">
        <v>145.93987000000001</v>
      </c>
      <c r="J217" s="702">
        <v>145.93987000000001</v>
      </c>
      <c r="K217" s="712" t="s">
        <v>329</v>
      </c>
    </row>
    <row r="218" spans="1:11" ht="14.4" customHeight="1" thickBot="1" x14ac:dyDescent="0.35">
      <c r="A218" s="725" t="s">
        <v>538</v>
      </c>
      <c r="B218" s="706">
        <v>0</v>
      </c>
      <c r="C218" s="706">
        <v>700.52588000000003</v>
      </c>
      <c r="D218" s="707">
        <v>700.52588000000003</v>
      </c>
      <c r="E218" s="708" t="s">
        <v>335</v>
      </c>
      <c r="F218" s="706">
        <v>0</v>
      </c>
      <c r="G218" s="707">
        <v>0</v>
      </c>
      <c r="H218" s="709">
        <v>2.8420000000000001</v>
      </c>
      <c r="I218" s="706">
        <v>145.93987000000001</v>
      </c>
      <c r="J218" s="707">
        <v>145.93987000000001</v>
      </c>
      <c r="K218" s="710" t="s">
        <v>329</v>
      </c>
    </row>
    <row r="219" spans="1:11" ht="14.4" customHeight="1" thickBot="1" x14ac:dyDescent="0.35">
      <c r="A219" s="727" t="s">
        <v>539</v>
      </c>
      <c r="B219" s="706">
        <v>0</v>
      </c>
      <c r="C219" s="706">
        <v>700.52588000000003</v>
      </c>
      <c r="D219" s="707">
        <v>700.52588000000003</v>
      </c>
      <c r="E219" s="708" t="s">
        <v>335</v>
      </c>
      <c r="F219" s="706">
        <v>0</v>
      </c>
      <c r="G219" s="707">
        <v>0</v>
      </c>
      <c r="H219" s="709">
        <v>2.8420000000000001</v>
      </c>
      <c r="I219" s="706">
        <v>145.93987000000001</v>
      </c>
      <c r="J219" s="707">
        <v>145.93987000000001</v>
      </c>
      <c r="K219" s="710" t="s">
        <v>329</v>
      </c>
    </row>
    <row r="220" spans="1:11" ht="14.4" customHeight="1" thickBot="1" x14ac:dyDescent="0.35">
      <c r="A220" s="723" t="s">
        <v>540</v>
      </c>
      <c r="B220" s="706">
        <v>0</v>
      </c>
      <c r="C220" s="706">
        <v>700.52588000000003</v>
      </c>
      <c r="D220" s="707">
        <v>700.52588000000003</v>
      </c>
      <c r="E220" s="708" t="s">
        <v>335</v>
      </c>
      <c r="F220" s="706">
        <v>0</v>
      </c>
      <c r="G220" s="707">
        <v>0</v>
      </c>
      <c r="H220" s="709">
        <v>2.8420000000000001</v>
      </c>
      <c r="I220" s="706">
        <v>145.93987000000001</v>
      </c>
      <c r="J220" s="707">
        <v>145.93987000000001</v>
      </c>
      <c r="K220" s="710" t="s">
        <v>335</v>
      </c>
    </row>
    <row r="221" spans="1:11" ht="14.4" customHeight="1" thickBot="1" x14ac:dyDescent="0.35">
      <c r="A221" s="724" t="s">
        <v>541</v>
      </c>
      <c r="B221" s="701">
        <v>0</v>
      </c>
      <c r="C221" s="701">
        <v>0.14645</v>
      </c>
      <c r="D221" s="702">
        <v>0.14645</v>
      </c>
      <c r="E221" s="711" t="s">
        <v>335</v>
      </c>
      <c r="F221" s="701">
        <v>0</v>
      </c>
      <c r="G221" s="702">
        <v>0</v>
      </c>
      <c r="H221" s="704">
        <v>0</v>
      </c>
      <c r="I221" s="701">
        <v>0.19406999999999999</v>
      </c>
      <c r="J221" s="702">
        <v>0.19406999999999999</v>
      </c>
      <c r="K221" s="712" t="s">
        <v>335</v>
      </c>
    </row>
    <row r="222" spans="1:11" ht="14.4" customHeight="1" thickBot="1" x14ac:dyDescent="0.35">
      <c r="A222" s="724" t="s">
        <v>542</v>
      </c>
      <c r="B222" s="701">
        <v>0</v>
      </c>
      <c r="C222" s="701">
        <v>17.854890000000001</v>
      </c>
      <c r="D222" s="702">
        <v>17.854890000000001</v>
      </c>
      <c r="E222" s="711" t="s">
        <v>335</v>
      </c>
      <c r="F222" s="701">
        <v>0</v>
      </c>
      <c r="G222" s="702">
        <v>0</v>
      </c>
      <c r="H222" s="704">
        <v>0</v>
      </c>
      <c r="I222" s="701">
        <v>0</v>
      </c>
      <c r="J222" s="702">
        <v>0</v>
      </c>
      <c r="K222" s="705">
        <v>0</v>
      </c>
    </row>
    <row r="223" spans="1:11" ht="14.4" customHeight="1" thickBot="1" x14ac:dyDescent="0.35">
      <c r="A223" s="724" t="s">
        <v>543</v>
      </c>
      <c r="B223" s="701">
        <v>0</v>
      </c>
      <c r="C223" s="701">
        <v>682.52454</v>
      </c>
      <c r="D223" s="702">
        <v>682.52454</v>
      </c>
      <c r="E223" s="711" t="s">
        <v>335</v>
      </c>
      <c r="F223" s="701">
        <v>0</v>
      </c>
      <c r="G223" s="702">
        <v>0</v>
      </c>
      <c r="H223" s="704">
        <v>2.8420000000000001</v>
      </c>
      <c r="I223" s="701">
        <v>145.7458</v>
      </c>
      <c r="J223" s="702">
        <v>145.7458</v>
      </c>
      <c r="K223" s="712" t="s">
        <v>335</v>
      </c>
    </row>
    <row r="224" spans="1:11" ht="14.4" customHeight="1" thickBot="1" x14ac:dyDescent="0.35">
      <c r="A224" s="728"/>
      <c r="B224" s="701">
        <v>76106.258951557204</v>
      </c>
      <c r="C224" s="701">
        <v>58864.073550000001</v>
      </c>
      <c r="D224" s="702">
        <v>-17242.185401557199</v>
      </c>
      <c r="E224" s="703">
        <v>0.77344589473799996</v>
      </c>
      <c r="F224" s="701">
        <v>57983.877664967498</v>
      </c>
      <c r="G224" s="702">
        <v>28991.9388324838</v>
      </c>
      <c r="H224" s="704">
        <v>6449.9068100000004</v>
      </c>
      <c r="I224" s="701">
        <v>34678.731970000001</v>
      </c>
      <c r="J224" s="702">
        <v>5686.7931375161897</v>
      </c>
      <c r="K224" s="705">
        <v>0.59807541969400002</v>
      </c>
    </row>
    <row r="225" spans="1:11" ht="14.4" customHeight="1" thickBot="1" x14ac:dyDescent="0.35">
      <c r="A225" s="729" t="s">
        <v>66</v>
      </c>
      <c r="B225" s="716">
        <v>76106.258951557204</v>
      </c>
      <c r="C225" s="716">
        <v>58864.073550000001</v>
      </c>
      <c r="D225" s="717">
        <v>-17242.185401557199</v>
      </c>
      <c r="E225" s="718" t="s">
        <v>335</v>
      </c>
      <c r="F225" s="716">
        <v>57983.877664967498</v>
      </c>
      <c r="G225" s="717">
        <v>28991.9388324838</v>
      </c>
      <c r="H225" s="716">
        <v>6449.9068100000004</v>
      </c>
      <c r="I225" s="716">
        <v>34678.731970000001</v>
      </c>
      <c r="J225" s="717">
        <v>5686.7931375161897</v>
      </c>
      <c r="K225" s="719">
        <v>0.59807541969400002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30" t="s">
        <v>544</v>
      </c>
      <c r="B5" s="731" t="s">
        <v>545</v>
      </c>
      <c r="C5" s="732" t="s">
        <v>546</v>
      </c>
      <c r="D5" s="732" t="s">
        <v>546</v>
      </c>
      <c r="E5" s="732"/>
      <c r="F5" s="732" t="s">
        <v>546</v>
      </c>
      <c r="G5" s="732" t="s">
        <v>546</v>
      </c>
      <c r="H5" s="732" t="s">
        <v>546</v>
      </c>
      <c r="I5" s="733" t="s">
        <v>546</v>
      </c>
      <c r="J5" s="734" t="s">
        <v>73</v>
      </c>
    </row>
    <row r="6" spans="1:10" ht="14.4" customHeight="1" x14ac:dyDescent="0.3">
      <c r="A6" s="730" t="s">
        <v>544</v>
      </c>
      <c r="B6" s="731" t="s">
        <v>547</v>
      </c>
      <c r="C6" s="732">
        <v>128.63122000000001</v>
      </c>
      <c r="D6" s="732">
        <v>44.314239999999998</v>
      </c>
      <c r="E6" s="732"/>
      <c r="F6" s="732">
        <v>40.224720000000005</v>
      </c>
      <c r="G6" s="732">
        <v>49.999997932434077</v>
      </c>
      <c r="H6" s="732">
        <v>-9.7752779324340722</v>
      </c>
      <c r="I6" s="733">
        <v>0.80449443326690562</v>
      </c>
      <c r="J6" s="734" t="s">
        <v>1</v>
      </c>
    </row>
    <row r="7" spans="1:10" ht="14.4" customHeight="1" x14ac:dyDescent="0.3">
      <c r="A7" s="730" t="s">
        <v>544</v>
      </c>
      <c r="B7" s="731" t="s">
        <v>548</v>
      </c>
      <c r="C7" s="732">
        <v>12940.5713</v>
      </c>
      <c r="D7" s="732">
        <v>12930.1999</v>
      </c>
      <c r="E7" s="732"/>
      <c r="F7" s="732">
        <v>13298.659199999998</v>
      </c>
      <c r="G7" s="732">
        <v>12749.999249999999</v>
      </c>
      <c r="H7" s="732">
        <v>548.6599499999993</v>
      </c>
      <c r="I7" s="733">
        <v>1.0430321554724797</v>
      </c>
      <c r="J7" s="734" t="s">
        <v>1</v>
      </c>
    </row>
    <row r="8" spans="1:10" ht="14.4" customHeight="1" x14ac:dyDescent="0.3">
      <c r="A8" s="730" t="s">
        <v>544</v>
      </c>
      <c r="B8" s="731" t="s">
        <v>549</v>
      </c>
      <c r="C8" s="732">
        <v>2181.00587</v>
      </c>
      <c r="D8" s="732">
        <v>1457.2213299999999</v>
      </c>
      <c r="E8" s="732"/>
      <c r="F8" s="732">
        <v>901.37564000000009</v>
      </c>
      <c r="G8" s="732">
        <v>1275</v>
      </c>
      <c r="H8" s="732">
        <v>-373.62435999999991</v>
      </c>
      <c r="I8" s="733">
        <v>0.70696128627450983</v>
      </c>
      <c r="J8" s="734" t="s">
        <v>1</v>
      </c>
    </row>
    <row r="9" spans="1:10" ht="14.4" customHeight="1" x14ac:dyDescent="0.3">
      <c r="A9" s="730" t="s">
        <v>544</v>
      </c>
      <c r="B9" s="731" t="s">
        <v>550</v>
      </c>
      <c r="C9" s="732">
        <v>0.23188</v>
      </c>
      <c r="D9" s="732">
        <v>0</v>
      </c>
      <c r="E9" s="732"/>
      <c r="F9" s="732">
        <v>0</v>
      </c>
      <c r="G9" s="732">
        <v>0</v>
      </c>
      <c r="H9" s="732">
        <v>0</v>
      </c>
      <c r="I9" s="733" t="s">
        <v>546</v>
      </c>
      <c r="J9" s="734" t="s">
        <v>1</v>
      </c>
    </row>
    <row r="10" spans="1:10" ht="14.4" customHeight="1" x14ac:dyDescent="0.3">
      <c r="A10" s="730" t="s">
        <v>544</v>
      </c>
      <c r="B10" s="731" t="s">
        <v>551</v>
      </c>
      <c r="C10" s="732">
        <v>228.27475000000001</v>
      </c>
      <c r="D10" s="732">
        <v>1203.00478</v>
      </c>
      <c r="E10" s="732"/>
      <c r="F10" s="732">
        <v>2296.4345099999996</v>
      </c>
      <c r="G10" s="732">
        <v>2000</v>
      </c>
      <c r="H10" s="732">
        <v>296.43450999999959</v>
      </c>
      <c r="I10" s="733">
        <v>1.1482172549999998</v>
      </c>
      <c r="J10" s="734" t="s">
        <v>1</v>
      </c>
    </row>
    <row r="11" spans="1:10" ht="14.4" customHeight="1" x14ac:dyDescent="0.3">
      <c r="A11" s="730" t="s">
        <v>544</v>
      </c>
      <c r="B11" s="731" t="s">
        <v>552</v>
      </c>
      <c r="C11" s="732">
        <v>0</v>
      </c>
      <c r="D11" s="732">
        <v>0</v>
      </c>
      <c r="E11" s="732"/>
      <c r="F11" s="732">
        <v>0.55200000000000005</v>
      </c>
      <c r="G11" s="732">
        <v>0</v>
      </c>
      <c r="H11" s="732">
        <v>0.55200000000000005</v>
      </c>
      <c r="I11" s="733" t="s">
        <v>546</v>
      </c>
      <c r="J11" s="734" t="s">
        <v>1</v>
      </c>
    </row>
    <row r="12" spans="1:10" ht="14.4" customHeight="1" x14ac:dyDescent="0.3">
      <c r="A12" s="730" t="s">
        <v>544</v>
      </c>
      <c r="B12" s="731" t="s">
        <v>553</v>
      </c>
      <c r="C12" s="732">
        <v>15478.71502</v>
      </c>
      <c r="D12" s="732">
        <v>15634.740249999999</v>
      </c>
      <c r="E12" s="732"/>
      <c r="F12" s="732">
        <v>16537.246069999997</v>
      </c>
      <c r="G12" s="732">
        <v>16074.999247932434</v>
      </c>
      <c r="H12" s="732">
        <v>462.2468220675637</v>
      </c>
      <c r="I12" s="733">
        <v>1.028755635688569</v>
      </c>
      <c r="J12" s="734" t="s">
        <v>554</v>
      </c>
    </row>
    <row r="14" spans="1:10" ht="14.4" customHeight="1" x14ac:dyDescent="0.3">
      <c r="A14" s="730" t="s">
        <v>544</v>
      </c>
      <c r="B14" s="731" t="s">
        <v>545</v>
      </c>
      <c r="C14" s="732" t="s">
        <v>546</v>
      </c>
      <c r="D14" s="732" t="s">
        <v>546</v>
      </c>
      <c r="E14" s="732"/>
      <c r="F14" s="732" t="s">
        <v>546</v>
      </c>
      <c r="G14" s="732" t="s">
        <v>546</v>
      </c>
      <c r="H14" s="732" t="s">
        <v>546</v>
      </c>
      <c r="I14" s="733" t="s">
        <v>546</v>
      </c>
      <c r="J14" s="734" t="s">
        <v>73</v>
      </c>
    </row>
    <row r="15" spans="1:10" ht="14.4" customHeight="1" x14ac:dyDescent="0.3">
      <c r="A15" s="730" t="s">
        <v>555</v>
      </c>
      <c r="B15" s="731" t="s">
        <v>556</v>
      </c>
      <c r="C15" s="732" t="s">
        <v>546</v>
      </c>
      <c r="D15" s="732" t="s">
        <v>546</v>
      </c>
      <c r="E15" s="732"/>
      <c r="F15" s="732" t="s">
        <v>546</v>
      </c>
      <c r="G15" s="732" t="s">
        <v>546</v>
      </c>
      <c r="H15" s="732" t="s">
        <v>546</v>
      </c>
      <c r="I15" s="733" t="s">
        <v>546</v>
      </c>
      <c r="J15" s="734" t="s">
        <v>0</v>
      </c>
    </row>
    <row r="16" spans="1:10" ht="14.4" customHeight="1" x14ac:dyDescent="0.3">
      <c r="A16" s="730" t="s">
        <v>555</v>
      </c>
      <c r="B16" s="731" t="s">
        <v>547</v>
      </c>
      <c r="C16" s="732">
        <v>9.3943499999999993</v>
      </c>
      <c r="D16" s="732">
        <v>5.4963300000000013</v>
      </c>
      <c r="E16" s="732"/>
      <c r="F16" s="732">
        <v>6.4722000000000008</v>
      </c>
      <c r="G16" s="732">
        <v>5</v>
      </c>
      <c r="H16" s="732">
        <v>1.4722000000000008</v>
      </c>
      <c r="I16" s="733">
        <v>1.2944400000000003</v>
      </c>
      <c r="J16" s="734" t="s">
        <v>1</v>
      </c>
    </row>
    <row r="17" spans="1:10" ht="14.4" customHeight="1" x14ac:dyDescent="0.3">
      <c r="A17" s="730" t="s">
        <v>555</v>
      </c>
      <c r="B17" s="731" t="s">
        <v>548</v>
      </c>
      <c r="C17" s="732">
        <v>486.24950000000001</v>
      </c>
      <c r="D17" s="732">
        <v>456.45600000000002</v>
      </c>
      <c r="E17" s="732"/>
      <c r="F17" s="732">
        <v>650.375</v>
      </c>
      <c r="G17" s="732">
        <v>499</v>
      </c>
      <c r="H17" s="732">
        <v>151.375</v>
      </c>
      <c r="I17" s="733">
        <v>1.3033567134268538</v>
      </c>
      <c r="J17" s="734" t="s">
        <v>1</v>
      </c>
    </row>
    <row r="18" spans="1:10" ht="14.4" customHeight="1" x14ac:dyDescent="0.3">
      <c r="A18" s="730" t="s">
        <v>555</v>
      </c>
      <c r="B18" s="731" t="s">
        <v>550</v>
      </c>
      <c r="C18" s="732">
        <v>0.23188</v>
      </c>
      <c r="D18" s="732">
        <v>0</v>
      </c>
      <c r="E18" s="732"/>
      <c r="F18" s="732">
        <v>0</v>
      </c>
      <c r="G18" s="732">
        <v>0</v>
      </c>
      <c r="H18" s="732">
        <v>0</v>
      </c>
      <c r="I18" s="733" t="s">
        <v>546</v>
      </c>
      <c r="J18" s="734" t="s">
        <v>1</v>
      </c>
    </row>
    <row r="19" spans="1:10" ht="14.4" customHeight="1" x14ac:dyDescent="0.3">
      <c r="A19" s="730" t="s">
        <v>555</v>
      </c>
      <c r="B19" s="731" t="s">
        <v>552</v>
      </c>
      <c r="C19" s="732">
        <v>0</v>
      </c>
      <c r="D19" s="732">
        <v>0</v>
      </c>
      <c r="E19" s="732"/>
      <c r="F19" s="732">
        <v>0.55200000000000005</v>
      </c>
      <c r="G19" s="732">
        <v>0</v>
      </c>
      <c r="H19" s="732">
        <v>0.55200000000000005</v>
      </c>
      <c r="I19" s="733" t="s">
        <v>546</v>
      </c>
      <c r="J19" s="734" t="s">
        <v>1</v>
      </c>
    </row>
    <row r="20" spans="1:10" ht="14.4" customHeight="1" x14ac:dyDescent="0.3">
      <c r="A20" s="730" t="s">
        <v>555</v>
      </c>
      <c r="B20" s="731" t="s">
        <v>557</v>
      </c>
      <c r="C20" s="732">
        <v>495.87572999999998</v>
      </c>
      <c r="D20" s="732">
        <v>461.95233000000002</v>
      </c>
      <c r="E20" s="732"/>
      <c r="F20" s="732">
        <v>657.39920000000006</v>
      </c>
      <c r="G20" s="732">
        <v>504</v>
      </c>
      <c r="H20" s="732">
        <v>153.39920000000006</v>
      </c>
      <c r="I20" s="733">
        <v>1.3043634920634921</v>
      </c>
      <c r="J20" s="734" t="s">
        <v>558</v>
      </c>
    </row>
    <row r="21" spans="1:10" ht="14.4" customHeight="1" x14ac:dyDescent="0.3">
      <c r="A21" s="730" t="s">
        <v>546</v>
      </c>
      <c r="B21" s="731" t="s">
        <v>546</v>
      </c>
      <c r="C21" s="732" t="s">
        <v>546</v>
      </c>
      <c r="D21" s="732" t="s">
        <v>546</v>
      </c>
      <c r="E21" s="732"/>
      <c r="F21" s="732" t="s">
        <v>546</v>
      </c>
      <c r="G21" s="732" t="s">
        <v>546</v>
      </c>
      <c r="H21" s="732" t="s">
        <v>546</v>
      </c>
      <c r="I21" s="733" t="s">
        <v>546</v>
      </c>
      <c r="J21" s="734" t="s">
        <v>559</v>
      </c>
    </row>
    <row r="22" spans="1:10" ht="14.4" customHeight="1" x14ac:dyDescent="0.3">
      <c r="A22" s="730" t="s">
        <v>560</v>
      </c>
      <c r="B22" s="731" t="s">
        <v>561</v>
      </c>
      <c r="C22" s="732" t="s">
        <v>546</v>
      </c>
      <c r="D22" s="732" t="s">
        <v>546</v>
      </c>
      <c r="E22" s="732"/>
      <c r="F22" s="732" t="s">
        <v>546</v>
      </c>
      <c r="G22" s="732" t="s">
        <v>546</v>
      </c>
      <c r="H22" s="732" t="s">
        <v>546</v>
      </c>
      <c r="I22" s="733" t="s">
        <v>546</v>
      </c>
      <c r="J22" s="734" t="s">
        <v>0</v>
      </c>
    </row>
    <row r="23" spans="1:10" ht="14.4" customHeight="1" x14ac:dyDescent="0.3">
      <c r="A23" s="730" t="s">
        <v>560</v>
      </c>
      <c r="B23" s="731" t="s">
        <v>547</v>
      </c>
      <c r="C23" s="732">
        <v>17.87743</v>
      </c>
      <c r="D23" s="732">
        <v>8.1910799999999977</v>
      </c>
      <c r="E23" s="732"/>
      <c r="F23" s="732">
        <v>6.8869800000000012</v>
      </c>
      <c r="G23" s="732">
        <v>9</v>
      </c>
      <c r="H23" s="732">
        <v>-2.1130199999999988</v>
      </c>
      <c r="I23" s="733">
        <v>0.76522000000000012</v>
      </c>
      <c r="J23" s="734" t="s">
        <v>1</v>
      </c>
    </row>
    <row r="24" spans="1:10" ht="14.4" customHeight="1" x14ac:dyDescent="0.3">
      <c r="A24" s="730" t="s">
        <v>560</v>
      </c>
      <c r="B24" s="731" t="s">
        <v>548</v>
      </c>
      <c r="C24" s="732">
        <v>2929.3837999999992</v>
      </c>
      <c r="D24" s="732">
        <v>3498.4609</v>
      </c>
      <c r="E24" s="732"/>
      <c r="F24" s="732">
        <v>3339.0622999999991</v>
      </c>
      <c r="G24" s="732">
        <v>3746</v>
      </c>
      <c r="H24" s="732">
        <v>-406.93770000000086</v>
      </c>
      <c r="I24" s="733">
        <v>0.89136740523224756</v>
      </c>
      <c r="J24" s="734" t="s">
        <v>1</v>
      </c>
    </row>
    <row r="25" spans="1:10" ht="14.4" customHeight="1" x14ac:dyDescent="0.3">
      <c r="A25" s="730" t="s">
        <v>560</v>
      </c>
      <c r="B25" s="731" t="s">
        <v>549</v>
      </c>
      <c r="C25" s="732">
        <v>135.89400000000001</v>
      </c>
      <c r="D25" s="732">
        <v>72.731999999999999</v>
      </c>
      <c r="E25" s="732"/>
      <c r="F25" s="732">
        <v>124.41</v>
      </c>
      <c r="G25" s="732">
        <v>130</v>
      </c>
      <c r="H25" s="732">
        <v>-5.5900000000000034</v>
      </c>
      <c r="I25" s="733">
        <v>0.95699999999999996</v>
      </c>
      <c r="J25" s="734" t="s">
        <v>1</v>
      </c>
    </row>
    <row r="26" spans="1:10" ht="14.4" customHeight="1" x14ac:dyDescent="0.3">
      <c r="A26" s="730" t="s">
        <v>560</v>
      </c>
      <c r="B26" s="731" t="s">
        <v>562</v>
      </c>
      <c r="C26" s="732">
        <v>3083.1552299999994</v>
      </c>
      <c r="D26" s="732">
        <v>3579.3839800000001</v>
      </c>
      <c r="E26" s="732"/>
      <c r="F26" s="732">
        <v>3470.3592799999992</v>
      </c>
      <c r="G26" s="732">
        <v>3885</v>
      </c>
      <c r="H26" s="732">
        <v>-414.64072000000078</v>
      </c>
      <c r="I26" s="733">
        <v>0.89327137194337169</v>
      </c>
      <c r="J26" s="734" t="s">
        <v>558</v>
      </c>
    </row>
    <row r="27" spans="1:10" ht="14.4" customHeight="1" x14ac:dyDescent="0.3">
      <c r="A27" s="730" t="s">
        <v>546</v>
      </c>
      <c r="B27" s="731" t="s">
        <v>546</v>
      </c>
      <c r="C27" s="732" t="s">
        <v>546</v>
      </c>
      <c r="D27" s="732" t="s">
        <v>546</v>
      </c>
      <c r="E27" s="732"/>
      <c r="F27" s="732" t="s">
        <v>546</v>
      </c>
      <c r="G27" s="732" t="s">
        <v>546</v>
      </c>
      <c r="H27" s="732" t="s">
        <v>546</v>
      </c>
      <c r="I27" s="733" t="s">
        <v>546</v>
      </c>
      <c r="J27" s="734" t="s">
        <v>559</v>
      </c>
    </row>
    <row r="28" spans="1:10" ht="14.4" customHeight="1" x14ac:dyDescent="0.3">
      <c r="A28" s="730" t="s">
        <v>563</v>
      </c>
      <c r="B28" s="731" t="s">
        <v>564</v>
      </c>
      <c r="C28" s="732" t="s">
        <v>546</v>
      </c>
      <c r="D28" s="732" t="s">
        <v>546</v>
      </c>
      <c r="E28" s="732"/>
      <c r="F28" s="732" t="s">
        <v>546</v>
      </c>
      <c r="G28" s="732" t="s">
        <v>546</v>
      </c>
      <c r="H28" s="732" t="s">
        <v>546</v>
      </c>
      <c r="I28" s="733" t="s">
        <v>546</v>
      </c>
      <c r="J28" s="734" t="s">
        <v>0</v>
      </c>
    </row>
    <row r="29" spans="1:10" ht="14.4" customHeight="1" x14ac:dyDescent="0.3">
      <c r="A29" s="730" t="s">
        <v>563</v>
      </c>
      <c r="B29" s="731" t="s">
        <v>547</v>
      </c>
      <c r="C29" s="732">
        <v>2.0980000000000002E-2</v>
      </c>
      <c r="D29" s="732">
        <v>4.8399999999999999E-2</v>
      </c>
      <c r="E29" s="732"/>
      <c r="F29" s="732">
        <v>0</v>
      </c>
      <c r="G29" s="732">
        <v>0</v>
      </c>
      <c r="H29" s="732">
        <v>0</v>
      </c>
      <c r="I29" s="733" t="s">
        <v>546</v>
      </c>
      <c r="J29" s="734" t="s">
        <v>1</v>
      </c>
    </row>
    <row r="30" spans="1:10" ht="14.4" customHeight="1" x14ac:dyDescent="0.3">
      <c r="A30" s="730" t="s">
        <v>563</v>
      </c>
      <c r="B30" s="731" t="s">
        <v>565</v>
      </c>
      <c r="C30" s="732">
        <v>2.0980000000000002E-2</v>
      </c>
      <c r="D30" s="732">
        <v>4.8399999999999999E-2</v>
      </c>
      <c r="E30" s="732"/>
      <c r="F30" s="732">
        <v>0</v>
      </c>
      <c r="G30" s="732">
        <v>0</v>
      </c>
      <c r="H30" s="732">
        <v>0</v>
      </c>
      <c r="I30" s="733" t="s">
        <v>546</v>
      </c>
      <c r="J30" s="734" t="s">
        <v>558</v>
      </c>
    </row>
    <row r="31" spans="1:10" ht="14.4" customHeight="1" x14ac:dyDescent="0.3">
      <c r="A31" s="730" t="s">
        <v>546</v>
      </c>
      <c r="B31" s="731" t="s">
        <v>546</v>
      </c>
      <c r="C31" s="732" t="s">
        <v>546</v>
      </c>
      <c r="D31" s="732" t="s">
        <v>546</v>
      </c>
      <c r="E31" s="732"/>
      <c r="F31" s="732" t="s">
        <v>546</v>
      </c>
      <c r="G31" s="732" t="s">
        <v>546</v>
      </c>
      <c r="H31" s="732" t="s">
        <v>546</v>
      </c>
      <c r="I31" s="733" t="s">
        <v>546</v>
      </c>
      <c r="J31" s="734" t="s">
        <v>559</v>
      </c>
    </row>
    <row r="32" spans="1:10" ht="14.4" customHeight="1" x14ac:dyDescent="0.3">
      <c r="A32" s="730" t="s">
        <v>566</v>
      </c>
      <c r="B32" s="731" t="s">
        <v>567</v>
      </c>
      <c r="C32" s="732" t="s">
        <v>546</v>
      </c>
      <c r="D32" s="732" t="s">
        <v>546</v>
      </c>
      <c r="E32" s="732"/>
      <c r="F32" s="732" t="s">
        <v>546</v>
      </c>
      <c r="G32" s="732" t="s">
        <v>546</v>
      </c>
      <c r="H32" s="732" t="s">
        <v>546</v>
      </c>
      <c r="I32" s="733" t="s">
        <v>546</v>
      </c>
      <c r="J32" s="734" t="s">
        <v>0</v>
      </c>
    </row>
    <row r="33" spans="1:10" ht="14.4" customHeight="1" x14ac:dyDescent="0.3">
      <c r="A33" s="730" t="s">
        <v>566</v>
      </c>
      <c r="B33" s="731" t="s">
        <v>547</v>
      </c>
      <c r="C33" s="732">
        <v>101.33846000000001</v>
      </c>
      <c r="D33" s="732">
        <v>30.578429999999997</v>
      </c>
      <c r="E33" s="732"/>
      <c r="F33" s="732">
        <v>26.865539999999999</v>
      </c>
      <c r="G33" s="732">
        <v>36</v>
      </c>
      <c r="H33" s="732">
        <v>-9.1344600000000007</v>
      </c>
      <c r="I33" s="733">
        <v>0.74626499999999996</v>
      </c>
      <c r="J33" s="734" t="s">
        <v>1</v>
      </c>
    </row>
    <row r="34" spans="1:10" ht="14.4" customHeight="1" x14ac:dyDescent="0.3">
      <c r="A34" s="730" t="s">
        <v>566</v>
      </c>
      <c r="B34" s="731" t="s">
        <v>548</v>
      </c>
      <c r="C34" s="732">
        <v>9524.9380000000001</v>
      </c>
      <c r="D34" s="732">
        <v>8975.2829999999994</v>
      </c>
      <c r="E34" s="732"/>
      <c r="F34" s="732">
        <v>9309.2218999999986</v>
      </c>
      <c r="G34" s="732">
        <v>8505</v>
      </c>
      <c r="H34" s="732">
        <v>804.22189999999864</v>
      </c>
      <c r="I34" s="733">
        <v>1.0945587184009404</v>
      </c>
      <c r="J34" s="734" t="s">
        <v>1</v>
      </c>
    </row>
    <row r="35" spans="1:10" ht="14.4" customHeight="1" x14ac:dyDescent="0.3">
      <c r="A35" s="730" t="s">
        <v>566</v>
      </c>
      <c r="B35" s="731" t="s">
        <v>549</v>
      </c>
      <c r="C35" s="732">
        <v>2045.1118700000002</v>
      </c>
      <c r="D35" s="732">
        <v>1384.4893299999999</v>
      </c>
      <c r="E35" s="732"/>
      <c r="F35" s="732">
        <v>776.96564000000012</v>
      </c>
      <c r="G35" s="732">
        <v>1145</v>
      </c>
      <c r="H35" s="732">
        <v>-368.03435999999988</v>
      </c>
      <c r="I35" s="733">
        <v>0.67857261135371194</v>
      </c>
      <c r="J35" s="734" t="s">
        <v>1</v>
      </c>
    </row>
    <row r="36" spans="1:10" ht="14.4" customHeight="1" x14ac:dyDescent="0.3">
      <c r="A36" s="730" t="s">
        <v>566</v>
      </c>
      <c r="B36" s="731" t="s">
        <v>552</v>
      </c>
      <c r="C36" s="732">
        <v>0</v>
      </c>
      <c r="D36" s="732">
        <v>0</v>
      </c>
      <c r="E36" s="732"/>
      <c r="F36" s="732">
        <v>0</v>
      </c>
      <c r="G36" s="732">
        <v>0</v>
      </c>
      <c r="H36" s="732">
        <v>0</v>
      </c>
      <c r="I36" s="733" t="s">
        <v>546</v>
      </c>
      <c r="J36" s="734" t="s">
        <v>1</v>
      </c>
    </row>
    <row r="37" spans="1:10" ht="14.4" customHeight="1" x14ac:dyDescent="0.3">
      <c r="A37" s="730" t="s">
        <v>566</v>
      </c>
      <c r="B37" s="731" t="s">
        <v>568</v>
      </c>
      <c r="C37" s="732">
        <v>11671.388330000002</v>
      </c>
      <c r="D37" s="732">
        <v>10390.350759999999</v>
      </c>
      <c r="E37" s="732"/>
      <c r="F37" s="732">
        <v>10113.05308</v>
      </c>
      <c r="G37" s="732">
        <v>9686</v>
      </c>
      <c r="H37" s="732">
        <v>427.05307999999968</v>
      </c>
      <c r="I37" s="733">
        <v>1.0440897253768324</v>
      </c>
      <c r="J37" s="734" t="s">
        <v>558</v>
      </c>
    </row>
    <row r="38" spans="1:10" ht="14.4" customHeight="1" x14ac:dyDescent="0.3">
      <c r="A38" s="730" t="s">
        <v>546</v>
      </c>
      <c r="B38" s="731" t="s">
        <v>546</v>
      </c>
      <c r="C38" s="732" t="s">
        <v>546</v>
      </c>
      <c r="D38" s="732" t="s">
        <v>546</v>
      </c>
      <c r="E38" s="732"/>
      <c r="F38" s="732" t="s">
        <v>546</v>
      </c>
      <c r="G38" s="732" t="s">
        <v>546</v>
      </c>
      <c r="H38" s="732" t="s">
        <v>546</v>
      </c>
      <c r="I38" s="733" t="s">
        <v>546</v>
      </c>
      <c r="J38" s="734" t="s">
        <v>559</v>
      </c>
    </row>
    <row r="39" spans="1:10" ht="14.4" customHeight="1" x14ac:dyDescent="0.3">
      <c r="A39" s="730" t="s">
        <v>569</v>
      </c>
      <c r="B39" s="731" t="s">
        <v>570</v>
      </c>
      <c r="C39" s="732" t="s">
        <v>546</v>
      </c>
      <c r="D39" s="732" t="s">
        <v>546</v>
      </c>
      <c r="E39" s="732"/>
      <c r="F39" s="732" t="s">
        <v>546</v>
      </c>
      <c r="G39" s="732" t="s">
        <v>546</v>
      </c>
      <c r="H39" s="732" t="s">
        <v>546</v>
      </c>
      <c r="I39" s="733" t="s">
        <v>546</v>
      </c>
      <c r="J39" s="734" t="s">
        <v>0</v>
      </c>
    </row>
    <row r="40" spans="1:10" ht="14.4" customHeight="1" x14ac:dyDescent="0.3">
      <c r="A40" s="730" t="s">
        <v>569</v>
      </c>
      <c r="B40" s="731" t="s">
        <v>551</v>
      </c>
      <c r="C40" s="732">
        <v>228.27475000000001</v>
      </c>
      <c r="D40" s="732">
        <v>1203.00478</v>
      </c>
      <c r="E40" s="732"/>
      <c r="F40" s="732">
        <v>2296.4345099999996</v>
      </c>
      <c r="G40" s="732">
        <v>2000</v>
      </c>
      <c r="H40" s="732">
        <v>296.43450999999959</v>
      </c>
      <c r="I40" s="733">
        <v>1.1482172549999998</v>
      </c>
      <c r="J40" s="734" t="s">
        <v>1</v>
      </c>
    </row>
    <row r="41" spans="1:10" ht="14.4" customHeight="1" x14ac:dyDescent="0.3">
      <c r="A41" s="730" t="s">
        <v>569</v>
      </c>
      <c r="B41" s="731" t="s">
        <v>571</v>
      </c>
      <c r="C41" s="732">
        <v>228.27475000000001</v>
      </c>
      <c r="D41" s="732">
        <v>1203.00478</v>
      </c>
      <c r="E41" s="732"/>
      <c r="F41" s="732">
        <v>2296.4345099999996</v>
      </c>
      <c r="G41" s="732">
        <v>2000</v>
      </c>
      <c r="H41" s="732">
        <v>296.43450999999959</v>
      </c>
      <c r="I41" s="733">
        <v>1.1482172549999998</v>
      </c>
      <c r="J41" s="734" t="s">
        <v>558</v>
      </c>
    </row>
    <row r="42" spans="1:10" ht="14.4" customHeight="1" x14ac:dyDescent="0.3">
      <c r="A42" s="730" t="s">
        <v>546</v>
      </c>
      <c r="B42" s="731" t="s">
        <v>546</v>
      </c>
      <c r="C42" s="732" t="s">
        <v>546</v>
      </c>
      <c r="D42" s="732" t="s">
        <v>546</v>
      </c>
      <c r="E42" s="732"/>
      <c r="F42" s="732" t="s">
        <v>546</v>
      </c>
      <c r="G42" s="732" t="s">
        <v>546</v>
      </c>
      <c r="H42" s="732" t="s">
        <v>546</v>
      </c>
      <c r="I42" s="733" t="s">
        <v>546</v>
      </c>
      <c r="J42" s="734" t="s">
        <v>559</v>
      </c>
    </row>
    <row r="43" spans="1:10" ht="14.4" customHeight="1" x14ac:dyDescent="0.3">
      <c r="A43" s="730" t="s">
        <v>544</v>
      </c>
      <c r="B43" s="731" t="s">
        <v>553</v>
      </c>
      <c r="C43" s="732">
        <v>15478.71502</v>
      </c>
      <c r="D43" s="732">
        <v>15634.740249999999</v>
      </c>
      <c r="E43" s="732"/>
      <c r="F43" s="732">
        <v>16537.246069999997</v>
      </c>
      <c r="G43" s="732">
        <v>16075</v>
      </c>
      <c r="H43" s="732">
        <v>462.24606999999742</v>
      </c>
      <c r="I43" s="733">
        <v>1.0287555875583203</v>
      </c>
      <c r="J43" s="734" t="s">
        <v>554</v>
      </c>
    </row>
  </sheetData>
  <mergeCells count="3">
    <mergeCell ref="F3:I3"/>
    <mergeCell ref="C4:D4"/>
    <mergeCell ref="A1:I1"/>
  </mergeCells>
  <conditionalFormatting sqref="F13 F44:F65537">
    <cfRule type="cellIs" dxfId="75" priority="18" stopIfTrue="1" operator="greaterThan">
      <formula>1</formula>
    </cfRule>
  </conditionalFormatting>
  <conditionalFormatting sqref="H5:H12">
    <cfRule type="expression" dxfId="74" priority="14">
      <formula>$H5&gt;0</formula>
    </cfRule>
  </conditionalFormatting>
  <conditionalFormatting sqref="I5:I12">
    <cfRule type="expression" dxfId="73" priority="15">
      <formula>$I5&gt;1</formula>
    </cfRule>
  </conditionalFormatting>
  <conditionalFormatting sqref="B5:B12">
    <cfRule type="expression" dxfId="72" priority="11">
      <formula>OR($J5="NS",$J5="SumaNS",$J5="Účet")</formula>
    </cfRule>
  </conditionalFormatting>
  <conditionalFormatting sqref="B5:D12 F5:I12">
    <cfRule type="expression" dxfId="71" priority="17">
      <formula>AND($J5&lt;&gt;"",$J5&lt;&gt;"mezeraKL")</formula>
    </cfRule>
  </conditionalFormatting>
  <conditionalFormatting sqref="B5:D12 F5:I12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9" priority="13">
      <formula>OR($J5="SumaNS",$J5="NS")</formula>
    </cfRule>
  </conditionalFormatting>
  <conditionalFormatting sqref="A5:A12">
    <cfRule type="expression" dxfId="68" priority="9">
      <formula>AND($J5&lt;&gt;"mezeraKL",$J5&lt;&gt;"")</formula>
    </cfRule>
  </conditionalFormatting>
  <conditionalFormatting sqref="A5:A12">
    <cfRule type="expression" dxfId="67" priority="10">
      <formula>AND($J5&lt;&gt;"",$J5&lt;&gt;"mezeraKL")</formula>
    </cfRule>
  </conditionalFormatting>
  <conditionalFormatting sqref="H14:H43">
    <cfRule type="expression" dxfId="66" priority="5">
      <formula>$H14&gt;0</formula>
    </cfRule>
  </conditionalFormatting>
  <conditionalFormatting sqref="A14:A43">
    <cfRule type="expression" dxfId="65" priority="2">
      <formula>AND($J14&lt;&gt;"mezeraKL",$J14&lt;&gt;"")</formula>
    </cfRule>
  </conditionalFormatting>
  <conditionalFormatting sqref="I14:I43">
    <cfRule type="expression" dxfId="64" priority="6">
      <formula>$I14&gt;1</formula>
    </cfRule>
  </conditionalFormatting>
  <conditionalFormatting sqref="B14:B43">
    <cfRule type="expression" dxfId="63" priority="1">
      <formula>OR($J14="NS",$J14="SumaNS",$J14="Účet")</formula>
    </cfRule>
  </conditionalFormatting>
  <conditionalFormatting sqref="A14:D43 F14:I43">
    <cfRule type="expression" dxfId="62" priority="8">
      <formula>AND($J14&lt;&gt;"",$J14&lt;&gt;"mezeraKL")</formula>
    </cfRule>
  </conditionalFormatting>
  <conditionalFormatting sqref="B14:D43 F14:I43">
    <cfRule type="expression" dxfId="61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0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10505.41073713784</v>
      </c>
      <c r="M3" s="203">
        <f>SUBTOTAL(9,M5:M1048576)</f>
        <v>1574.1</v>
      </c>
      <c r="N3" s="204">
        <f>SUBTOTAL(9,N5:N1048576)</f>
        <v>16536567.041328672</v>
      </c>
    </row>
    <row r="4" spans="1:14" s="330" customFormat="1" ht="14.4" customHeight="1" thickBot="1" x14ac:dyDescent="0.35">
      <c r="A4" s="735" t="s">
        <v>4</v>
      </c>
      <c r="B4" s="736" t="s">
        <v>5</v>
      </c>
      <c r="C4" s="736" t="s">
        <v>0</v>
      </c>
      <c r="D4" s="736" t="s">
        <v>6</v>
      </c>
      <c r="E4" s="737" t="s">
        <v>7</v>
      </c>
      <c r="F4" s="736" t="s">
        <v>1</v>
      </c>
      <c r="G4" s="736" t="s">
        <v>8</v>
      </c>
      <c r="H4" s="736" t="s">
        <v>9</v>
      </c>
      <c r="I4" s="736" t="s">
        <v>10</v>
      </c>
      <c r="J4" s="738" t="s">
        <v>11</v>
      </c>
      <c r="K4" s="738" t="s">
        <v>12</v>
      </c>
      <c r="L4" s="739" t="s">
        <v>183</v>
      </c>
      <c r="M4" s="739" t="s">
        <v>13</v>
      </c>
      <c r="N4" s="740" t="s">
        <v>200</v>
      </c>
    </row>
    <row r="5" spans="1:14" ht="14.4" customHeight="1" x14ac:dyDescent="0.3">
      <c r="A5" s="741" t="s">
        <v>544</v>
      </c>
      <c r="B5" s="742" t="s">
        <v>545</v>
      </c>
      <c r="C5" s="743" t="s">
        <v>555</v>
      </c>
      <c r="D5" s="744" t="s">
        <v>556</v>
      </c>
      <c r="E5" s="745">
        <v>50113001</v>
      </c>
      <c r="F5" s="744" t="s">
        <v>572</v>
      </c>
      <c r="G5" s="743" t="s">
        <v>573</v>
      </c>
      <c r="H5" s="743">
        <v>100362</v>
      </c>
      <c r="I5" s="743">
        <v>362</v>
      </c>
      <c r="J5" s="743" t="s">
        <v>574</v>
      </c>
      <c r="K5" s="743" t="s">
        <v>575</v>
      </c>
      <c r="L5" s="746">
        <v>86.43</v>
      </c>
      <c r="M5" s="746">
        <v>1</v>
      </c>
      <c r="N5" s="747">
        <v>86.43</v>
      </c>
    </row>
    <row r="6" spans="1:14" ht="14.4" customHeight="1" x14ac:dyDescent="0.3">
      <c r="A6" s="748" t="s">
        <v>544</v>
      </c>
      <c r="B6" s="749" t="s">
        <v>545</v>
      </c>
      <c r="C6" s="750" t="s">
        <v>555</v>
      </c>
      <c r="D6" s="751" t="s">
        <v>556</v>
      </c>
      <c r="E6" s="752">
        <v>50113001</v>
      </c>
      <c r="F6" s="751" t="s">
        <v>572</v>
      </c>
      <c r="G6" s="750" t="s">
        <v>573</v>
      </c>
      <c r="H6" s="750">
        <v>847962</v>
      </c>
      <c r="I6" s="750">
        <v>0</v>
      </c>
      <c r="J6" s="750" t="s">
        <v>576</v>
      </c>
      <c r="K6" s="750" t="s">
        <v>546</v>
      </c>
      <c r="L6" s="753">
        <v>128.09000000000009</v>
      </c>
      <c r="M6" s="753">
        <v>1</v>
      </c>
      <c r="N6" s="754">
        <v>128.09000000000009</v>
      </c>
    </row>
    <row r="7" spans="1:14" ht="14.4" customHeight="1" x14ac:dyDescent="0.3">
      <c r="A7" s="748" t="s">
        <v>544</v>
      </c>
      <c r="B7" s="749" t="s">
        <v>545</v>
      </c>
      <c r="C7" s="750" t="s">
        <v>555</v>
      </c>
      <c r="D7" s="751" t="s">
        <v>556</v>
      </c>
      <c r="E7" s="752">
        <v>50113001</v>
      </c>
      <c r="F7" s="751" t="s">
        <v>572</v>
      </c>
      <c r="G7" s="750" t="s">
        <v>573</v>
      </c>
      <c r="H7" s="750">
        <v>176954</v>
      </c>
      <c r="I7" s="750">
        <v>176954</v>
      </c>
      <c r="J7" s="750" t="s">
        <v>577</v>
      </c>
      <c r="K7" s="750" t="s">
        <v>578</v>
      </c>
      <c r="L7" s="753">
        <v>94.299999999999983</v>
      </c>
      <c r="M7" s="753">
        <v>2</v>
      </c>
      <c r="N7" s="754">
        <v>188.59999999999997</v>
      </c>
    </row>
    <row r="8" spans="1:14" ht="14.4" customHeight="1" x14ac:dyDescent="0.3">
      <c r="A8" s="748" t="s">
        <v>544</v>
      </c>
      <c r="B8" s="749" t="s">
        <v>545</v>
      </c>
      <c r="C8" s="750" t="s">
        <v>555</v>
      </c>
      <c r="D8" s="751" t="s">
        <v>556</v>
      </c>
      <c r="E8" s="752">
        <v>50113001</v>
      </c>
      <c r="F8" s="751" t="s">
        <v>572</v>
      </c>
      <c r="G8" s="750" t="s">
        <v>573</v>
      </c>
      <c r="H8" s="750">
        <v>156926</v>
      </c>
      <c r="I8" s="750">
        <v>56926</v>
      </c>
      <c r="J8" s="750" t="s">
        <v>579</v>
      </c>
      <c r="K8" s="750" t="s">
        <v>580</v>
      </c>
      <c r="L8" s="753">
        <v>48.400000000000006</v>
      </c>
      <c r="M8" s="753">
        <v>2</v>
      </c>
      <c r="N8" s="754">
        <v>96.800000000000011</v>
      </c>
    </row>
    <row r="9" spans="1:14" ht="14.4" customHeight="1" x14ac:dyDescent="0.3">
      <c r="A9" s="748" t="s">
        <v>544</v>
      </c>
      <c r="B9" s="749" t="s">
        <v>545</v>
      </c>
      <c r="C9" s="750" t="s">
        <v>555</v>
      </c>
      <c r="D9" s="751" t="s">
        <v>556</v>
      </c>
      <c r="E9" s="752">
        <v>50113001</v>
      </c>
      <c r="F9" s="751" t="s">
        <v>572</v>
      </c>
      <c r="G9" s="750" t="s">
        <v>573</v>
      </c>
      <c r="H9" s="750">
        <v>148888</v>
      </c>
      <c r="I9" s="750">
        <v>48888</v>
      </c>
      <c r="J9" s="750" t="s">
        <v>581</v>
      </c>
      <c r="K9" s="750" t="s">
        <v>582</v>
      </c>
      <c r="L9" s="753">
        <v>58.329999999999991</v>
      </c>
      <c r="M9" s="753">
        <v>1</v>
      </c>
      <c r="N9" s="754">
        <v>58.329999999999991</v>
      </c>
    </row>
    <row r="10" spans="1:14" ht="14.4" customHeight="1" x14ac:dyDescent="0.3">
      <c r="A10" s="748" t="s">
        <v>544</v>
      </c>
      <c r="B10" s="749" t="s">
        <v>545</v>
      </c>
      <c r="C10" s="750" t="s">
        <v>555</v>
      </c>
      <c r="D10" s="751" t="s">
        <v>556</v>
      </c>
      <c r="E10" s="752">
        <v>50113001</v>
      </c>
      <c r="F10" s="751" t="s">
        <v>572</v>
      </c>
      <c r="G10" s="750" t="s">
        <v>583</v>
      </c>
      <c r="H10" s="750">
        <v>112891</v>
      </c>
      <c r="I10" s="750">
        <v>12891</v>
      </c>
      <c r="J10" s="750" t="s">
        <v>584</v>
      </c>
      <c r="K10" s="750" t="s">
        <v>585</v>
      </c>
      <c r="L10" s="753">
        <v>58.330000000000013</v>
      </c>
      <c r="M10" s="753">
        <v>2</v>
      </c>
      <c r="N10" s="754">
        <v>116.66000000000003</v>
      </c>
    </row>
    <row r="11" spans="1:14" ht="14.4" customHeight="1" x14ac:dyDescent="0.3">
      <c r="A11" s="748" t="s">
        <v>544</v>
      </c>
      <c r="B11" s="749" t="s">
        <v>545</v>
      </c>
      <c r="C11" s="750" t="s">
        <v>555</v>
      </c>
      <c r="D11" s="751" t="s">
        <v>556</v>
      </c>
      <c r="E11" s="752">
        <v>50113001</v>
      </c>
      <c r="F11" s="751" t="s">
        <v>572</v>
      </c>
      <c r="G11" s="750" t="s">
        <v>573</v>
      </c>
      <c r="H11" s="750">
        <v>188663</v>
      </c>
      <c r="I11" s="750">
        <v>17994</v>
      </c>
      <c r="J11" s="750" t="s">
        <v>586</v>
      </c>
      <c r="K11" s="750" t="s">
        <v>587</v>
      </c>
      <c r="L11" s="753">
        <v>112.18999999999994</v>
      </c>
      <c r="M11" s="753">
        <v>1</v>
      </c>
      <c r="N11" s="754">
        <v>112.18999999999994</v>
      </c>
    </row>
    <row r="12" spans="1:14" ht="14.4" customHeight="1" x14ac:dyDescent="0.3">
      <c r="A12" s="748" t="s">
        <v>544</v>
      </c>
      <c r="B12" s="749" t="s">
        <v>545</v>
      </c>
      <c r="C12" s="750" t="s">
        <v>555</v>
      </c>
      <c r="D12" s="751" t="s">
        <v>556</v>
      </c>
      <c r="E12" s="752">
        <v>50113001</v>
      </c>
      <c r="F12" s="751" t="s">
        <v>572</v>
      </c>
      <c r="G12" s="750" t="s">
        <v>573</v>
      </c>
      <c r="H12" s="750">
        <v>841498</v>
      </c>
      <c r="I12" s="750">
        <v>0</v>
      </c>
      <c r="J12" s="750" t="s">
        <v>588</v>
      </c>
      <c r="K12" s="750" t="s">
        <v>546</v>
      </c>
      <c r="L12" s="753">
        <v>50.71</v>
      </c>
      <c r="M12" s="753">
        <v>1</v>
      </c>
      <c r="N12" s="754">
        <v>50.71</v>
      </c>
    </row>
    <row r="13" spans="1:14" ht="14.4" customHeight="1" x14ac:dyDescent="0.3">
      <c r="A13" s="748" t="s">
        <v>544</v>
      </c>
      <c r="B13" s="749" t="s">
        <v>545</v>
      </c>
      <c r="C13" s="750" t="s">
        <v>555</v>
      </c>
      <c r="D13" s="751" t="s">
        <v>556</v>
      </c>
      <c r="E13" s="752">
        <v>50113001</v>
      </c>
      <c r="F13" s="751" t="s">
        <v>572</v>
      </c>
      <c r="G13" s="750" t="s">
        <v>573</v>
      </c>
      <c r="H13" s="750">
        <v>156993</v>
      </c>
      <c r="I13" s="750">
        <v>56993</v>
      </c>
      <c r="J13" s="750" t="s">
        <v>589</v>
      </c>
      <c r="K13" s="750" t="s">
        <v>590</v>
      </c>
      <c r="L13" s="753">
        <v>73.150000000000006</v>
      </c>
      <c r="M13" s="753">
        <v>2</v>
      </c>
      <c r="N13" s="754">
        <v>146.30000000000001</v>
      </c>
    </row>
    <row r="14" spans="1:14" ht="14.4" customHeight="1" x14ac:dyDescent="0.3">
      <c r="A14" s="748" t="s">
        <v>544</v>
      </c>
      <c r="B14" s="749" t="s">
        <v>545</v>
      </c>
      <c r="C14" s="750" t="s">
        <v>555</v>
      </c>
      <c r="D14" s="751" t="s">
        <v>556</v>
      </c>
      <c r="E14" s="752">
        <v>50113001</v>
      </c>
      <c r="F14" s="751" t="s">
        <v>572</v>
      </c>
      <c r="G14" s="750" t="s">
        <v>583</v>
      </c>
      <c r="H14" s="750">
        <v>215715</v>
      </c>
      <c r="I14" s="750">
        <v>215715</v>
      </c>
      <c r="J14" s="750" t="s">
        <v>591</v>
      </c>
      <c r="K14" s="750" t="s">
        <v>592</v>
      </c>
      <c r="L14" s="753">
        <v>66.340000000000018</v>
      </c>
      <c r="M14" s="753">
        <v>1</v>
      </c>
      <c r="N14" s="754">
        <v>66.340000000000018</v>
      </c>
    </row>
    <row r="15" spans="1:14" ht="14.4" customHeight="1" x14ac:dyDescent="0.3">
      <c r="A15" s="748" t="s">
        <v>544</v>
      </c>
      <c r="B15" s="749" t="s">
        <v>545</v>
      </c>
      <c r="C15" s="750" t="s">
        <v>555</v>
      </c>
      <c r="D15" s="751" t="s">
        <v>556</v>
      </c>
      <c r="E15" s="752">
        <v>50113001</v>
      </c>
      <c r="F15" s="751" t="s">
        <v>572</v>
      </c>
      <c r="G15" s="750" t="s">
        <v>573</v>
      </c>
      <c r="H15" s="750">
        <v>157586</v>
      </c>
      <c r="I15" s="750">
        <v>57586</v>
      </c>
      <c r="J15" s="750" t="s">
        <v>593</v>
      </c>
      <c r="K15" s="750" t="s">
        <v>594</v>
      </c>
      <c r="L15" s="753">
        <v>73.70999999999998</v>
      </c>
      <c r="M15" s="753">
        <v>1</v>
      </c>
      <c r="N15" s="754">
        <v>73.70999999999998</v>
      </c>
    </row>
    <row r="16" spans="1:14" ht="14.4" customHeight="1" x14ac:dyDescent="0.3">
      <c r="A16" s="748" t="s">
        <v>544</v>
      </c>
      <c r="B16" s="749" t="s">
        <v>545</v>
      </c>
      <c r="C16" s="750" t="s">
        <v>555</v>
      </c>
      <c r="D16" s="751" t="s">
        <v>556</v>
      </c>
      <c r="E16" s="752">
        <v>50113001</v>
      </c>
      <c r="F16" s="751" t="s">
        <v>572</v>
      </c>
      <c r="G16" s="750" t="s">
        <v>583</v>
      </c>
      <c r="H16" s="750">
        <v>147458</v>
      </c>
      <c r="I16" s="750">
        <v>147458</v>
      </c>
      <c r="J16" s="750" t="s">
        <v>595</v>
      </c>
      <c r="K16" s="750" t="s">
        <v>596</v>
      </c>
      <c r="L16" s="753">
        <v>99.370000000000019</v>
      </c>
      <c r="M16" s="753">
        <v>2</v>
      </c>
      <c r="N16" s="754">
        <v>198.74000000000004</v>
      </c>
    </row>
    <row r="17" spans="1:14" ht="14.4" customHeight="1" x14ac:dyDescent="0.3">
      <c r="A17" s="748" t="s">
        <v>544</v>
      </c>
      <c r="B17" s="749" t="s">
        <v>545</v>
      </c>
      <c r="C17" s="750" t="s">
        <v>555</v>
      </c>
      <c r="D17" s="751" t="s">
        <v>556</v>
      </c>
      <c r="E17" s="752">
        <v>50113001</v>
      </c>
      <c r="F17" s="751" t="s">
        <v>572</v>
      </c>
      <c r="G17" s="750" t="s">
        <v>583</v>
      </c>
      <c r="H17" s="750">
        <v>169189</v>
      </c>
      <c r="I17" s="750">
        <v>69189</v>
      </c>
      <c r="J17" s="750" t="s">
        <v>597</v>
      </c>
      <c r="K17" s="750" t="s">
        <v>598</v>
      </c>
      <c r="L17" s="753">
        <v>61.11</v>
      </c>
      <c r="M17" s="753">
        <v>2</v>
      </c>
      <c r="N17" s="754">
        <v>122.22</v>
      </c>
    </row>
    <row r="18" spans="1:14" ht="14.4" customHeight="1" x14ac:dyDescent="0.3">
      <c r="A18" s="748" t="s">
        <v>544</v>
      </c>
      <c r="B18" s="749" t="s">
        <v>545</v>
      </c>
      <c r="C18" s="750" t="s">
        <v>555</v>
      </c>
      <c r="D18" s="751" t="s">
        <v>556</v>
      </c>
      <c r="E18" s="752">
        <v>50113001</v>
      </c>
      <c r="F18" s="751" t="s">
        <v>572</v>
      </c>
      <c r="G18" s="750" t="s">
        <v>573</v>
      </c>
      <c r="H18" s="750">
        <v>114825</v>
      </c>
      <c r="I18" s="750">
        <v>14825</v>
      </c>
      <c r="J18" s="750" t="s">
        <v>599</v>
      </c>
      <c r="K18" s="750" t="s">
        <v>600</v>
      </c>
      <c r="L18" s="753">
        <v>84.109999999999928</v>
      </c>
      <c r="M18" s="753">
        <v>1</v>
      </c>
      <c r="N18" s="754">
        <v>84.109999999999928</v>
      </c>
    </row>
    <row r="19" spans="1:14" ht="14.4" customHeight="1" x14ac:dyDescent="0.3">
      <c r="A19" s="748" t="s">
        <v>544</v>
      </c>
      <c r="B19" s="749" t="s">
        <v>545</v>
      </c>
      <c r="C19" s="750" t="s">
        <v>555</v>
      </c>
      <c r="D19" s="751" t="s">
        <v>556</v>
      </c>
      <c r="E19" s="752">
        <v>50113001</v>
      </c>
      <c r="F19" s="751" t="s">
        <v>572</v>
      </c>
      <c r="G19" s="750" t="s">
        <v>573</v>
      </c>
      <c r="H19" s="750">
        <v>114826</v>
      </c>
      <c r="I19" s="750">
        <v>14826</v>
      </c>
      <c r="J19" s="750" t="s">
        <v>599</v>
      </c>
      <c r="K19" s="750" t="s">
        <v>601</v>
      </c>
      <c r="L19" s="753">
        <v>133.24000000000004</v>
      </c>
      <c r="M19" s="753">
        <v>1</v>
      </c>
      <c r="N19" s="754">
        <v>133.24000000000004</v>
      </c>
    </row>
    <row r="20" spans="1:14" ht="14.4" customHeight="1" x14ac:dyDescent="0.3">
      <c r="A20" s="748" t="s">
        <v>544</v>
      </c>
      <c r="B20" s="749" t="s">
        <v>545</v>
      </c>
      <c r="C20" s="750" t="s">
        <v>555</v>
      </c>
      <c r="D20" s="751" t="s">
        <v>556</v>
      </c>
      <c r="E20" s="752">
        <v>50113001</v>
      </c>
      <c r="F20" s="751" t="s">
        <v>572</v>
      </c>
      <c r="G20" s="750" t="s">
        <v>573</v>
      </c>
      <c r="H20" s="750">
        <v>125366</v>
      </c>
      <c r="I20" s="750">
        <v>25366</v>
      </c>
      <c r="J20" s="750" t="s">
        <v>602</v>
      </c>
      <c r="K20" s="750" t="s">
        <v>603</v>
      </c>
      <c r="L20" s="753">
        <v>72.694999999999993</v>
      </c>
      <c r="M20" s="753">
        <v>2</v>
      </c>
      <c r="N20" s="754">
        <v>145.38999999999999</v>
      </c>
    </row>
    <row r="21" spans="1:14" ht="14.4" customHeight="1" x14ac:dyDescent="0.3">
      <c r="A21" s="748" t="s">
        <v>544</v>
      </c>
      <c r="B21" s="749" t="s">
        <v>545</v>
      </c>
      <c r="C21" s="750" t="s">
        <v>555</v>
      </c>
      <c r="D21" s="751" t="s">
        <v>556</v>
      </c>
      <c r="E21" s="752">
        <v>50113001</v>
      </c>
      <c r="F21" s="751" t="s">
        <v>572</v>
      </c>
      <c r="G21" s="750" t="s">
        <v>573</v>
      </c>
      <c r="H21" s="750">
        <v>215606</v>
      </c>
      <c r="I21" s="750">
        <v>215606</v>
      </c>
      <c r="J21" s="750" t="s">
        <v>602</v>
      </c>
      <c r="K21" s="750" t="s">
        <v>603</v>
      </c>
      <c r="L21" s="753">
        <v>72.160000000000025</v>
      </c>
      <c r="M21" s="753">
        <v>2</v>
      </c>
      <c r="N21" s="754">
        <v>144.32000000000005</v>
      </c>
    </row>
    <row r="22" spans="1:14" ht="14.4" customHeight="1" x14ac:dyDescent="0.3">
      <c r="A22" s="748" t="s">
        <v>544</v>
      </c>
      <c r="B22" s="749" t="s">
        <v>545</v>
      </c>
      <c r="C22" s="750" t="s">
        <v>555</v>
      </c>
      <c r="D22" s="751" t="s">
        <v>556</v>
      </c>
      <c r="E22" s="752">
        <v>50113001</v>
      </c>
      <c r="F22" s="751" t="s">
        <v>572</v>
      </c>
      <c r="G22" s="750" t="s">
        <v>573</v>
      </c>
      <c r="H22" s="750">
        <v>159746</v>
      </c>
      <c r="I22" s="750">
        <v>0</v>
      </c>
      <c r="J22" s="750" t="s">
        <v>604</v>
      </c>
      <c r="K22" s="750" t="s">
        <v>605</v>
      </c>
      <c r="L22" s="753">
        <v>21.609999999999996</v>
      </c>
      <c r="M22" s="753">
        <v>2</v>
      </c>
      <c r="N22" s="754">
        <v>43.219999999999992</v>
      </c>
    </row>
    <row r="23" spans="1:14" ht="14.4" customHeight="1" x14ac:dyDescent="0.3">
      <c r="A23" s="748" t="s">
        <v>544</v>
      </c>
      <c r="B23" s="749" t="s">
        <v>545</v>
      </c>
      <c r="C23" s="750" t="s">
        <v>555</v>
      </c>
      <c r="D23" s="751" t="s">
        <v>556</v>
      </c>
      <c r="E23" s="752">
        <v>50113001</v>
      </c>
      <c r="F23" s="751" t="s">
        <v>572</v>
      </c>
      <c r="G23" s="750" t="s">
        <v>573</v>
      </c>
      <c r="H23" s="750">
        <v>900071</v>
      </c>
      <c r="I23" s="750">
        <v>0</v>
      </c>
      <c r="J23" s="750" t="s">
        <v>606</v>
      </c>
      <c r="K23" s="750" t="s">
        <v>546</v>
      </c>
      <c r="L23" s="753">
        <v>158.72796896078032</v>
      </c>
      <c r="M23" s="753">
        <v>8</v>
      </c>
      <c r="N23" s="754">
        <v>1269.8237516862425</v>
      </c>
    </row>
    <row r="24" spans="1:14" ht="14.4" customHeight="1" x14ac:dyDescent="0.3">
      <c r="A24" s="748" t="s">
        <v>544</v>
      </c>
      <c r="B24" s="749" t="s">
        <v>545</v>
      </c>
      <c r="C24" s="750" t="s">
        <v>555</v>
      </c>
      <c r="D24" s="751" t="s">
        <v>556</v>
      </c>
      <c r="E24" s="752">
        <v>50113001</v>
      </c>
      <c r="F24" s="751" t="s">
        <v>572</v>
      </c>
      <c r="G24" s="750" t="s">
        <v>583</v>
      </c>
      <c r="H24" s="750">
        <v>187427</v>
      </c>
      <c r="I24" s="750">
        <v>187427</v>
      </c>
      <c r="J24" s="750" t="s">
        <v>607</v>
      </c>
      <c r="K24" s="750" t="s">
        <v>608</v>
      </c>
      <c r="L24" s="753">
        <v>62.36999999999999</v>
      </c>
      <c r="M24" s="753">
        <v>2</v>
      </c>
      <c r="N24" s="754">
        <v>124.73999999999998</v>
      </c>
    </row>
    <row r="25" spans="1:14" ht="14.4" customHeight="1" x14ac:dyDescent="0.3">
      <c r="A25" s="748" t="s">
        <v>544</v>
      </c>
      <c r="B25" s="749" t="s">
        <v>545</v>
      </c>
      <c r="C25" s="750" t="s">
        <v>555</v>
      </c>
      <c r="D25" s="751" t="s">
        <v>556</v>
      </c>
      <c r="E25" s="752">
        <v>50113001</v>
      </c>
      <c r="F25" s="751" t="s">
        <v>572</v>
      </c>
      <c r="G25" s="750" t="s">
        <v>583</v>
      </c>
      <c r="H25" s="750">
        <v>187425</v>
      </c>
      <c r="I25" s="750">
        <v>187425</v>
      </c>
      <c r="J25" s="750" t="s">
        <v>609</v>
      </c>
      <c r="K25" s="750" t="s">
        <v>610</v>
      </c>
      <c r="L25" s="753">
        <v>49.379999999999995</v>
      </c>
      <c r="M25" s="753">
        <v>3</v>
      </c>
      <c r="N25" s="754">
        <v>148.13999999999999</v>
      </c>
    </row>
    <row r="26" spans="1:14" ht="14.4" customHeight="1" x14ac:dyDescent="0.3">
      <c r="A26" s="748" t="s">
        <v>544</v>
      </c>
      <c r="B26" s="749" t="s">
        <v>545</v>
      </c>
      <c r="C26" s="750" t="s">
        <v>555</v>
      </c>
      <c r="D26" s="751" t="s">
        <v>556</v>
      </c>
      <c r="E26" s="752">
        <v>50113001</v>
      </c>
      <c r="F26" s="751" t="s">
        <v>572</v>
      </c>
      <c r="G26" s="750" t="s">
        <v>573</v>
      </c>
      <c r="H26" s="750">
        <v>188217</v>
      </c>
      <c r="I26" s="750">
        <v>88217</v>
      </c>
      <c r="J26" s="750" t="s">
        <v>611</v>
      </c>
      <c r="K26" s="750" t="s">
        <v>612</v>
      </c>
      <c r="L26" s="753">
        <v>126.7</v>
      </c>
      <c r="M26" s="753">
        <v>1</v>
      </c>
      <c r="N26" s="754">
        <v>126.7</v>
      </c>
    </row>
    <row r="27" spans="1:14" ht="14.4" customHeight="1" x14ac:dyDescent="0.3">
      <c r="A27" s="748" t="s">
        <v>544</v>
      </c>
      <c r="B27" s="749" t="s">
        <v>545</v>
      </c>
      <c r="C27" s="750" t="s">
        <v>555</v>
      </c>
      <c r="D27" s="751" t="s">
        <v>556</v>
      </c>
      <c r="E27" s="752">
        <v>50113001</v>
      </c>
      <c r="F27" s="751" t="s">
        <v>572</v>
      </c>
      <c r="G27" s="750" t="s">
        <v>573</v>
      </c>
      <c r="H27" s="750">
        <v>188219</v>
      </c>
      <c r="I27" s="750">
        <v>88219</v>
      </c>
      <c r="J27" s="750" t="s">
        <v>613</v>
      </c>
      <c r="K27" s="750" t="s">
        <v>614</v>
      </c>
      <c r="L27" s="753">
        <v>141.44999999999999</v>
      </c>
      <c r="M27" s="753">
        <v>1</v>
      </c>
      <c r="N27" s="754">
        <v>141.44999999999999</v>
      </c>
    </row>
    <row r="28" spans="1:14" ht="14.4" customHeight="1" x14ac:dyDescent="0.3">
      <c r="A28" s="748" t="s">
        <v>544</v>
      </c>
      <c r="B28" s="749" t="s">
        <v>545</v>
      </c>
      <c r="C28" s="750" t="s">
        <v>555</v>
      </c>
      <c r="D28" s="751" t="s">
        <v>556</v>
      </c>
      <c r="E28" s="752">
        <v>50113001</v>
      </c>
      <c r="F28" s="751" t="s">
        <v>572</v>
      </c>
      <c r="G28" s="750" t="s">
        <v>573</v>
      </c>
      <c r="H28" s="750">
        <v>100498</v>
      </c>
      <c r="I28" s="750">
        <v>498</v>
      </c>
      <c r="J28" s="750" t="s">
        <v>615</v>
      </c>
      <c r="K28" s="750" t="s">
        <v>616</v>
      </c>
      <c r="L28" s="753">
        <v>108.75000000000003</v>
      </c>
      <c r="M28" s="753">
        <v>1</v>
      </c>
      <c r="N28" s="754">
        <v>108.75000000000003</v>
      </c>
    </row>
    <row r="29" spans="1:14" ht="14.4" customHeight="1" x14ac:dyDescent="0.3">
      <c r="A29" s="748" t="s">
        <v>544</v>
      </c>
      <c r="B29" s="749" t="s">
        <v>545</v>
      </c>
      <c r="C29" s="750" t="s">
        <v>555</v>
      </c>
      <c r="D29" s="751" t="s">
        <v>556</v>
      </c>
      <c r="E29" s="752">
        <v>50113001</v>
      </c>
      <c r="F29" s="751" t="s">
        <v>572</v>
      </c>
      <c r="G29" s="750" t="s">
        <v>573</v>
      </c>
      <c r="H29" s="750">
        <v>159750</v>
      </c>
      <c r="I29" s="750">
        <v>0</v>
      </c>
      <c r="J29" s="750" t="s">
        <v>617</v>
      </c>
      <c r="K29" s="750" t="s">
        <v>618</v>
      </c>
      <c r="L29" s="753">
        <v>23.37</v>
      </c>
      <c r="M29" s="753">
        <v>2</v>
      </c>
      <c r="N29" s="754">
        <v>46.74</v>
      </c>
    </row>
    <row r="30" spans="1:14" ht="14.4" customHeight="1" x14ac:dyDescent="0.3">
      <c r="A30" s="748" t="s">
        <v>544</v>
      </c>
      <c r="B30" s="749" t="s">
        <v>545</v>
      </c>
      <c r="C30" s="750" t="s">
        <v>555</v>
      </c>
      <c r="D30" s="751" t="s">
        <v>556</v>
      </c>
      <c r="E30" s="752">
        <v>50113001</v>
      </c>
      <c r="F30" s="751" t="s">
        <v>572</v>
      </c>
      <c r="G30" s="750" t="s">
        <v>573</v>
      </c>
      <c r="H30" s="750">
        <v>223159</v>
      </c>
      <c r="I30" s="750">
        <v>223159</v>
      </c>
      <c r="J30" s="750" t="s">
        <v>619</v>
      </c>
      <c r="K30" s="750" t="s">
        <v>620</v>
      </c>
      <c r="L30" s="753">
        <v>72.950000000000031</v>
      </c>
      <c r="M30" s="753">
        <v>3</v>
      </c>
      <c r="N30" s="754">
        <v>218.85000000000008</v>
      </c>
    </row>
    <row r="31" spans="1:14" ht="14.4" customHeight="1" x14ac:dyDescent="0.3">
      <c r="A31" s="748" t="s">
        <v>544</v>
      </c>
      <c r="B31" s="749" t="s">
        <v>545</v>
      </c>
      <c r="C31" s="750" t="s">
        <v>555</v>
      </c>
      <c r="D31" s="751" t="s">
        <v>556</v>
      </c>
      <c r="E31" s="752">
        <v>50113001</v>
      </c>
      <c r="F31" s="751" t="s">
        <v>572</v>
      </c>
      <c r="G31" s="750" t="s">
        <v>573</v>
      </c>
      <c r="H31" s="750">
        <v>100231</v>
      </c>
      <c r="I31" s="750">
        <v>231</v>
      </c>
      <c r="J31" s="750" t="s">
        <v>621</v>
      </c>
      <c r="K31" s="750" t="s">
        <v>622</v>
      </c>
      <c r="L31" s="753">
        <v>32.895000000000003</v>
      </c>
      <c r="M31" s="753">
        <v>2</v>
      </c>
      <c r="N31" s="754">
        <v>65.790000000000006</v>
      </c>
    </row>
    <row r="32" spans="1:14" ht="14.4" customHeight="1" x14ac:dyDescent="0.3">
      <c r="A32" s="748" t="s">
        <v>544</v>
      </c>
      <c r="B32" s="749" t="s">
        <v>545</v>
      </c>
      <c r="C32" s="750" t="s">
        <v>555</v>
      </c>
      <c r="D32" s="751" t="s">
        <v>556</v>
      </c>
      <c r="E32" s="752">
        <v>50113001</v>
      </c>
      <c r="F32" s="751" t="s">
        <v>572</v>
      </c>
      <c r="G32" s="750" t="s">
        <v>573</v>
      </c>
      <c r="H32" s="750">
        <v>102420</v>
      </c>
      <c r="I32" s="750">
        <v>2420</v>
      </c>
      <c r="J32" s="750" t="s">
        <v>623</v>
      </c>
      <c r="K32" s="750" t="s">
        <v>624</v>
      </c>
      <c r="L32" s="753">
        <v>104.20500000000001</v>
      </c>
      <c r="M32" s="753">
        <v>2</v>
      </c>
      <c r="N32" s="754">
        <v>208.41000000000003</v>
      </c>
    </row>
    <row r="33" spans="1:14" ht="14.4" customHeight="1" x14ac:dyDescent="0.3">
      <c r="A33" s="748" t="s">
        <v>544</v>
      </c>
      <c r="B33" s="749" t="s">
        <v>545</v>
      </c>
      <c r="C33" s="750" t="s">
        <v>555</v>
      </c>
      <c r="D33" s="751" t="s">
        <v>556</v>
      </c>
      <c r="E33" s="752">
        <v>50113001</v>
      </c>
      <c r="F33" s="751" t="s">
        <v>572</v>
      </c>
      <c r="G33" s="750" t="s">
        <v>573</v>
      </c>
      <c r="H33" s="750">
        <v>849941</v>
      </c>
      <c r="I33" s="750">
        <v>162142</v>
      </c>
      <c r="J33" s="750" t="s">
        <v>625</v>
      </c>
      <c r="K33" s="750" t="s">
        <v>626</v>
      </c>
      <c r="L33" s="753">
        <v>29.710000000000012</v>
      </c>
      <c r="M33" s="753">
        <v>2</v>
      </c>
      <c r="N33" s="754">
        <v>59.420000000000023</v>
      </c>
    </row>
    <row r="34" spans="1:14" ht="14.4" customHeight="1" x14ac:dyDescent="0.3">
      <c r="A34" s="748" t="s">
        <v>544</v>
      </c>
      <c r="B34" s="749" t="s">
        <v>545</v>
      </c>
      <c r="C34" s="750" t="s">
        <v>555</v>
      </c>
      <c r="D34" s="751" t="s">
        <v>556</v>
      </c>
      <c r="E34" s="752">
        <v>50113001</v>
      </c>
      <c r="F34" s="751" t="s">
        <v>572</v>
      </c>
      <c r="G34" s="750" t="s">
        <v>573</v>
      </c>
      <c r="H34" s="750">
        <v>102963</v>
      </c>
      <c r="I34" s="750">
        <v>2963</v>
      </c>
      <c r="J34" s="750" t="s">
        <v>627</v>
      </c>
      <c r="K34" s="750" t="s">
        <v>628</v>
      </c>
      <c r="L34" s="753">
        <v>97.097499999999997</v>
      </c>
      <c r="M34" s="753">
        <v>8</v>
      </c>
      <c r="N34" s="754">
        <v>776.78</v>
      </c>
    </row>
    <row r="35" spans="1:14" ht="14.4" customHeight="1" x14ac:dyDescent="0.3">
      <c r="A35" s="748" t="s">
        <v>544</v>
      </c>
      <c r="B35" s="749" t="s">
        <v>545</v>
      </c>
      <c r="C35" s="750" t="s">
        <v>555</v>
      </c>
      <c r="D35" s="751" t="s">
        <v>556</v>
      </c>
      <c r="E35" s="752">
        <v>50113001</v>
      </c>
      <c r="F35" s="751" t="s">
        <v>572</v>
      </c>
      <c r="G35" s="750" t="s">
        <v>573</v>
      </c>
      <c r="H35" s="750">
        <v>114914</v>
      </c>
      <c r="I35" s="750">
        <v>14914</v>
      </c>
      <c r="J35" s="750" t="s">
        <v>629</v>
      </c>
      <c r="K35" s="750" t="s">
        <v>630</v>
      </c>
      <c r="L35" s="753">
        <v>204.98999999999995</v>
      </c>
      <c r="M35" s="753">
        <v>1</v>
      </c>
      <c r="N35" s="754">
        <v>204.98999999999995</v>
      </c>
    </row>
    <row r="36" spans="1:14" ht="14.4" customHeight="1" x14ac:dyDescent="0.3">
      <c r="A36" s="748" t="s">
        <v>544</v>
      </c>
      <c r="B36" s="749" t="s">
        <v>545</v>
      </c>
      <c r="C36" s="750" t="s">
        <v>555</v>
      </c>
      <c r="D36" s="751" t="s">
        <v>556</v>
      </c>
      <c r="E36" s="752">
        <v>50113001</v>
      </c>
      <c r="F36" s="751" t="s">
        <v>572</v>
      </c>
      <c r="G36" s="750" t="s">
        <v>573</v>
      </c>
      <c r="H36" s="750">
        <v>159941</v>
      </c>
      <c r="I36" s="750">
        <v>59941</v>
      </c>
      <c r="J36" s="750" t="s">
        <v>631</v>
      </c>
      <c r="K36" s="750" t="s">
        <v>632</v>
      </c>
      <c r="L36" s="753">
        <v>231.80000000000015</v>
      </c>
      <c r="M36" s="753">
        <v>1</v>
      </c>
      <c r="N36" s="754">
        <v>231.80000000000015</v>
      </c>
    </row>
    <row r="37" spans="1:14" ht="14.4" customHeight="1" x14ac:dyDescent="0.3">
      <c r="A37" s="748" t="s">
        <v>544</v>
      </c>
      <c r="B37" s="749" t="s">
        <v>545</v>
      </c>
      <c r="C37" s="750" t="s">
        <v>555</v>
      </c>
      <c r="D37" s="751" t="s">
        <v>556</v>
      </c>
      <c r="E37" s="752">
        <v>50113001</v>
      </c>
      <c r="F37" s="751" t="s">
        <v>572</v>
      </c>
      <c r="G37" s="750" t="s">
        <v>573</v>
      </c>
      <c r="H37" s="750">
        <v>103688</v>
      </c>
      <c r="I37" s="750">
        <v>3688</v>
      </c>
      <c r="J37" s="750" t="s">
        <v>633</v>
      </c>
      <c r="K37" s="750" t="s">
        <v>634</v>
      </c>
      <c r="L37" s="753">
        <v>57.929999999999993</v>
      </c>
      <c r="M37" s="753">
        <v>1</v>
      </c>
      <c r="N37" s="754">
        <v>57.929999999999993</v>
      </c>
    </row>
    <row r="38" spans="1:14" ht="14.4" customHeight="1" x14ac:dyDescent="0.3">
      <c r="A38" s="748" t="s">
        <v>544</v>
      </c>
      <c r="B38" s="749" t="s">
        <v>545</v>
      </c>
      <c r="C38" s="750" t="s">
        <v>555</v>
      </c>
      <c r="D38" s="751" t="s">
        <v>556</v>
      </c>
      <c r="E38" s="752">
        <v>50113001</v>
      </c>
      <c r="F38" s="751" t="s">
        <v>572</v>
      </c>
      <c r="G38" s="750" t="s">
        <v>573</v>
      </c>
      <c r="H38" s="750">
        <v>395293</v>
      </c>
      <c r="I38" s="750">
        <v>180305</v>
      </c>
      <c r="J38" s="750" t="s">
        <v>635</v>
      </c>
      <c r="K38" s="750" t="s">
        <v>636</v>
      </c>
      <c r="L38" s="753">
        <v>119.37000000000002</v>
      </c>
      <c r="M38" s="753">
        <v>1</v>
      </c>
      <c r="N38" s="754">
        <v>119.37000000000002</v>
      </c>
    </row>
    <row r="39" spans="1:14" ht="14.4" customHeight="1" x14ac:dyDescent="0.3">
      <c r="A39" s="748" t="s">
        <v>544</v>
      </c>
      <c r="B39" s="749" t="s">
        <v>545</v>
      </c>
      <c r="C39" s="750" t="s">
        <v>555</v>
      </c>
      <c r="D39" s="751" t="s">
        <v>556</v>
      </c>
      <c r="E39" s="752">
        <v>50113001</v>
      </c>
      <c r="F39" s="751" t="s">
        <v>572</v>
      </c>
      <c r="G39" s="750" t="s">
        <v>573</v>
      </c>
      <c r="H39" s="750">
        <v>180172</v>
      </c>
      <c r="I39" s="750">
        <v>180172</v>
      </c>
      <c r="J39" s="750" t="s">
        <v>637</v>
      </c>
      <c r="K39" s="750" t="s">
        <v>638</v>
      </c>
      <c r="L39" s="753">
        <v>119.49</v>
      </c>
      <c r="M39" s="753">
        <v>1</v>
      </c>
      <c r="N39" s="754">
        <v>119.49</v>
      </c>
    </row>
    <row r="40" spans="1:14" ht="14.4" customHeight="1" x14ac:dyDescent="0.3">
      <c r="A40" s="748" t="s">
        <v>544</v>
      </c>
      <c r="B40" s="749" t="s">
        <v>545</v>
      </c>
      <c r="C40" s="750" t="s">
        <v>555</v>
      </c>
      <c r="D40" s="751" t="s">
        <v>556</v>
      </c>
      <c r="E40" s="752">
        <v>50113001</v>
      </c>
      <c r="F40" s="751" t="s">
        <v>572</v>
      </c>
      <c r="G40" s="750" t="s">
        <v>573</v>
      </c>
      <c r="H40" s="750">
        <v>189775</v>
      </c>
      <c r="I40" s="750">
        <v>0</v>
      </c>
      <c r="J40" s="750" t="s">
        <v>639</v>
      </c>
      <c r="K40" s="750" t="s">
        <v>640</v>
      </c>
      <c r="L40" s="753">
        <v>67.31</v>
      </c>
      <c r="M40" s="753">
        <v>1</v>
      </c>
      <c r="N40" s="754">
        <v>67.31</v>
      </c>
    </row>
    <row r="41" spans="1:14" ht="14.4" customHeight="1" x14ac:dyDescent="0.3">
      <c r="A41" s="748" t="s">
        <v>544</v>
      </c>
      <c r="B41" s="749" t="s">
        <v>545</v>
      </c>
      <c r="C41" s="750" t="s">
        <v>555</v>
      </c>
      <c r="D41" s="751" t="s">
        <v>556</v>
      </c>
      <c r="E41" s="752">
        <v>50113001</v>
      </c>
      <c r="F41" s="751" t="s">
        <v>572</v>
      </c>
      <c r="G41" s="750" t="s">
        <v>573</v>
      </c>
      <c r="H41" s="750">
        <v>131385</v>
      </c>
      <c r="I41" s="750">
        <v>31385</v>
      </c>
      <c r="J41" s="750" t="s">
        <v>641</v>
      </c>
      <c r="K41" s="750" t="s">
        <v>642</v>
      </c>
      <c r="L41" s="753">
        <v>39.190000000000012</v>
      </c>
      <c r="M41" s="753">
        <v>1</v>
      </c>
      <c r="N41" s="754">
        <v>39.190000000000012</v>
      </c>
    </row>
    <row r="42" spans="1:14" ht="14.4" customHeight="1" x14ac:dyDescent="0.3">
      <c r="A42" s="748" t="s">
        <v>544</v>
      </c>
      <c r="B42" s="749" t="s">
        <v>545</v>
      </c>
      <c r="C42" s="750" t="s">
        <v>555</v>
      </c>
      <c r="D42" s="751" t="s">
        <v>556</v>
      </c>
      <c r="E42" s="752">
        <v>50113001</v>
      </c>
      <c r="F42" s="751" t="s">
        <v>572</v>
      </c>
      <c r="G42" s="750" t="s">
        <v>573</v>
      </c>
      <c r="H42" s="750">
        <v>187149</v>
      </c>
      <c r="I42" s="750">
        <v>87149</v>
      </c>
      <c r="J42" s="750" t="s">
        <v>643</v>
      </c>
      <c r="K42" s="750" t="s">
        <v>644</v>
      </c>
      <c r="L42" s="753">
        <v>143.14999999999998</v>
      </c>
      <c r="M42" s="753">
        <v>1</v>
      </c>
      <c r="N42" s="754">
        <v>143.14999999999998</v>
      </c>
    </row>
    <row r="43" spans="1:14" ht="14.4" customHeight="1" x14ac:dyDescent="0.3">
      <c r="A43" s="748" t="s">
        <v>544</v>
      </c>
      <c r="B43" s="749" t="s">
        <v>545</v>
      </c>
      <c r="C43" s="750" t="s">
        <v>555</v>
      </c>
      <c r="D43" s="751" t="s">
        <v>556</v>
      </c>
      <c r="E43" s="752">
        <v>50113001</v>
      </c>
      <c r="F43" s="751" t="s">
        <v>572</v>
      </c>
      <c r="G43" s="750" t="s">
        <v>573</v>
      </c>
      <c r="H43" s="750">
        <v>840464</v>
      </c>
      <c r="I43" s="750">
        <v>0</v>
      </c>
      <c r="J43" s="750" t="s">
        <v>645</v>
      </c>
      <c r="K43" s="750" t="s">
        <v>646</v>
      </c>
      <c r="L43" s="753">
        <v>44.25</v>
      </c>
      <c r="M43" s="753">
        <v>1</v>
      </c>
      <c r="N43" s="754">
        <v>44.25</v>
      </c>
    </row>
    <row r="44" spans="1:14" ht="14.4" customHeight="1" x14ac:dyDescent="0.3">
      <c r="A44" s="748" t="s">
        <v>544</v>
      </c>
      <c r="B44" s="749" t="s">
        <v>545</v>
      </c>
      <c r="C44" s="750" t="s">
        <v>555</v>
      </c>
      <c r="D44" s="751" t="s">
        <v>556</v>
      </c>
      <c r="E44" s="752">
        <v>50113001</v>
      </c>
      <c r="F44" s="751" t="s">
        <v>572</v>
      </c>
      <c r="G44" s="750" t="s">
        <v>583</v>
      </c>
      <c r="H44" s="750">
        <v>987473</v>
      </c>
      <c r="I44" s="750">
        <v>146894</v>
      </c>
      <c r="J44" s="750" t="s">
        <v>647</v>
      </c>
      <c r="K44" s="750" t="s">
        <v>648</v>
      </c>
      <c r="L44" s="753">
        <v>21.96</v>
      </c>
      <c r="M44" s="753">
        <v>7</v>
      </c>
      <c r="N44" s="754">
        <v>153.72</v>
      </c>
    </row>
    <row r="45" spans="1:14" ht="14.4" customHeight="1" x14ac:dyDescent="0.3">
      <c r="A45" s="748" t="s">
        <v>544</v>
      </c>
      <c r="B45" s="749" t="s">
        <v>545</v>
      </c>
      <c r="C45" s="750" t="s">
        <v>555</v>
      </c>
      <c r="D45" s="751" t="s">
        <v>556</v>
      </c>
      <c r="E45" s="752">
        <v>50113005</v>
      </c>
      <c r="F45" s="751" t="s">
        <v>649</v>
      </c>
      <c r="G45" s="750" t="s">
        <v>573</v>
      </c>
      <c r="H45" s="750">
        <v>55774</v>
      </c>
      <c r="I45" s="750">
        <v>0</v>
      </c>
      <c r="J45" s="750" t="s">
        <v>650</v>
      </c>
      <c r="K45" s="750" t="s">
        <v>651</v>
      </c>
      <c r="L45" s="753">
        <v>2057</v>
      </c>
      <c r="M45" s="753">
        <v>1</v>
      </c>
      <c r="N45" s="754">
        <v>2057</v>
      </c>
    </row>
    <row r="46" spans="1:14" ht="14.4" customHeight="1" x14ac:dyDescent="0.3">
      <c r="A46" s="748" t="s">
        <v>544</v>
      </c>
      <c r="B46" s="749" t="s">
        <v>545</v>
      </c>
      <c r="C46" s="750" t="s">
        <v>555</v>
      </c>
      <c r="D46" s="751" t="s">
        <v>556</v>
      </c>
      <c r="E46" s="752">
        <v>50113005</v>
      </c>
      <c r="F46" s="751" t="s">
        <v>649</v>
      </c>
      <c r="G46" s="750" t="s">
        <v>573</v>
      </c>
      <c r="H46" s="750">
        <v>43795</v>
      </c>
      <c r="I46" s="750">
        <v>0</v>
      </c>
      <c r="J46" s="750" t="s">
        <v>652</v>
      </c>
      <c r="K46" s="750" t="s">
        <v>653</v>
      </c>
      <c r="L46" s="753">
        <v>4576</v>
      </c>
      <c r="M46" s="753">
        <v>1</v>
      </c>
      <c r="N46" s="754">
        <v>4576</v>
      </c>
    </row>
    <row r="47" spans="1:14" ht="14.4" customHeight="1" x14ac:dyDescent="0.3">
      <c r="A47" s="748" t="s">
        <v>544</v>
      </c>
      <c r="B47" s="749" t="s">
        <v>545</v>
      </c>
      <c r="C47" s="750" t="s">
        <v>555</v>
      </c>
      <c r="D47" s="751" t="s">
        <v>556</v>
      </c>
      <c r="E47" s="752">
        <v>50113005</v>
      </c>
      <c r="F47" s="751" t="s">
        <v>649</v>
      </c>
      <c r="G47" s="750" t="s">
        <v>573</v>
      </c>
      <c r="H47" s="750">
        <v>43782</v>
      </c>
      <c r="I47" s="750">
        <v>0</v>
      </c>
      <c r="J47" s="750" t="s">
        <v>654</v>
      </c>
      <c r="K47" s="750" t="s">
        <v>655</v>
      </c>
      <c r="L47" s="753">
        <v>1903</v>
      </c>
      <c r="M47" s="753">
        <v>1</v>
      </c>
      <c r="N47" s="754">
        <v>1903</v>
      </c>
    </row>
    <row r="48" spans="1:14" ht="14.4" customHeight="1" x14ac:dyDescent="0.3">
      <c r="A48" s="748" t="s">
        <v>544</v>
      </c>
      <c r="B48" s="749" t="s">
        <v>545</v>
      </c>
      <c r="C48" s="750" t="s">
        <v>555</v>
      </c>
      <c r="D48" s="751" t="s">
        <v>556</v>
      </c>
      <c r="E48" s="752">
        <v>50113005</v>
      </c>
      <c r="F48" s="751" t="s">
        <v>649</v>
      </c>
      <c r="G48" s="750" t="s">
        <v>573</v>
      </c>
      <c r="H48" s="750">
        <v>46851</v>
      </c>
      <c r="I48" s="750">
        <v>0</v>
      </c>
      <c r="J48" s="750" t="s">
        <v>656</v>
      </c>
      <c r="K48" s="750" t="s">
        <v>657</v>
      </c>
      <c r="L48" s="753">
        <v>1903</v>
      </c>
      <c r="M48" s="753">
        <v>3</v>
      </c>
      <c r="N48" s="754">
        <v>5709</v>
      </c>
    </row>
    <row r="49" spans="1:14" ht="14.4" customHeight="1" x14ac:dyDescent="0.3">
      <c r="A49" s="748" t="s">
        <v>544</v>
      </c>
      <c r="B49" s="749" t="s">
        <v>545</v>
      </c>
      <c r="C49" s="750" t="s">
        <v>555</v>
      </c>
      <c r="D49" s="751" t="s">
        <v>556</v>
      </c>
      <c r="E49" s="752">
        <v>50113005</v>
      </c>
      <c r="F49" s="751" t="s">
        <v>649</v>
      </c>
      <c r="G49" s="750" t="s">
        <v>573</v>
      </c>
      <c r="H49" s="750">
        <v>46507</v>
      </c>
      <c r="I49" s="750">
        <v>0</v>
      </c>
      <c r="J49" s="750" t="s">
        <v>658</v>
      </c>
      <c r="K49" s="750" t="s">
        <v>659</v>
      </c>
      <c r="L49" s="753">
        <v>2717</v>
      </c>
      <c r="M49" s="753">
        <v>3</v>
      </c>
      <c r="N49" s="754">
        <v>8151</v>
      </c>
    </row>
    <row r="50" spans="1:14" ht="14.4" customHeight="1" x14ac:dyDescent="0.3">
      <c r="A50" s="748" t="s">
        <v>544</v>
      </c>
      <c r="B50" s="749" t="s">
        <v>545</v>
      </c>
      <c r="C50" s="750" t="s">
        <v>555</v>
      </c>
      <c r="D50" s="751" t="s">
        <v>556</v>
      </c>
      <c r="E50" s="752">
        <v>50113005</v>
      </c>
      <c r="F50" s="751" t="s">
        <v>649</v>
      </c>
      <c r="G50" s="750" t="s">
        <v>573</v>
      </c>
      <c r="H50" s="750">
        <v>125825</v>
      </c>
      <c r="I50" s="750">
        <v>0</v>
      </c>
      <c r="J50" s="750" t="s">
        <v>660</v>
      </c>
      <c r="K50" s="750" t="s">
        <v>661</v>
      </c>
      <c r="L50" s="753">
        <v>2794</v>
      </c>
      <c r="M50" s="753">
        <v>1</v>
      </c>
      <c r="N50" s="754">
        <v>2794</v>
      </c>
    </row>
    <row r="51" spans="1:14" ht="14.4" customHeight="1" x14ac:dyDescent="0.3">
      <c r="A51" s="748" t="s">
        <v>544</v>
      </c>
      <c r="B51" s="749" t="s">
        <v>545</v>
      </c>
      <c r="C51" s="750" t="s">
        <v>555</v>
      </c>
      <c r="D51" s="751" t="s">
        <v>556</v>
      </c>
      <c r="E51" s="752">
        <v>50113005</v>
      </c>
      <c r="F51" s="751" t="s">
        <v>649</v>
      </c>
      <c r="G51" s="750" t="s">
        <v>573</v>
      </c>
      <c r="H51" s="750">
        <v>46508</v>
      </c>
      <c r="I51" s="750">
        <v>0</v>
      </c>
      <c r="J51" s="750" t="s">
        <v>662</v>
      </c>
      <c r="K51" s="750" t="s">
        <v>663</v>
      </c>
      <c r="L51" s="753">
        <v>3300</v>
      </c>
      <c r="M51" s="753">
        <v>2</v>
      </c>
      <c r="N51" s="754">
        <v>6600</v>
      </c>
    </row>
    <row r="52" spans="1:14" ht="14.4" customHeight="1" x14ac:dyDescent="0.3">
      <c r="A52" s="748" t="s">
        <v>544</v>
      </c>
      <c r="B52" s="749" t="s">
        <v>545</v>
      </c>
      <c r="C52" s="750" t="s">
        <v>555</v>
      </c>
      <c r="D52" s="751" t="s">
        <v>556</v>
      </c>
      <c r="E52" s="752">
        <v>50113005</v>
      </c>
      <c r="F52" s="751" t="s">
        <v>649</v>
      </c>
      <c r="G52" s="750" t="s">
        <v>573</v>
      </c>
      <c r="H52" s="750">
        <v>46502</v>
      </c>
      <c r="I52" s="750">
        <v>0</v>
      </c>
      <c r="J52" s="750" t="s">
        <v>664</v>
      </c>
      <c r="K52" s="750" t="s">
        <v>665</v>
      </c>
      <c r="L52" s="753">
        <v>3762</v>
      </c>
      <c r="M52" s="753">
        <v>1</v>
      </c>
      <c r="N52" s="754">
        <v>3762</v>
      </c>
    </row>
    <row r="53" spans="1:14" ht="14.4" customHeight="1" x14ac:dyDescent="0.3">
      <c r="A53" s="748" t="s">
        <v>544</v>
      </c>
      <c r="B53" s="749" t="s">
        <v>545</v>
      </c>
      <c r="C53" s="750" t="s">
        <v>555</v>
      </c>
      <c r="D53" s="751" t="s">
        <v>556</v>
      </c>
      <c r="E53" s="752">
        <v>50113005</v>
      </c>
      <c r="F53" s="751" t="s">
        <v>649</v>
      </c>
      <c r="G53" s="750" t="s">
        <v>573</v>
      </c>
      <c r="H53" s="750">
        <v>46499</v>
      </c>
      <c r="I53" s="750">
        <v>0</v>
      </c>
      <c r="J53" s="750" t="s">
        <v>666</v>
      </c>
      <c r="K53" s="750" t="s">
        <v>667</v>
      </c>
      <c r="L53" s="753">
        <v>1705</v>
      </c>
      <c r="M53" s="753">
        <v>114</v>
      </c>
      <c r="N53" s="754">
        <v>194370</v>
      </c>
    </row>
    <row r="54" spans="1:14" ht="14.4" customHeight="1" x14ac:dyDescent="0.3">
      <c r="A54" s="748" t="s">
        <v>544</v>
      </c>
      <c r="B54" s="749" t="s">
        <v>545</v>
      </c>
      <c r="C54" s="750" t="s">
        <v>555</v>
      </c>
      <c r="D54" s="751" t="s">
        <v>556</v>
      </c>
      <c r="E54" s="752">
        <v>50113005</v>
      </c>
      <c r="F54" s="751" t="s">
        <v>649</v>
      </c>
      <c r="G54" s="750" t="s">
        <v>573</v>
      </c>
      <c r="H54" s="750">
        <v>46509</v>
      </c>
      <c r="I54" s="750">
        <v>0</v>
      </c>
      <c r="J54" s="750" t="s">
        <v>668</v>
      </c>
      <c r="K54" s="750" t="s">
        <v>669</v>
      </c>
      <c r="L54" s="753">
        <v>4620</v>
      </c>
      <c r="M54" s="753">
        <v>26</v>
      </c>
      <c r="N54" s="754">
        <v>120120</v>
      </c>
    </row>
    <row r="55" spans="1:14" ht="14.4" customHeight="1" x14ac:dyDescent="0.3">
      <c r="A55" s="748" t="s">
        <v>544</v>
      </c>
      <c r="B55" s="749" t="s">
        <v>545</v>
      </c>
      <c r="C55" s="750" t="s">
        <v>555</v>
      </c>
      <c r="D55" s="751" t="s">
        <v>556</v>
      </c>
      <c r="E55" s="752">
        <v>50113005</v>
      </c>
      <c r="F55" s="751" t="s">
        <v>649</v>
      </c>
      <c r="G55" s="750" t="s">
        <v>573</v>
      </c>
      <c r="H55" s="750">
        <v>46505</v>
      </c>
      <c r="I55" s="750">
        <v>0</v>
      </c>
      <c r="J55" s="750" t="s">
        <v>670</v>
      </c>
      <c r="K55" s="750" t="s">
        <v>671</v>
      </c>
      <c r="L55" s="753">
        <v>1749</v>
      </c>
      <c r="M55" s="753">
        <v>2</v>
      </c>
      <c r="N55" s="754">
        <v>3498</v>
      </c>
    </row>
    <row r="56" spans="1:14" ht="14.4" customHeight="1" x14ac:dyDescent="0.3">
      <c r="A56" s="748" t="s">
        <v>544</v>
      </c>
      <c r="B56" s="749" t="s">
        <v>545</v>
      </c>
      <c r="C56" s="750" t="s">
        <v>555</v>
      </c>
      <c r="D56" s="751" t="s">
        <v>556</v>
      </c>
      <c r="E56" s="752">
        <v>50113005</v>
      </c>
      <c r="F56" s="751" t="s">
        <v>649</v>
      </c>
      <c r="G56" s="750" t="s">
        <v>573</v>
      </c>
      <c r="H56" s="750">
        <v>46510</v>
      </c>
      <c r="I56" s="750">
        <v>0</v>
      </c>
      <c r="J56" s="750" t="s">
        <v>672</v>
      </c>
      <c r="K56" s="750" t="s">
        <v>673</v>
      </c>
      <c r="L56" s="753">
        <v>5786</v>
      </c>
      <c r="M56" s="753">
        <v>8</v>
      </c>
      <c r="N56" s="754">
        <v>46288</v>
      </c>
    </row>
    <row r="57" spans="1:14" ht="14.4" customHeight="1" x14ac:dyDescent="0.3">
      <c r="A57" s="748" t="s">
        <v>544</v>
      </c>
      <c r="B57" s="749" t="s">
        <v>545</v>
      </c>
      <c r="C57" s="750" t="s">
        <v>555</v>
      </c>
      <c r="D57" s="751" t="s">
        <v>556</v>
      </c>
      <c r="E57" s="752">
        <v>50113005</v>
      </c>
      <c r="F57" s="751" t="s">
        <v>649</v>
      </c>
      <c r="G57" s="750" t="s">
        <v>573</v>
      </c>
      <c r="H57" s="750">
        <v>46498</v>
      </c>
      <c r="I57" s="750">
        <v>0</v>
      </c>
      <c r="J57" s="750" t="s">
        <v>674</v>
      </c>
      <c r="K57" s="750" t="s">
        <v>675</v>
      </c>
      <c r="L57" s="753">
        <v>6017</v>
      </c>
      <c r="M57" s="753">
        <v>41</v>
      </c>
      <c r="N57" s="754">
        <v>246697</v>
      </c>
    </row>
    <row r="58" spans="1:14" ht="14.4" customHeight="1" x14ac:dyDescent="0.3">
      <c r="A58" s="748" t="s">
        <v>544</v>
      </c>
      <c r="B58" s="749" t="s">
        <v>545</v>
      </c>
      <c r="C58" s="750" t="s">
        <v>555</v>
      </c>
      <c r="D58" s="751" t="s">
        <v>556</v>
      </c>
      <c r="E58" s="752">
        <v>50113005</v>
      </c>
      <c r="F58" s="751" t="s">
        <v>649</v>
      </c>
      <c r="G58" s="750" t="s">
        <v>573</v>
      </c>
      <c r="H58" s="750">
        <v>46500</v>
      </c>
      <c r="I58" s="750">
        <v>0</v>
      </c>
      <c r="J58" s="750" t="s">
        <v>676</v>
      </c>
      <c r="K58" s="750" t="s">
        <v>677</v>
      </c>
      <c r="L58" s="753">
        <v>1749</v>
      </c>
      <c r="M58" s="753">
        <v>1</v>
      </c>
      <c r="N58" s="754">
        <v>1749</v>
      </c>
    </row>
    <row r="59" spans="1:14" ht="14.4" customHeight="1" x14ac:dyDescent="0.3">
      <c r="A59" s="748" t="s">
        <v>544</v>
      </c>
      <c r="B59" s="749" t="s">
        <v>545</v>
      </c>
      <c r="C59" s="750" t="s">
        <v>555</v>
      </c>
      <c r="D59" s="751" t="s">
        <v>556</v>
      </c>
      <c r="E59" s="752">
        <v>50113005</v>
      </c>
      <c r="F59" s="751" t="s">
        <v>649</v>
      </c>
      <c r="G59" s="750" t="s">
        <v>573</v>
      </c>
      <c r="H59" s="750">
        <v>46506</v>
      </c>
      <c r="I59" s="750">
        <v>0</v>
      </c>
      <c r="J59" s="750" t="s">
        <v>678</v>
      </c>
      <c r="K59" s="750" t="s">
        <v>679</v>
      </c>
      <c r="L59" s="753">
        <v>2101</v>
      </c>
      <c r="M59" s="753">
        <v>1</v>
      </c>
      <c r="N59" s="754">
        <v>2101</v>
      </c>
    </row>
    <row r="60" spans="1:14" ht="14.4" customHeight="1" x14ac:dyDescent="0.3">
      <c r="A60" s="748" t="s">
        <v>544</v>
      </c>
      <c r="B60" s="749" t="s">
        <v>545</v>
      </c>
      <c r="C60" s="750" t="s">
        <v>560</v>
      </c>
      <c r="D60" s="751" t="s">
        <v>561</v>
      </c>
      <c r="E60" s="752">
        <v>50113001</v>
      </c>
      <c r="F60" s="751" t="s">
        <v>572</v>
      </c>
      <c r="G60" s="750" t="s">
        <v>573</v>
      </c>
      <c r="H60" s="750">
        <v>100362</v>
      </c>
      <c r="I60" s="750">
        <v>362</v>
      </c>
      <c r="J60" s="750" t="s">
        <v>574</v>
      </c>
      <c r="K60" s="750" t="s">
        <v>575</v>
      </c>
      <c r="L60" s="753">
        <v>86.430000000000021</v>
      </c>
      <c r="M60" s="753">
        <v>3</v>
      </c>
      <c r="N60" s="754">
        <v>259.29000000000008</v>
      </c>
    </row>
    <row r="61" spans="1:14" ht="14.4" customHeight="1" x14ac:dyDescent="0.3">
      <c r="A61" s="748" t="s">
        <v>544</v>
      </c>
      <c r="B61" s="749" t="s">
        <v>545</v>
      </c>
      <c r="C61" s="750" t="s">
        <v>560</v>
      </c>
      <c r="D61" s="751" t="s">
        <v>561</v>
      </c>
      <c r="E61" s="752">
        <v>50113001</v>
      </c>
      <c r="F61" s="751" t="s">
        <v>572</v>
      </c>
      <c r="G61" s="750" t="s">
        <v>573</v>
      </c>
      <c r="H61" s="750">
        <v>845369</v>
      </c>
      <c r="I61" s="750">
        <v>107987</v>
      </c>
      <c r="J61" s="750" t="s">
        <v>680</v>
      </c>
      <c r="K61" s="750" t="s">
        <v>681</v>
      </c>
      <c r="L61" s="753">
        <v>112.29000000000003</v>
      </c>
      <c r="M61" s="753">
        <v>1</v>
      </c>
      <c r="N61" s="754">
        <v>112.29000000000003</v>
      </c>
    </row>
    <row r="62" spans="1:14" ht="14.4" customHeight="1" x14ac:dyDescent="0.3">
      <c r="A62" s="748" t="s">
        <v>544</v>
      </c>
      <c r="B62" s="749" t="s">
        <v>545</v>
      </c>
      <c r="C62" s="750" t="s">
        <v>560</v>
      </c>
      <c r="D62" s="751" t="s">
        <v>561</v>
      </c>
      <c r="E62" s="752">
        <v>50113001</v>
      </c>
      <c r="F62" s="751" t="s">
        <v>572</v>
      </c>
      <c r="G62" s="750" t="s">
        <v>583</v>
      </c>
      <c r="H62" s="750">
        <v>183974</v>
      </c>
      <c r="I62" s="750">
        <v>83974</v>
      </c>
      <c r="J62" s="750" t="s">
        <v>682</v>
      </c>
      <c r="K62" s="750" t="s">
        <v>683</v>
      </c>
      <c r="L62" s="753">
        <v>88.449999999999989</v>
      </c>
      <c r="M62" s="753">
        <v>1</v>
      </c>
      <c r="N62" s="754">
        <v>88.449999999999989</v>
      </c>
    </row>
    <row r="63" spans="1:14" ht="14.4" customHeight="1" x14ac:dyDescent="0.3">
      <c r="A63" s="748" t="s">
        <v>544</v>
      </c>
      <c r="B63" s="749" t="s">
        <v>545</v>
      </c>
      <c r="C63" s="750" t="s">
        <v>560</v>
      </c>
      <c r="D63" s="751" t="s">
        <v>561</v>
      </c>
      <c r="E63" s="752">
        <v>50113001</v>
      </c>
      <c r="F63" s="751" t="s">
        <v>572</v>
      </c>
      <c r="G63" s="750" t="s">
        <v>573</v>
      </c>
      <c r="H63" s="750">
        <v>841498</v>
      </c>
      <c r="I63" s="750">
        <v>0</v>
      </c>
      <c r="J63" s="750" t="s">
        <v>588</v>
      </c>
      <c r="K63" s="750" t="s">
        <v>546</v>
      </c>
      <c r="L63" s="753">
        <v>48.63</v>
      </c>
      <c r="M63" s="753">
        <v>1</v>
      </c>
      <c r="N63" s="754">
        <v>48.63</v>
      </c>
    </row>
    <row r="64" spans="1:14" ht="14.4" customHeight="1" x14ac:dyDescent="0.3">
      <c r="A64" s="748" t="s">
        <v>544</v>
      </c>
      <c r="B64" s="749" t="s">
        <v>545</v>
      </c>
      <c r="C64" s="750" t="s">
        <v>560</v>
      </c>
      <c r="D64" s="751" t="s">
        <v>561</v>
      </c>
      <c r="E64" s="752">
        <v>50113001</v>
      </c>
      <c r="F64" s="751" t="s">
        <v>572</v>
      </c>
      <c r="G64" s="750" t="s">
        <v>573</v>
      </c>
      <c r="H64" s="750">
        <v>501596</v>
      </c>
      <c r="I64" s="750">
        <v>0</v>
      </c>
      <c r="J64" s="750" t="s">
        <v>684</v>
      </c>
      <c r="K64" s="750" t="s">
        <v>685</v>
      </c>
      <c r="L64" s="753">
        <v>114.5</v>
      </c>
      <c r="M64" s="753">
        <v>7</v>
      </c>
      <c r="N64" s="754">
        <v>801.5</v>
      </c>
    </row>
    <row r="65" spans="1:14" ht="14.4" customHeight="1" x14ac:dyDescent="0.3">
      <c r="A65" s="748" t="s">
        <v>544</v>
      </c>
      <c r="B65" s="749" t="s">
        <v>545</v>
      </c>
      <c r="C65" s="750" t="s">
        <v>560</v>
      </c>
      <c r="D65" s="751" t="s">
        <v>561</v>
      </c>
      <c r="E65" s="752">
        <v>50113001</v>
      </c>
      <c r="F65" s="751" t="s">
        <v>572</v>
      </c>
      <c r="G65" s="750" t="s">
        <v>573</v>
      </c>
      <c r="H65" s="750">
        <v>202924</v>
      </c>
      <c r="I65" s="750">
        <v>202924</v>
      </c>
      <c r="J65" s="750" t="s">
        <v>686</v>
      </c>
      <c r="K65" s="750" t="s">
        <v>687</v>
      </c>
      <c r="L65" s="753">
        <v>81.91</v>
      </c>
      <c r="M65" s="753">
        <v>1</v>
      </c>
      <c r="N65" s="754">
        <v>81.91</v>
      </c>
    </row>
    <row r="66" spans="1:14" ht="14.4" customHeight="1" x14ac:dyDescent="0.3">
      <c r="A66" s="748" t="s">
        <v>544</v>
      </c>
      <c r="B66" s="749" t="s">
        <v>545</v>
      </c>
      <c r="C66" s="750" t="s">
        <v>560</v>
      </c>
      <c r="D66" s="751" t="s">
        <v>561</v>
      </c>
      <c r="E66" s="752">
        <v>50113001</v>
      </c>
      <c r="F66" s="751" t="s">
        <v>572</v>
      </c>
      <c r="G66" s="750" t="s">
        <v>573</v>
      </c>
      <c r="H66" s="750">
        <v>47706</v>
      </c>
      <c r="I66" s="750">
        <v>47706</v>
      </c>
      <c r="J66" s="750" t="s">
        <v>688</v>
      </c>
      <c r="K66" s="750" t="s">
        <v>689</v>
      </c>
      <c r="L66" s="753">
        <v>288.52999999999997</v>
      </c>
      <c r="M66" s="753">
        <v>0.1</v>
      </c>
      <c r="N66" s="754">
        <v>28.852999999999998</v>
      </c>
    </row>
    <row r="67" spans="1:14" ht="14.4" customHeight="1" x14ac:dyDescent="0.3">
      <c r="A67" s="748" t="s">
        <v>544</v>
      </c>
      <c r="B67" s="749" t="s">
        <v>545</v>
      </c>
      <c r="C67" s="750" t="s">
        <v>560</v>
      </c>
      <c r="D67" s="751" t="s">
        <v>561</v>
      </c>
      <c r="E67" s="752">
        <v>50113001</v>
      </c>
      <c r="F67" s="751" t="s">
        <v>572</v>
      </c>
      <c r="G67" s="750" t="s">
        <v>573</v>
      </c>
      <c r="H67" s="750">
        <v>47249</v>
      </c>
      <c r="I67" s="750">
        <v>47249</v>
      </c>
      <c r="J67" s="750" t="s">
        <v>690</v>
      </c>
      <c r="K67" s="750" t="s">
        <v>691</v>
      </c>
      <c r="L67" s="753">
        <v>126.5</v>
      </c>
      <c r="M67" s="753">
        <v>1</v>
      </c>
      <c r="N67" s="754">
        <v>126.5</v>
      </c>
    </row>
    <row r="68" spans="1:14" ht="14.4" customHeight="1" x14ac:dyDescent="0.3">
      <c r="A68" s="748" t="s">
        <v>544</v>
      </c>
      <c r="B68" s="749" t="s">
        <v>545</v>
      </c>
      <c r="C68" s="750" t="s">
        <v>560</v>
      </c>
      <c r="D68" s="751" t="s">
        <v>561</v>
      </c>
      <c r="E68" s="752">
        <v>50113001</v>
      </c>
      <c r="F68" s="751" t="s">
        <v>572</v>
      </c>
      <c r="G68" s="750" t="s">
        <v>573</v>
      </c>
      <c r="H68" s="750">
        <v>193746</v>
      </c>
      <c r="I68" s="750">
        <v>93746</v>
      </c>
      <c r="J68" s="750" t="s">
        <v>692</v>
      </c>
      <c r="K68" s="750" t="s">
        <v>693</v>
      </c>
      <c r="L68" s="753">
        <v>373.62</v>
      </c>
      <c r="M68" s="753">
        <v>2</v>
      </c>
      <c r="N68" s="754">
        <v>747.24</v>
      </c>
    </row>
    <row r="69" spans="1:14" ht="14.4" customHeight="1" x14ac:dyDescent="0.3">
      <c r="A69" s="748" t="s">
        <v>544</v>
      </c>
      <c r="B69" s="749" t="s">
        <v>545</v>
      </c>
      <c r="C69" s="750" t="s">
        <v>560</v>
      </c>
      <c r="D69" s="751" t="s">
        <v>561</v>
      </c>
      <c r="E69" s="752">
        <v>50113001</v>
      </c>
      <c r="F69" s="751" t="s">
        <v>572</v>
      </c>
      <c r="G69" s="750" t="s">
        <v>573</v>
      </c>
      <c r="H69" s="750">
        <v>216572</v>
      </c>
      <c r="I69" s="750">
        <v>216572</v>
      </c>
      <c r="J69" s="750" t="s">
        <v>694</v>
      </c>
      <c r="K69" s="750" t="s">
        <v>695</v>
      </c>
      <c r="L69" s="753">
        <v>36.28</v>
      </c>
      <c r="M69" s="753">
        <v>2</v>
      </c>
      <c r="N69" s="754">
        <v>72.56</v>
      </c>
    </row>
    <row r="70" spans="1:14" ht="14.4" customHeight="1" x14ac:dyDescent="0.3">
      <c r="A70" s="748" t="s">
        <v>544</v>
      </c>
      <c r="B70" s="749" t="s">
        <v>545</v>
      </c>
      <c r="C70" s="750" t="s">
        <v>560</v>
      </c>
      <c r="D70" s="751" t="s">
        <v>561</v>
      </c>
      <c r="E70" s="752">
        <v>50113001</v>
      </c>
      <c r="F70" s="751" t="s">
        <v>572</v>
      </c>
      <c r="G70" s="750" t="s">
        <v>573</v>
      </c>
      <c r="H70" s="750">
        <v>51366</v>
      </c>
      <c r="I70" s="750">
        <v>51366</v>
      </c>
      <c r="J70" s="750" t="s">
        <v>696</v>
      </c>
      <c r="K70" s="750" t="s">
        <v>697</v>
      </c>
      <c r="L70" s="753">
        <v>171.60000000000002</v>
      </c>
      <c r="M70" s="753">
        <v>16</v>
      </c>
      <c r="N70" s="754">
        <v>2745.6000000000004</v>
      </c>
    </row>
    <row r="71" spans="1:14" ht="14.4" customHeight="1" x14ac:dyDescent="0.3">
      <c r="A71" s="748" t="s">
        <v>544</v>
      </c>
      <c r="B71" s="749" t="s">
        <v>545</v>
      </c>
      <c r="C71" s="750" t="s">
        <v>560</v>
      </c>
      <c r="D71" s="751" t="s">
        <v>561</v>
      </c>
      <c r="E71" s="752">
        <v>50113001</v>
      </c>
      <c r="F71" s="751" t="s">
        <v>572</v>
      </c>
      <c r="G71" s="750" t="s">
        <v>573</v>
      </c>
      <c r="H71" s="750">
        <v>51367</v>
      </c>
      <c r="I71" s="750">
        <v>51367</v>
      </c>
      <c r="J71" s="750" t="s">
        <v>696</v>
      </c>
      <c r="K71" s="750" t="s">
        <v>698</v>
      </c>
      <c r="L71" s="753">
        <v>92.950000000000017</v>
      </c>
      <c r="M71" s="753">
        <v>8</v>
      </c>
      <c r="N71" s="754">
        <v>743.60000000000014</v>
      </c>
    </row>
    <row r="72" spans="1:14" ht="14.4" customHeight="1" x14ac:dyDescent="0.3">
      <c r="A72" s="748" t="s">
        <v>544</v>
      </c>
      <c r="B72" s="749" t="s">
        <v>545</v>
      </c>
      <c r="C72" s="750" t="s">
        <v>560</v>
      </c>
      <c r="D72" s="751" t="s">
        <v>561</v>
      </c>
      <c r="E72" s="752">
        <v>50113001</v>
      </c>
      <c r="F72" s="751" t="s">
        <v>572</v>
      </c>
      <c r="G72" s="750" t="s">
        <v>573</v>
      </c>
      <c r="H72" s="750">
        <v>394627</v>
      </c>
      <c r="I72" s="750">
        <v>0</v>
      </c>
      <c r="J72" s="750" t="s">
        <v>699</v>
      </c>
      <c r="K72" s="750" t="s">
        <v>546</v>
      </c>
      <c r="L72" s="753">
        <v>73.409488105699324</v>
      </c>
      <c r="M72" s="753">
        <v>6</v>
      </c>
      <c r="N72" s="754">
        <v>440.45692863419595</v>
      </c>
    </row>
    <row r="73" spans="1:14" ht="14.4" customHeight="1" x14ac:dyDescent="0.3">
      <c r="A73" s="748" t="s">
        <v>544</v>
      </c>
      <c r="B73" s="749" t="s">
        <v>545</v>
      </c>
      <c r="C73" s="750" t="s">
        <v>560</v>
      </c>
      <c r="D73" s="751" t="s">
        <v>561</v>
      </c>
      <c r="E73" s="752">
        <v>50113001</v>
      </c>
      <c r="F73" s="751" t="s">
        <v>572</v>
      </c>
      <c r="G73" s="750" t="s">
        <v>573</v>
      </c>
      <c r="H73" s="750">
        <v>100502</v>
      </c>
      <c r="I73" s="750">
        <v>502</v>
      </c>
      <c r="J73" s="750" t="s">
        <v>700</v>
      </c>
      <c r="K73" s="750" t="s">
        <v>701</v>
      </c>
      <c r="L73" s="753">
        <v>238.68000000000006</v>
      </c>
      <c r="M73" s="753">
        <v>1</v>
      </c>
      <c r="N73" s="754">
        <v>238.68000000000006</v>
      </c>
    </row>
    <row r="74" spans="1:14" ht="14.4" customHeight="1" x14ac:dyDescent="0.3">
      <c r="A74" s="748" t="s">
        <v>544</v>
      </c>
      <c r="B74" s="749" t="s">
        <v>545</v>
      </c>
      <c r="C74" s="750" t="s">
        <v>560</v>
      </c>
      <c r="D74" s="751" t="s">
        <v>561</v>
      </c>
      <c r="E74" s="752">
        <v>50113001</v>
      </c>
      <c r="F74" s="751" t="s">
        <v>572</v>
      </c>
      <c r="G74" s="750" t="s">
        <v>573</v>
      </c>
      <c r="H74" s="750">
        <v>100231</v>
      </c>
      <c r="I74" s="750">
        <v>231</v>
      </c>
      <c r="J74" s="750" t="s">
        <v>621</v>
      </c>
      <c r="K74" s="750" t="s">
        <v>622</v>
      </c>
      <c r="L74" s="753">
        <v>32.89</v>
      </c>
      <c r="M74" s="753">
        <v>2</v>
      </c>
      <c r="N74" s="754">
        <v>65.78</v>
      </c>
    </row>
    <row r="75" spans="1:14" ht="14.4" customHeight="1" x14ac:dyDescent="0.3">
      <c r="A75" s="748" t="s">
        <v>544</v>
      </c>
      <c r="B75" s="749" t="s">
        <v>545</v>
      </c>
      <c r="C75" s="750" t="s">
        <v>560</v>
      </c>
      <c r="D75" s="751" t="s">
        <v>561</v>
      </c>
      <c r="E75" s="752">
        <v>50113001</v>
      </c>
      <c r="F75" s="751" t="s">
        <v>572</v>
      </c>
      <c r="G75" s="750" t="s">
        <v>573</v>
      </c>
      <c r="H75" s="750">
        <v>100536</v>
      </c>
      <c r="I75" s="750">
        <v>536</v>
      </c>
      <c r="J75" s="750" t="s">
        <v>702</v>
      </c>
      <c r="K75" s="750" t="s">
        <v>575</v>
      </c>
      <c r="L75" s="753">
        <v>140.24999999999997</v>
      </c>
      <c r="M75" s="753">
        <v>1</v>
      </c>
      <c r="N75" s="754">
        <v>140.24999999999997</v>
      </c>
    </row>
    <row r="76" spans="1:14" ht="14.4" customHeight="1" x14ac:dyDescent="0.3">
      <c r="A76" s="748" t="s">
        <v>544</v>
      </c>
      <c r="B76" s="749" t="s">
        <v>545</v>
      </c>
      <c r="C76" s="750" t="s">
        <v>560</v>
      </c>
      <c r="D76" s="751" t="s">
        <v>561</v>
      </c>
      <c r="E76" s="752">
        <v>50113001</v>
      </c>
      <c r="F76" s="751" t="s">
        <v>572</v>
      </c>
      <c r="G76" s="750" t="s">
        <v>583</v>
      </c>
      <c r="H76" s="750">
        <v>107981</v>
      </c>
      <c r="I76" s="750">
        <v>7981</v>
      </c>
      <c r="J76" s="750" t="s">
        <v>703</v>
      </c>
      <c r="K76" s="750" t="s">
        <v>704</v>
      </c>
      <c r="L76" s="753">
        <v>50.64</v>
      </c>
      <c r="M76" s="753">
        <v>1</v>
      </c>
      <c r="N76" s="754">
        <v>50.64</v>
      </c>
    </row>
    <row r="77" spans="1:14" ht="14.4" customHeight="1" x14ac:dyDescent="0.3">
      <c r="A77" s="748" t="s">
        <v>544</v>
      </c>
      <c r="B77" s="749" t="s">
        <v>545</v>
      </c>
      <c r="C77" s="750" t="s">
        <v>560</v>
      </c>
      <c r="D77" s="751" t="s">
        <v>561</v>
      </c>
      <c r="E77" s="752">
        <v>50113001</v>
      </c>
      <c r="F77" s="751" t="s">
        <v>572</v>
      </c>
      <c r="G77" s="750" t="s">
        <v>573</v>
      </c>
      <c r="H77" s="750">
        <v>157992</v>
      </c>
      <c r="I77" s="750">
        <v>57992</v>
      </c>
      <c r="J77" s="750" t="s">
        <v>705</v>
      </c>
      <c r="K77" s="750" t="s">
        <v>706</v>
      </c>
      <c r="L77" s="753">
        <v>44.920000000000009</v>
      </c>
      <c r="M77" s="753">
        <v>1</v>
      </c>
      <c r="N77" s="754">
        <v>44.920000000000009</v>
      </c>
    </row>
    <row r="78" spans="1:14" ht="14.4" customHeight="1" x14ac:dyDescent="0.3">
      <c r="A78" s="748" t="s">
        <v>544</v>
      </c>
      <c r="B78" s="749" t="s">
        <v>545</v>
      </c>
      <c r="C78" s="750" t="s">
        <v>560</v>
      </c>
      <c r="D78" s="751" t="s">
        <v>561</v>
      </c>
      <c r="E78" s="752">
        <v>50113001</v>
      </c>
      <c r="F78" s="751" t="s">
        <v>572</v>
      </c>
      <c r="G78" s="750" t="s">
        <v>583</v>
      </c>
      <c r="H78" s="750">
        <v>131934</v>
      </c>
      <c r="I78" s="750">
        <v>31934</v>
      </c>
      <c r="J78" s="750" t="s">
        <v>707</v>
      </c>
      <c r="K78" s="750" t="s">
        <v>708</v>
      </c>
      <c r="L78" s="753">
        <v>49.820000000000036</v>
      </c>
      <c r="M78" s="753">
        <v>1</v>
      </c>
      <c r="N78" s="754">
        <v>49.820000000000036</v>
      </c>
    </row>
    <row r="79" spans="1:14" ht="14.4" customHeight="1" x14ac:dyDescent="0.3">
      <c r="A79" s="748" t="s">
        <v>544</v>
      </c>
      <c r="B79" s="749" t="s">
        <v>545</v>
      </c>
      <c r="C79" s="750" t="s">
        <v>560</v>
      </c>
      <c r="D79" s="751" t="s">
        <v>561</v>
      </c>
      <c r="E79" s="752">
        <v>50113005</v>
      </c>
      <c r="F79" s="751" t="s">
        <v>649</v>
      </c>
      <c r="G79" s="750" t="s">
        <v>573</v>
      </c>
      <c r="H79" s="750">
        <v>13309</v>
      </c>
      <c r="I79" s="750">
        <v>0</v>
      </c>
      <c r="J79" s="750" t="s">
        <v>709</v>
      </c>
      <c r="K79" s="750" t="s">
        <v>710</v>
      </c>
      <c r="L79" s="753">
        <v>9198.0014618635942</v>
      </c>
      <c r="M79" s="753">
        <v>1</v>
      </c>
      <c r="N79" s="754">
        <v>9198.0014618635942</v>
      </c>
    </row>
    <row r="80" spans="1:14" ht="14.4" customHeight="1" x14ac:dyDescent="0.3">
      <c r="A80" s="748" t="s">
        <v>544</v>
      </c>
      <c r="B80" s="749" t="s">
        <v>545</v>
      </c>
      <c r="C80" s="750" t="s">
        <v>560</v>
      </c>
      <c r="D80" s="751" t="s">
        <v>561</v>
      </c>
      <c r="E80" s="752">
        <v>50113005</v>
      </c>
      <c r="F80" s="751" t="s">
        <v>649</v>
      </c>
      <c r="G80" s="750" t="s">
        <v>573</v>
      </c>
      <c r="H80" s="750">
        <v>25459</v>
      </c>
      <c r="I80" s="750">
        <v>0</v>
      </c>
      <c r="J80" s="750" t="s">
        <v>711</v>
      </c>
      <c r="K80" s="750" t="s">
        <v>712</v>
      </c>
      <c r="L80" s="753">
        <v>23386</v>
      </c>
      <c r="M80" s="753">
        <v>6</v>
      </c>
      <c r="N80" s="754">
        <v>140316</v>
      </c>
    </row>
    <row r="81" spans="1:14" ht="14.4" customHeight="1" x14ac:dyDescent="0.3">
      <c r="A81" s="748" t="s">
        <v>544</v>
      </c>
      <c r="B81" s="749" t="s">
        <v>545</v>
      </c>
      <c r="C81" s="750" t="s">
        <v>560</v>
      </c>
      <c r="D81" s="751" t="s">
        <v>561</v>
      </c>
      <c r="E81" s="752">
        <v>50113005</v>
      </c>
      <c r="F81" s="751" t="s">
        <v>649</v>
      </c>
      <c r="G81" s="750" t="s">
        <v>573</v>
      </c>
      <c r="H81" s="750">
        <v>25460</v>
      </c>
      <c r="I81" s="750">
        <v>0</v>
      </c>
      <c r="J81" s="750" t="s">
        <v>711</v>
      </c>
      <c r="K81" s="750" t="s">
        <v>713</v>
      </c>
      <c r="L81" s="753">
        <v>23386</v>
      </c>
      <c r="M81" s="753">
        <v>4</v>
      </c>
      <c r="N81" s="754">
        <v>93544</v>
      </c>
    </row>
    <row r="82" spans="1:14" ht="14.4" customHeight="1" x14ac:dyDescent="0.3">
      <c r="A82" s="748" t="s">
        <v>544</v>
      </c>
      <c r="B82" s="749" t="s">
        <v>545</v>
      </c>
      <c r="C82" s="750" t="s">
        <v>560</v>
      </c>
      <c r="D82" s="751" t="s">
        <v>561</v>
      </c>
      <c r="E82" s="752">
        <v>50113005</v>
      </c>
      <c r="F82" s="751" t="s">
        <v>649</v>
      </c>
      <c r="G82" s="750" t="s">
        <v>573</v>
      </c>
      <c r="H82" s="750">
        <v>14006</v>
      </c>
      <c r="I82" s="750">
        <v>0</v>
      </c>
      <c r="J82" s="750" t="s">
        <v>714</v>
      </c>
      <c r="K82" s="750" t="s">
        <v>715</v>
      </c>
      <c r="L82" s="753">
        <v>27764</v>
      </c>
      <c r="M82" s="753">
        <v>24</v>
      </c>
      <c r="N82" s="754">
        <v>666336</v>
      </c>
    </row>
    <row r="83" spans="1:14" ht="14.4" customHeight="1" x14ac:dyDescent="0.3">
      <c r="A83" s="748" t="s">
        <v>544</v>
      </c>
      <c r="B83" s="749" t="s">
        <v>545</v>
      </c>
      <c r="C83" s="750" t="s">
        <v>560</v>
      </c>
      <c r="D83" s="751" t="s">
        <v>561</v>
      </c>
      <c r="E83" s="752">
        <v>50113005</v>
      </c>
      <c r="F83" s="751" t="s">
        <v>649</v>
      </c>
      <c r="G83" s="750" t="s">
        <v>573</v>
      </c>
      <c r="H83" s="750">
        <v>498257</v>
      </c>
      <c r="I83" s="750">
        <v>0</v>
      </c>
      <c r="J83" s="750" t="s">
        <v>716</v>
      </c>
      <c r="K83" s="750" t="s">
        <v>717</v>
      </c>
      <c r="L83" s="753">
        <v>1391.5</v>
      </c>
      <c r="M83" s="753">
        <v>6</v>
      </c>
      <c r="N83" s="754">
        <v>8349</v>
      </c>
    </row>
    <row r="84" spans="1:14" ht="14.4" customHeight="1" x14ac:dyDescent="0.3">
      <c r="A84" s="748" t="s">
        <v>544</v>
      </c>
      <c r="B84" s="749" t="s">
        <v>545</v>
      </c>
      <c r="C84" s="750" t="s">
        <v>560</v>
      </c>
      <c r="D84" s="751" t="s">
        <v>561</v>
      </c>
      <c r="E84" s="752">
        <v>50113005</v>
      </c>
      <c r="F84" s="751" t="s">
        <v>649</v>
      </c>
      <c r="G84" s="750" t="s">
        <v>573</v>
      </c>
      <c r="H84" s="750">
        <v>498311</v>
      </c>
      <c r="I84" s="750">
        <v>0</v>
      </c>
      <c r="J84" s="750" t="s">
        <v>718</v>
      </c>
      <c r="K84" s="750" t="s">
        <v>719</v>
      </c>
      <c r="L84" s="753">
        <v>133.82000000000002</v>
      </c>
      <c r="M84" s="753">
        <v>46</v>
      </c>
      <c r="N84" s="754">
        <v>6155.7200000000012</v>
      </c>
    </row>
    <row r="85" spans="1:14" ht="14.4" customHeight="1" x14ac:dyDescent="0.3">
      <c r="A85" s="748" t="s">
        <v>544</v>
      </c>
      <c r="B85" s="749" t="s">
        <v>545</v>
      </c>
      <c r="C85" s="750" t="s">
        <v>560</v>
      </c>
      <c r="D85" s="751" t="s">
        <v>561</v>
      </c>
      <c r="E85" s="752">
        <v>50113005</v>
      </c>
      <c r="F85" s="751" t="s">
        <v>649</v>
      </c>
      <c r="G85" s="750" t="s">
        <v>573</v>
      </c>
      <c r="H85" s="750">
        <v>66441</v>
      </c>
      <c r="I85" s="750">
        <v>0</v>
      </c>
      <c r="J85" s="750" t="s">
        <v>720</v>
      </c>
      <c r="K85" s="750" t="s">
        <v>721</v>
      </c>
      <c r="L85" s="753">
        <v>12294.192313154705</v>
      </c>
      <c r="M85" s="753">
        <v>13</v>
      </c>
      <c r="N85" s="754">
        <v>159824.50007101116</v>
      </c>
    </row>
    <row r="86" spans="1:14" ht="14.4" customHeight="1" x14ac:dyDescent="0.3">
      <c r="A86" s="748" t="s">
        <v>544</v>
      </c>
      <c r="B86" s="749" t="s">
        <v>545</v>
      </c>
      <c r="C86" s="750" t="s">
        <v>560</v>
      </c>
      <c r="D86" s="751" t="s">
        <v>561</v>
      </c>
      <c r="E86" s="752">
        <v>50113005</v>
      </c>
      <c r="F86" s="751" t="s">
        <v>649</v>
      </c>
      <c r="G86" s="750" t="s">
        <v>573</v>
      </c>
      <c r="H86" s="750">
        <v>13307</v>
      </c>
      <c r="I86" s="750">
        <v>0</v>
      </c>
      <c r="J86" s="750" t="s">
        <v>722</v>
      </c>
      <c r="K86" s="750" t="s">
        <v>723</v>
      </c>
      <c r="L86" s="753">
        <v>12504.999658405726</v>
      </c>
      <c r="M86" s="753">
        <v>21</v>
      </c>
      <c r="N86" s="754">
        <v>262604.99282652023</v>
      </c>
    </row>
    <row r="87" spans="1:14" ht="14.4" customHeight="1" x14ac:dyDescent="0.3">
      <c r="A87" s="748" t="s">
        <v>544</v>
      </c>
      <c r="B87" s="749" t="s">
        <v>545</v>
      </c>
      <c r="C87" s="750" t="s">
        <v>560</v>
      </c>
      <c r="D87" s="751" t="s">
        <v>561</v>
      </c>
      <c r="E87" s="752">
        <v>50113005</v>
      </c>
      <c r="F87" s="751" t="s">
        <v>649</v>
      </c>
      <c r="G87" s="750" t="s">
        <v>573</v>
      </c>
      <c r="H87" s="750">
        <v>13301</v>
      </c>
      <c r="I87" s="750">
        <v>0</v>
      </c>
      <c r="J87" s="750" t="s">
        <v>724</v>
      </c>
      <c r="K87" s="750" t="s">
        <v>725</v>
      </c>
      <c r="L87" s="753">
        <v>3030.9949999999999</v>
      </c>
      <c r="M87" s="753">
        <v>5</v>
      </c>
      <c r="N87" s="754">
        <v>15154.974999999999</v>
      </c>
    </row>
    <row r="88" spans="1:14" ht="14.4" customHeight="1" x14ac:dyDescent="0.3">
      <c r="A88" s="748" t="s">
        <v>544</v>
      </c>
      <c r="B88" s="749" t="s">
        <v>545</v>
      </c>
      <c r="C88" s="750" t="s">
        <v>560</v>
      </c>
      <c r="D88" s="751" t="s">
        <v>561</v>
      </c>
      <c r="E88" s="752">
        <v>50113005</v>
      </c>
      <c r="F88" s="751" t="s">
        <v>649</v>
      </c>
      <c r="G88" s="750" t="s">
        <v>573</v>
      </c>
      <c r="H88" s="750">
        <v>13302</v>
      </c>
      <c r="I88" s="750">
        <v>0</v>
      </c>
      <c r="J88" s="750" t="s">
        <v>726</v>
      </c>
      <c r="K88" s="750" t="s">
        <v>727</v>
      </c>
      <c r="L88" s="753">
        <v>3069.9973176262283</v>
      </c>
      <c r="M88" s="753">
        <v>9</v>
      </c>
      <c r="N88" s="754">
        <v>27629.975858636055</v>
      </c>
    </row>
    <row r="89" spans="1:14" ht="14.4" customHeight="1" x14ac:dyDescent="0.3">
      <c r="A89" s="748" t="s">
        <v>544</v>
      </c>
      <c r="B89" s="749" t="s">
        <v>545</v>
      </c>
      <c r="C89" s="750" t="s">
        <v>560</v>
      </c>
      <c r="D89" s="751" t="s">
        <v>561</v>
      </c>
      <c r="E89" s="752">
        <v>50113005</v>
      </c>
      <c r="F89" s="751" t="s">
        <v>649</v>
      </c>
      <c r="G89" s="750" t="s">
        <v>573</v>
      </c>
      <c r="H89" s="750">
        <v>66400</v>
      </c>
      <c r="I89" s="750">
        <v>0</v>
      </c>
      <c r="J89" s="750" t="s">
        <v>728</v>
      </c>
      <c r="K89" s="750" t="s">
        <v>729</v>
      </c>
      <c r="L89" s="753">
        <v>15989.6</v>
      </c>
      <c r="M89" s="753">
        <v>1</v>
      </c>
      <c r="N89" s="754">
        <v>15989.6</v>
      </c>
    </row>
    <row r="90" spans="1:14" ht="14.4" customHeight="1" x14ac:dyDescent="0.3">
      <c r="A90" s="748" t="s">
        <v>544</v>
      </c>
      <c r="B90" s="749" t="s">
        <v>545</v>
      </c>
      <c r="C90" s="750" t="s">
        <v>560</v>
      </c>
      <c r="D90" s="751" t="s">
        <v>561</v>
      </c>
      <c r="E90" s="752">
        <v>50113005</v>
      </c>
      <c r="F90" s="751" t="s">
        <v>649</v>
      </c>
      <c r="G90" s="750" t="s">
        <v>573</v>
      </c>
      <c r="H90" s="750">
        <v>66401</v>
      </c>
      <c r="I90" s="750">
        <v>0</v>
      </c>
      <c r="J90" s="750" t="s">
        <v>730</v>
      </c>
      <c r="K90" s="750" t="s">
        <v>731</v>
      </c>
      <c r="L90" s="753">
        <v>21396.571428571428</v>
      </c>
      <c r="M90" s="753">
        <v>7</v>
      </c>
      <c r="N90" s="754">
        <v>149776</v>
      </c>
    </row>
    <row r="91" spans="1:14" ht="14.4" customHeight="1" x14ac:dyDescent="0.3">
      <c r="A91" s="748" t="s">
        <v>544</v>
      </c>
      <c r="B91" s="749" t="s">
        <v>545</v>
      </c>
      <c r="C91" s="750" t="s">
        <v>560</v>
      </c>
      <c r="D91" s="751" t="s">
        <v>561</v>
      </c>
      <c r="E91" s="752">
        <v>50113005</v>
      </c>
      <c r="F91" s="751" t="s">
        <v>649</v>
      </c>
      <c r="G91" s="750" t="s">
        <v>573</v>
      </c>
      <c r="H91" s="750">
        <v>13304</v>
      </c>
      <c r="I91" s="750">
        <v>0</v>
      </c>
      <c r="J91" s="750" t="s">
        <v>732</v>
      </c>
      <c r="K91" s="750" t="s">
        <v>733</v>
      </c>
      <c r="L91" s="753">
        <v>4101.5667327382662</v>
      </c>
      <c r="M91" s="753">
        <v>23</v>
      </c>
      <c r="N91" s="754">
        <v>94336.034852980127</v>
      </c>
    </row>
    <row r="92" spans="1:14" ht="14.4" customHeight="1" x14ac:dyDescent="0.3">
      <c r="A92" s="748" t="s">
        <v>544</v>
      </c>
      <c r="B92" s="749" t="s">
        <v>545</v>
      </c>
      <c r="C92" s="750" t="s">
        <v>560</v>
      </c>
      <c r="D92" s="751" t="s">
        <v>561</v>
      </c>
      <c r="E92" s="752">
        <v>50113005</v>
      </c>
      <c r="F92" s="751" t="s">
        <v>649</v>
      </c>
      <c r="G92" s="750" t="s">
        <v>573</v>
      </c>
      <c r="H92" s="750">
        <v>142203</v>
      </c>
      <c r="I92" s="750">
        <v>0</v>
      </c>
      <c r="J92" s="750" t="s">
        <v>734</v>
      </c>
      <c r="K92" s="750" t="s">
        <v>735</v>
      </c>
      <c r="L92" s="753">
        <v>11784.300000000001</v>
      </c>
      <c r="M92" s="753">
        <v>10</v>
      </c>
      <c r="N92" s="754">
        <v>117843.00000000001</v>
      </c>
    </row>
    <row r="93" spans="1:14" ht="14.4" customHeight="1" x14ac:dyDescent="0.3">
      <c r="A93" s="748" t="s">
        <v>544</v>
      </c>
      <c r="B93" s="749" t="s">
        <v>545</v>
      </c>
      <c r="C93" s="750" t="s">
        <v>560</v>
      </c>
      <c r="D93" s="751" t="s">
        <v>561</v>
      </c>
      <c r="E93" s="752">
        <v>50113005</v>
      </c>
      <c r="F93" s="751" t="s">
        <v>649</v>
      </c>
      <c r="G93" s="750" t="s">
        <v>573</v>
      </c>
      <c r="H93" s="750">
        <v>137485</v>
      </c>
      <c r="I93" s="750">
        <v>0</v>
      </c>
      <c r="J93" s="750" t="s">
        <v>736</v>
      </c>
      <c r="K93" s="750" t="s">
        <v>737</v>
      </c>
      <c r="L93" s="753">
        <v>26840</v>
      </c>
      <c r="M93" s="753">
        <v>3</v>
      </c>
      <c r="N93" s="754">
        <v>80520</v>
      </c>
    </row>
    <row r="94" spans="1:14" ht="14.4" customHeight="1" x14ac:dyDescent="0.3">
      <c r="A94" s="748" t="s">
        <v>544</v>
      </c>
      <c r="B94" s="749" t="s">
        <v>545</v>
      </c>
      <c r="C94" s="750" t="s">
        <v>560</v>
      </c>
      <c r="D94" s="751" t="s">
        <v>561</v>
      </c>
      <c r="E94" s="752">
        <v>50113005</v>
      </c>
      <c r="F94" s="751" t="s">
        <v>649</v>
      </c>
      <c r="G94" s="750" t="s">
        <v>573</v>
      </c>
      <c r="H94" s="750">
        <v>498281</v>
      </c>
      <c r="I94" s="750">
        <v>0</v>
      </c>
      <c r="J94" s="750" t="s">
        <v>738</v>
      </c>
      <c r="K94" s="750" t="s">
        <v>739</v>
      </c>
      <c r="L94" s="753">
        <v>4525.3999999999996</v>
      </c>
      <c r="M94" s="753">
        <v>1</v>
      </c>
      <c r="N94" s="754">
        <v>4525.3999999999996</v>
      </c>
    </row>
    <row r="95" spans="1:14" ht="14.4" customHeight="1" x14ac:dyDescent="0.3">
      <c r="A95" s="748" t="s">
        <v>544</v>
      </c>
      <c r="B95" s="749" t="s">
        <v>545</v>
      </c>
      <c r="C95" s="750" t="s">
        <v>560</v>
      </c>
      <c r="D95" s="751" t="s">
        <v>561</v>
      </c>
      <c r="E95" s="752">
        <v>50113005</v>
      </c>
      <c r="F95" s="751" t="s">
        <v>649</v>
      </c>
      <c r="G95" s="750" t="s">
        <v>573</v>
      </c>
      <c r="H95" s="750">
        <v>66429</v>
      </c>
      <c r="I95" s="750">
        <v>0</v>
      </c>
      <c r="J95" s="750" t="s">
        <v>740</v>
      </c>
      <c r="K95" s="750" t="s">
        <v>741</v>
      </c>
      <c r="L95" s="753">
        <v>1525.542857142857</v>
      </c>
      <c r="M95" s="753">
        <v>7</v>
      </c>
      <c r="N95" s="754">
        <v>10678.8</v>
      </c>
    </row>
    <row r="96" spans="1:14" ht="14.4" customHeight="1" x14ac:dyDescent="0.3">
      <c r="A96" s="748" t="s">
        <v>544</v>
      </c>
      <c r="B96" s="749" t="s">
        <v>545</v>
      </c>
      <c r="C96" s="750" t="s">
        <v>560</v>
      </c>
      <c r="D96" s="751" t="s">
        <v>561</v>
      </c>
      <c r="E96" s="752">
        <v>50113005</v>
      </c>
      <c r="F96" s="751" t="s">
        <v>649</v>
      </c>
      <c r="G96" s="750" t="s">
        <v>573</v>
      </c>
      <c r="H96" s="750">
        <v>66427</v>
      </c>
      <c r="I96" s="750">
        <v>0</v>
      </c>
      <c r="J96" s="750" t="s">
        <v>742</v>
      </c>
      <c r="K96" s="750" t="s">
        <v>743</v>
      </c>
      <c r="L96" s="753">
        <v>1532.0800000000004</v>
      </c>
      <c r="M96" s="753">
        <v>5</v>
      </c>
      <c r="N96" s="754">
        <v>7660.4000000000015</v>
      </c>
    </row>
    <row r="97" spans="1:14" ht="14.4" customHeight="1" x14ac:dyDescent="0.3">
      <c r="A97" s="748" t="s">
        <v>544</v>
      </c>
      <c r="B97" s="749" t="s">
        <v>545</v>
      </c>
      <c r="C97" s="750" t="s">
        <v>560</v>
      </c>
      <c r="D97" s="751" t="s">
        <v>561</v>
      </c>
      <c r="E97" s="752">
        <v>50113005</v>
      </c>
      <c r="F97" s="751" t="s">
        <v>649</v>
      </c>
      <c r="G97" s="750" t="s">
        <v>573</v>
      </c>
      <c r="H97" s="750">
        <v>66426</v>
      </c>
      <c r="I97" s="750">
        <v>0</v>
      </c>
      <c r="J97" s="750" t="s">
        <v>744</v>
      </c>
      <c r="K97" s="750" t="s">
        <v>745</v>
      </c>
      <c r="L97" s="753">
        <v>2606.7800000000002</v>
      </c>
      <c r="M97" s="753">
        <v>25</v>
      </c>
      <c r="N97" s="754">
        <v>65169.5</v>
      </c>
    </row>
    <row r="98" spans="1:14" ht="14.4" customHeight="1" x14ac:dyDescent="0.3">
      <c r="A98" s="748" t="s">
        <v>544</v>
      </c>
      <c r="B98" s="749" t="s">
        <v>545</v>
      </c>
      <c r="C98" s="750" t="s">
        <v>560</v>
      </c>
      <c r="D98" s="751" t="s">
        <v>561</v>
      </c>
      <c r="E98" s="752">
        <v>50113005</v>
      </c>
      <c r="F98" s="751" t="s">
        <v>649</v>
      </c>
      <c r="G98" s="750" t="s">
        <v>573</v>
      </c>
      <c r="H98" s="750">
        <v>94428</v>
      </c>
      <c r="I98" s="750">
        <v>0</v>
      </c>
      <c r="J98" s="750" t="s">
        <v>746</v>
      </c>
      <c r="K98" s="750" t="s">
        <v>747</v>
      </c>
      <c r="L98" s="753">
        <v>2415.6</v>
      </c>
      <c r="M98" s="753">
        <v>6</v>
      </c>
      <c r="N98" s="754">
        <v>14493.6</v>
      </c>
    </row>
    <row r="99" spans="1:14" ht="14.4" customHeight="1" x14ac:dyDescent="0.3">
      <c r="A99" s="748" t="s">
        <v>544</v>
      </c>
      <c r="B99" s="749" t="s">
        <v>545</v>
      </c>
      <c r="C99" s="750" t="s">
        <v>560</v>
      </c>
      <c r="D99" s="751" t="s">
        <v>561</v>
      </c>
      <c r="E99" s="752">
        <v>50113005</v>
      </c>
      <c r="F99" s="751" t="s">
        <v>649</v>
      </c>
      <c r="G99" s="750" t="s">
        <v>573</v>
      </c>
      <c r="H99" s="750">
        <v>119867</v>
      </c>
      <c r="I99" s="750">
        <v>0</v>
      </c>
      <c r="J99" s="750" t="s">
        <v>748</v>
      </c>
      <c r="K99" s="750" t="s">
        <v>747</v>
      </c>
      <c r="L99" s="753">
        <v>14762.66</v>
      </c>
      <c r="M99" s="753">
        <v>25</v>
      </c>
      <c r="N99" s="754">
        <v>369066.5</v>
      </c>
    </row>
    <row r="100" spans="1:14" ht="14.4" customHeight="1" x14ac:dyDescent="0.3">
      <c r="A100" s="748" t="s">
        <v>544</v>
      </c>
      <c r="B100" s="749" t="s">
        <v>545</v>
      </c>
      <c r="C100" s="750" t="s">
        <v>560</v>
      </c>
      <c r="D100" s="751" t="s">
        <v>561</v>
      </c>
      <c r="E100" s="752">
        <v>50113005</v>
      </c>
      <c r="F100" s="751" t="s">
        <v>649</v>
      </c>
      <c r="G100" s="750" t="s">
        <v>573</v>
      </c>
      <c r="H100" s="750">
        <v>115800</v>
      </c>
      <c r="I100" s="750">
        <v>0</v>
      </c>
      <c r="J100" s="750" t="s">
        <v>749</v>
      </c>
      <c r="K100" s="750" t="s">
        <v>750</v>
      </c>
      <c r="L100" s="753">
        <v>15272.136</v>
      </c>
      <c r="M100" s="753">
        <v>25</v>
      </c>
      <c r="N100" s="754">
        <v>381803.4</v>
      </c>
    </row>
    <row r="101" spans="1:14" ht="14.4" customHeight="1" x14ac:dyDescent="0.3">
      <c r="A101" s="748" t="s">
        <v>544</v>
      </c>
      <c r="B101" s="749" t="s">
        <v>545</v>
      </c>
      <c r="C101" s="750" t="s">
        <v>560</v>
      </c>
      <c r="D101" s="751" t="s">
        <v>561</v>
      </c>
      <c r="E101" s="752">
        <v>50113005</v>
      </c>
      <c r="F101" s="751" t="s">
        <v>649</v>
      </c>
      <c r="G101" s="750" t="s">
        <v>573</v>
      </c>
      <c r="H101" s="750">
        <v>61197</v>
      </c>
      <c r="I101" s="750">
        <v>0</v>
      </c>
      <c r="J101" s="750" t="s">
        <v>751</v>
      </c>
      <c r="K101" s="750" t="s">
        <v>752</v>
      </c>
      <c r="L101" s="753">
        <v>22512.557689576493</v>
      </c>
      <c r="M101" s="753">
        <v>26</v>
      </c>
      <c r="N101" s="754">
        <v>585326.49992898887</v>
      </c>
    </row>
    <row r="102" spans="1:14" ht="14.4" customHeight="1" x14ac:dyDescent="0.3">
      <c r="A102" s="748" t="s">
        <v>544</v>
      </c>
      <c r="B102" s="749" t="s">
        <v>545</v>
      </c>
      <c r="C102" s="750" t="s">
        <v>560</v>
      </c>
      <c r="D102" s="751" t="s">
        <v>561</v>
      </c>
      <c r="E102" s="752">
        <v>50113005</v>
      </c>
      <c r="F102" s="751" t="s">
        <v>649</v>
      </c>
      <c r="G102" s="750" t="s">
        <v>573</v>
      </c>
      <c r="H102" s="750">
        <v>61198</v>
      </c>
      <c r="I102" s="750">
        <v>0</v>
      </c>
      <c r="J102" s="750" t="s">
        <v>753</v>
      </c>
      <c r="K102" s="750" t="s">
        <v>754</v>
      </c>
      <c r="L102" s="753">
        <v>25908.3</v>
      </c>
      <c r="M102" s="753">
        <v>1</v>
      </c>
      <c r="N102" s="754">
        <v>25908.3</v>
      </c>
    </row>
    <row r="103" spans="1:14" ht="14.4" customHeight="1" x14ac:dyDescent="0.3">
      <c r="A103" s="748" t="s">
        <v>544</v>
      </c>
      <c r="B103" s="749" t="s">
        <v>545</v>
      </c>
      <c r="C103" s="750" t="s">
        <v>560</v>
      </c>
      <c r="D103" s="751" t="s">
        <v>561</v>
      </c>
      <c r="E103" s="752">
        <v>50113005</v>
      </c>
      <c r="F103" s="751" t="s">
        <v>649</v>
      </c>
      <c r="G103" s="750" t="s">
        <v>573</v>
      </c>
      <c r="H103" s="750">
        <v>199390</v>
      </c>
      <c r="I103" s="750">
        <v>0</v>
      </c>
      <c r="J103" s="750" t="s">
        <v>755</v>
      </c>
      <c r="K103" s="750" t="s">
        <v>756</v>
      </c>
      <c r="L103" s="753">
        <v>6147.9</v>
      </c>
      <c r="M103" s="753">
        <v>1</v>
      </c>
      <c r="N103" s="754">
        <v>6147.9</v>
      </c>
    </row>
    <row r="104" spans="1:14" ht="14.4" customHeight="1" x14ac:dyDescent="0.3">
      <c r="A104" s="748" t="s">
        <v>544</v>
      </c>
      <c r="B104" s="749" t="s">
        <v>545</v>
      </c>
      <c r="C104" s="750" t="s">
        <v>560</v>
      </c>
      <c r="D104" s="751" t="s">
        <v>561</v>
      </c>
      <c r="E104" s="752">
        <v>50113005</v>
      </c>
      <c r="F104" s="751" t="s">
        <v>649</v>
      </c>
      <c r="G104" s="750" t="s">
        <v>573</v>
      </c>
      <c r="H104" s="750">
        <v>199393</v>
      </c>
      <c r="I104" s="750">
        <v>0</v>
      </c>
      <c r="J104" s="750" t="s">
        <v>757</v>
      </c>
      <c r="K104" s="750" t="s">
        <v>758</v>
      </c>
      <c r="L104" s="753">
        <v>6901.3999999999987</v>
      </c>
      <c r="M104" s="753">
        <v>3</v>
      </c>
      <c r="N104" s="754">
        <v>20704.199999999997</v>
      </c>
    </row>
    <row r="105" spans="1:14" ht="14.4" customHeight="1" x14ac:dyDescent="0.3">
      <c r="A105" s="748" t="s">
        <v>544</v>
      </c>
      <c r="B105" s="749" t="s">
        <v>545</v>
      </c>
      <c r="C105" s="750" t="s">
        <v>560</v>
      </c>
      <c r="D105" s="751" t="s">
        <v>561</v>
      </c>
      <c r="E105" s="752">
        <v>50113009</v>
      </c>
      <c r="F105" s="751" t="s">
        <v>759</v>
      </c>
      <c r="G105" s="750" t="s">
        <v>573</v>
      </c>
      <c r="H105" s="750">
        <v>167779</v>
      </c>
      <c r="I105" s="750">
        <v>167779</v>
      </c>
      <c r="J105" s="750" t="s">
        <v>760</v>
      </c>
      <c r="K105" s="750" t="s">
        <v>761</v>
      </c>
      <c r="L105" s="753">
        <v>1914</v>
      </c>
      <c r="M105" s="753">
        <v>65</v>
      </c>
      <c r="N105" s="754">
        <v>124410</v>
      </c>
    </row>
    <row r="106" spans="1:14" ht="14.4" customHeight="1" x14ac:dyDescent="0.3">
      <c r="A106" s="748" t="s">
        <v>544</v>
      </c>
      <c r="B106" s="749" t="s">
        <v>545</v>
      </c>
      <c r="C106" s="750" t="s">
        <v>566</v>
      </c>
      <c r="D106" s="751" t="s">
        <v>567</v>
      </c>
      <c r="E106" s="752">
        <v>50113001</v>
      </c>
      <c r="F106" s="751" t="s">
        <v>572</v>
      </c>
      <c r="G106" s="750" t="s">
        <v>573</v>
      </c>
      <c r="H106" s="750">
        <v>196886</v>
      </c>
      <c r="I106" s="750">
        <v>96886</v>
      </c>
      <c r="J106" s="750" t="s">
        <v>762</v>
      </c>
      <c r="K106" s="750" t="s">
        <v>763</v>
      </c>
      <c r="L106" s="753">
        <v>50.160000000000011</v>
      </c>
      <c r="M106" s="753">
        <v>5</v>
      </c>
      <c r="N106" s="754">
        <v>250.80000000000007</v>
      </c>
    </row>
    <row r="107" spans="1:14" ht="14.4" customHeight="1" x14ac:dyDescent="0.3">
      <c r="A107" s="748" t="s">
        <v>544</v>
      </c>
      <c r="B107" s="749" t="s">
        <v>545</v>
      </c>
      <c r="C107" s="750" t="s">
        <v>566</v>
      </c>
      <c r="D107" s="751" t="s">
        <v>567</v>
      </c>
      <c r="E107" s="752">
        <v>50113001</v>
      </c>
      <c r="F107" s="751" t="s">
        <v>572</v>
      </c>
      <c r="G107" s="750" t="s">
        <v>573</v>
      </c>
      <c r="H107" s="750">
        <v>196887</v>
      </c>
      <c r="I107" s="750">
        <v>96887</v>
      </c>
      <c r="J107" s="750" t="s">
        <v>762</v>
      </c>
      <c r="K107" s="750" t="s">
        <v>764</v>
      </c>
      <c r="L107" s="753">
        <v>69.38</v>
      </c>
      <c r="M107" s="753">
        <v>5</v>
      </c>
      <c r="N107" s="754">
        <v>346.9</v>
      </c>
    </row>
    <row r="108" spans="1:14" ht="14.4" customHeight="1" x14ac:dyDescent="0.3">
      <c r="A108" s="748" t="s">
        <v>544</v>
      </c>
      <c r="B108" s="749" t="s">
        <v>545</v>
      </c>
      <c r="C108" s="750" t="s">
        <v>566</v>
      </c>
      <c r="D108" s="751" t="s">
        <v>567</v>
      </c>
      <c r="E108" s="752">
        <v>50113001</v>
      </c>
      <c r="F108" s="751" t="s">
        <v>572</v>
      </c>
      <c r="G108" s="750" t="s">
        <v>573</v>
      </c>
      <c r="H108" s="750">
        <v>100362</v>
      </c>
      <c r="I108" s="750">
        <v>362</v>
      </c>
      <c r="J108" s="750" t="s">
        <v>574</v>
      </c>
      <c r="K108" s="750" t="s">
        <v>575</v>
      </c>
      <c r="L108" s="753">
        <v>86.440000000000012</v>
      </c>
      <c r="M108" s="753">
        <v>2</v>
      </c>
      <c r="N108" s="754">
        <v>172.88000000000002</v>
      </c>
    </row>
    <row r="109" spans="1:14" ht="14.4" customHeight="1" x14ac:dyDescent="0.3">
      <c r="A109" s="748" t="s">
        <v>544</v>
      </c>
      <c r="B109" s="749" t="s">
        <v>545</v>
      </c>
      <c r="C109" s="750" t="s">
        <v>566</v>
      </c>
      <c r="D109" s="751" t="s">
        <v>567</v>
      </c>
      <c r="E109" s="752">
        <v>50113001</v>
      </c>
      <c r="F109" s="751" t="s">
        <v>572</v>
      </c>
      <c r="G109" s="750" t="s">
        <v>573</v>
      </c>
      <c r="H109" s="750">
        <v>196610</v>
      </c>
      <c r="I109" s="750">
        <v>96610</v>
      </c>
      <c r="J109" s="750" t="s">
        <v>765</v>
      </c>
      <c r="K109" s="750" t="s">
        <v>766</v>
      </c>
      <c r="L109" s="753">
        <v>46.379999999999995</v>
      </c>
      <c r="M109" s="753">
        <v>2</v>
      </c>
      <c r="N109" s="754">
        <v>92.759999999999991</v>
      </c>
    </row>
    <row r="110" spans="1:14" ht="14.4" customHeight="1" x14ac:dyDescent="0.3">
      <c r="A110" s="748" t="s">
        <v>544</v>
      </c>
      <c r="B110" s="749" t="s">
        <v>545</v>
      </c>
      <c r="C110" s="750" t="s">
        <v>566</v>
      </c>
      <c r="D110" s="751" t="s">
        <v>567</v>
      </c>
      <c r="E110" s="752">
        <v>50113001</v>
      </c>
      <c r="F110" s="751" t="s">
        <v>572</v>
      </c>
      <c r="G110" s="750" t="s">
        <v>573</v>
      </c>
      <c r="H110" s="750">
        <v>173394</v>
      </c>
      <c r="I110" s="750">
        <v>173394</v>
      </c>
      <c r="J110" s="750" t="s">
        <v>767</v>
      </c>
      <c r="K110" s="750" t="s">
        <v>768</v>
      </c>
      <c r="L110" s="753">
        <v>376.64</v>
      </c>
      <c r="M110" s="753">
        <v>10</v>
      </c>
      <c r="N110" s="754">
        <v>3766.4</v>
      </c>
    </row>
    <row r="111" spans="1:14" ht="14.4" customHeight="1" x14ac:dyDescent="0.3">
      <c r="A111" s="748" t="s">
        <v>544</v>
      </c>
      <c r="B111" s="749" t="s">
        <v>545</v>
      </c>
      <c r="C111" s="750" t="s">
        <v>566</v>
      </c>
      <c r="D111" s="751" t="s">
        <v>567</v>
      </c>
      <c r="E111" s="752">
        <v>50113001</v>
      </c>
      <c r="F111" s="751" t="s">
        <v>572</v>
      </c>
      <c r="G111" s="750" t="s">
        <v>573</v>
      </c>
      <c r="H111" s="750">
        <v>198169</v>
      </c>
      <c r="I111" s="750">
        <v>98169</v>
      </c>
      <c r="J111" s="750" t="s">
        <v>769</v>
      </c>
      <c r="K111" s="750" t="s">
        <v>770</v>
      </c>
      <c r="L111" s="753">
        <v>88.22</v>
      </c>
      <c r="M111" s="753">
        <v>20</v>
      </c>
      <c r="N111" s="754">
        <v>1764.4</v>
      </c>
    </row>
    <row r="112" spans="1:14" ht="14.4" customHeight="1" x14ac:dyDescent="0.3">
      <c r="A112" s="748" t="s">
        <v>544</v>
      </c>
      <c r="B112" s="749" t="s">
        <v>545</v>
      </c>
      <c r="C112" s="750" t="s">
        <v>566</v>
      </c>
      <c r="D112" s="751" t="s">
        <v>567</v>
      </c>
      <c r="E112" s="752">
        <v>50113001</v>
      </c>
      <c r="F112" s="751" t="s">
        <v>572</v>
      </c>
      <c r="G112" s="750" t="s">
        <v>573</v>
      </c>
      <c r="H112" s="750">
        <v>225150</v>
      </c>
      <c r="I112" s="750">
        <v>225150</v>
      </c>
      <c r="J112" s="750" t="s">
        <v>771</v>
      </c>
      <c r="K112" s="750" t="s">
        <v>770</v>
      </c>
      <c r="L112" s="753">
        <v>88.297777777777782</v>
      </c>
      <c r="M112" s="753">
        <v>90</v>
      </c>
      <c r="N112" s="754">
        <v>7946.8</v>
      </c>
    </row>
    <row r="113" spans="1:14" ht="14.4" customHeight="1" x14ac:dyDescent="0.3">
      <c r="A113" s="748" t="s">
        <v>544</v>
      </c>
      <c r="B113" s="749" t="s">
        <v>545</v>
      </c>
      <c r="C113" s="750" t="s">
        <v>566</v>
      </c>
      <c r="D113" s="751" t="s">
        <v>567</v>
      </c>
      <c r="E113" s="752">
        <v>50113001</v>
      </c>
      <c r="F113" s="751" t="s">
        <v>572</v>
      </c>
      <c r="G113" s="750" t="s">
        <v>573</v>
      </c>
      <c r="H113" s="750">
        <v>156993</v>
      </c>
      <c r="I113" s="750">
        <v>56993</v>
      </c>
      <c r="J113" s="750" t="s">
        <v>589</v>
      </c>
      <c r="K113" s="750" t="s">
        <v>590</v>
      </c>
      <c r="L113" s="753">
        <v>73.149999999999991</v>
      </c>
      <c r="M113" s="753">
        <v>2</v>
      </c>
      <c r="N113" s="754">
        <v>146.29999999999998</v>
      </c>
    </row>
    <row r="114" spans="1:14" ht="14.4" customHeight="1" x14ac:dyDescent="0.3">
      <c r="A114" s="748" t="s">
        <v>544</v>
      </c>
      <c r="B114" s="749" t="s">
        <v>545</v>
      </c>
      <c r="C114" s="750" t="s">
        <v>566</v>
      </c>
      <c r="D114" s="751" t="s">
        <v>567</v>
      </c>
      <c r="E114" s="752">
        <v>50113001</v>
      </c>
      <c r="F114" s="751" t="s">
        <v>572</v>
      </c>
      <c r="G114" s="750" t="s">
        <v>573</v>
      </c>
      <c r="H114" s="750">
        <v>184090</v>
      </c>
      <c r="I114" s="750">
        <v>84090</v>
      </c>
      <c r="J114" s="750" t="s">
        <v>772</v>
      </c>
      <c r="K114" s="750" t="s">
        <v>773</v>
      </c>
      <c r="L114" s="753">
        <v>60.14</v>
      </c>
      <c r="M114" s="753">
        <v>5</v>
      </c>
      <c r="N114" s="754">
        <v>300.7</v>
      </c>
    </row>
    <row r="115" spans="1:14" ht="14.4" customHeight="1" x14ac:dyDescent="0.3">
      <c r="A115" s="748" t="s">
        <v>544</v>
      </c>
      <c r="B115" s="749" t="s">
        <v>545</v>
      </c>
      <c r="C115" s="750" t="s">
        <v>566</v>
      </c>
      <c r="D115" s="751" t="s">
        <v>567</v>
      </c>
      <c r="E115" s="752">
        <v>50113001</v>
      </c>
      <c r="F115" s="751" t="s">
        <v>572</v>
      </c>
      <c r="G115" s="750" t="s">
        <v>573</v>
      </c>
      <c r="H115" s="750">
        <v>208694</v>
      </c>
      <c r="I115" s="750">
        <v>208694</v>
      </c>
      <c r="J115" s="750" t="s">
        <v>774</v>
      </c>
      <c r="K115" s="750" t="s">
        <v>775</v>
      </c>
      <c r="L115" s="753">
        <v>39.900000000000006</v>
      </c>
      <c r="M115" s="753">
        <v>1</v>
      </c>
      <c r="N115" s="754">
        <v>39.900000000000006</v>
      </c>
    </row>
    <row r="116" spans="1:14" ht="14.4" customHeight="1" x14ac:dyDescent="0.3">
      <c r="A116" s="748" t="s">
        <v>544</v>
      </c>
      <c r="B116" s="749" t="s">
        <v>545</v>
      </c>
      <c r="C116" s="750" t="s">
        <v>566</v>
      </c>
      <c r="D116" s="751" t="s">
        <v>567</v>
      </c>
      <c r="E116" s="752">
        <v>50113001</v>
      </c>
      <c r="F116" s="751" t="s">
        <v>572</v>
      </c>
      <c r="G116" s="750" t="s">
        <v>573</v>
      </c>
      <c r="H116" s="750">
        <v>102479</v>
      </c>
      <c r="I116" s="750">
        <v>2479</v>
      </c>
      <c r="J116" s="750" t="s">
        <v>776</v>
      </c>
      <c r="K116" s="750" t="s">
        <v>777</v>
      </c>
      <c r="L116" s="753">
        <v>65.570000000000022</v>
      </c>
      <c r="M116" s="753">
        <v>3</v>
      </c>
      <c r="N116" s="754">
        <v>196.71000000000006</v>
      </c>
    </row>
    <row r="117" spans="1:14" ht="14.4" customHeight="1" x14ac:dyDescent="0.3">
      <c r="A117" s="748" t="s">
        <v>544</v>
      </c>
      <c r="B117" s="749" t="s">
        <v>545</v>
      </c>
      <c r="C117" s="750" t="s">
        <v>566</v>
      </c>
      <c r="D117" s="751" t="s">
        <v>567</v>
      </c>
      <c r="E117" s="752">
        <v>50113001</v>
      </c>
      <c r="F117" s="751" t="s">
        <v>572</v>
      </c>
      <c r="G117" s="750" t="s">
        <v>573</v>
      </c>
      <c r="H117" s="750">
        <v>216572</v>
      </c>
      <c r="I117" s="750">
        <v>216572</v>
      </c>
      <c r="J117" s="750" t="s">
        <v>694</v>
      </c>
      <c r="K117" s="750" t="s">
        <v>695</v>
      </c>
      <c r="L117" s="753">
        <v>36.289999999999992</v>
      </c>
      <c r="M117" s="753">
        <v>1</v>
      </c>
      <c r="N117" s="754">
        <v>36.289999999999992</v>
      </c>
    </row>
    <row r="118" spans="1:14" ht="14.4" customHeight="1" x14ac:dyDescent="0.3">
      <c r="A118" s="748" t="s">
        <v>544</v>
      </c>
      <c r="B118" s="749" t="s">
        <v>545</v>
      </c>
      <c r="C118" s="750" t="s">
        <v>566</v>
      </c>
      <c r="D118" s="751" t="s">
        <v>567</v>
      </c>
      <c r="E118" s="752">
        <v>50113001</v>
      </c>
      <c r="F118" s="751" t="s">
        <v>572</v>
      </c>
      <c r="G118" s="750" t="s">
        <v>573</v>
      </c>
      <c r="H118" s="750">
        <v>51367</v>
      </c>
      <c r="I118" s="750">
        <v>51367</v>
      </c>
      <c r="J118" s="750" t="s">
        <v>696</v>
      </c>
      <c r="K118" s="750" t="s">
        <v>698</v>
      </c>
      <c r="L118" s="753">
        <v>92.95</v>
      </c>
      <c r="M118" s="753">
        <v>20</v>
      </c>
      <c r="N118" s="754">
        <v>1859</v>
      </c>
    </row>
    <row r="119" spans="1:14" ht="14.4" customHeight="1" x14ac:dyDescent="0.3">
      <c r="A119" s="748" t="s">
        <v>544</v>
      </c>
      <c r="B119" s="749" t="s">
        <v>545</v>
      </c>
      <c r="C119" s="750" t="s">
        <v>566</v>
      </c>
      <c r="D119" s="751" t="s">
        <v>567</v>
      </c>
      <c r="E119" s="752">
        <v>50113001</v>
      </c>
      <c r="F119" s="751" t="s">
        <v>572</v>
      </c>
      <c r="G119" s="750" t="s">
        <v>573</v>
      </c>
      <c r="H119" s="750">
        <v>51383</v>
      </c>
      <c r="I119" s="750">
        <v>51383</v>
      </c>
      <c r="J119" s="750" t="s">
        <v>696</v>
      </c>
      <c r="K119" s="750" t="s">
        <v>778</v>
      </c>
      <c r="L119" s="753">
        <v>93.5</v>
      </c>
      <c r="M119" s="753">
        <v>17</v>
      </c>
      <c r="N119" s="754">
        <v>1589.5</v>
      </c>
    </row>
    <row r="120" spans="1:14" ht="14.4" customHeight="1" x14ac:dyDescent="0.3">
      <c r="A120" s="748" t="s">
        <v>544</v>
      </c>
      <c r="B120" s="749" t="s">
        <v>545</v>
      </c>
      <c r="C120" s="750" t="s">
        <v>566</v>
      </c>
      <c r="D120" s="751" t="s">
        <v>567</v>
      </c>
      <c r="E120" s="752">
        <v>50113001</v>
      </c>
      <c r="F120" s="751" t="s">
        <v>572</v>
      </c>
      <c r="G120" s="750" t="s">
        <v>573</v>
      </c>
      <c r="H120" s="750">
        <v>51384</v>
      </c>
      <c r="I120" s="750">
        <v>51384</v>
      </c>
      <c r="J120" s="750" t="s">
        <v>696</v>
      </c>
      <c r="K120" s="750" t="s">
        <v>779</v>
      </c>
      <c r="L120" s="753">
        <v>192.5</v>
      </c>
      <c r="M120" s="753">
        <v>30</v>
      </c>
      <c r="N120" s="754">
        <v>5775</v>
      </c>
    </row>
    <row r="121" spans="1:14" ht="14.4" customHeight="1" x14ac:dyDescent="0.3">
      <c r="A121" s="748" t="s">
        <v>544</v>
      </c>
      <c r="B121" s="749" t="s">
        <v>545</v>
      </c>
      <c r="C121" s="750" t="s">
        <v>566</v>
      </c>
      <c r="D121" s="751" t="s">
        <v>567</v>
      </c>
      <c r="E121" s="752">
        <v>50113001</v>
      </c>
      <c r="F121" s="751" t="s">
        <v>572</v>
      </c>
      <c r="G121" s="750" t="s">
        <v>573</v>
      </c>
      <c r="H121" s="750">
        <v>100802</v>
      </c>
      <c r="I121" s="750">
        <v>0</v>
      </c>
      <c r="J121" s="750" t="s">
        <v>780</v>
      </c>
      <c r="K121" s="750" t="s">
        <v>781</v>
      </c>
      <c r="L121" s="753">
        <v>97.047604051193758</v>
      </c>
      <c r="M121" s="753">
        <v>1</v>
      </c>
      <c r="N121" s="754">
        <v>97.047604051193758</v>
      </c>
    </row>
    <row r="122" spans="1:14" ht="14.4" customHeight="1" x14ac:dyDescent="0.3">
      <c r="A122" s="748" t="s">
        <v>544</v>
      </c>
      <c r="B122" s="749" t="s">
        <v>545</v>
      </c>
      <c r="C122" s="750" t="s">
        <v>566</v>
      </c>
      <c r="D122" s="751" t="s">
        <v>567</v>
      </c>
      <c r="E122" s="752">
        <v>50113001</v>
      </c>
      <c r="F122" s="751" t="s">
        <v>572</v>
      </c>
      <c r="G122" s="750" t="s">
        <v>573</v>
      </c>
      <c r="H122" s="750">
        <v>100516</v>
      </c>
      <c r="I122" s="750">
        <v>516</v>
      </c>
      <c r="J122" s="750" t="s">
        <v>782</v>
      </c>
      <c r="K122" s="750" t="s">
        <v>783</v>
      </c>
      <c r="L122" s="753">
        <v>98.930000000000035</v>
      </c>
      <c r="M122" s="753">
        <v>20</v>
      </c>
      <c r="N122" s="754">
        <v>1978.6000000000008</v>
      </c>
    </row>
    <row r="123" spans="1:14" ht="14.4" customHeight="1" x14ac:dyDescent="0.3">
      <c r="A123" s="748" t="s">
        <v>544</v>
      </c>
      <c r="B123" s="749" t="s">
        <v>545</v>
      </c>
      <c r="C123" s="750" t="s">
        <v>566</v>
      </c>
      <c r="D123" s="751" t="s">
        <v>567</v>
      </c>
      <c r="E123" s="752">
        <v>50113001</v>
      </c>
      <c r="F123" s="751" t="s">
        <v>572</v>
      </c>
      <c r="G123" s="750" t="s">
        <v>573</v>
      </c>
      <c r="H123" s="750">
        <v>200863</v>
      </c>
      <c r="I123" s="750">
        <v>200863</v>
      </c>
      <c r="J123" s="750" t="s">
        <v>784</v>
      </c>
      <c r="K123" s="750" t="s">
        <v>785</v>
      </c>
      <c r="L123" s="753">
        <v>86.309999999999988</v>
      </c>
      <c r="M123" s="753">
        <v>1</v>
      </c>
      <c r="N123" s="754">
        <v>86.309999999999988</v>
      </c>
    </row>
    <row r="124" spans="1:14" ht="14.4" customHeight="1" x14ac:dyDescent="0.3">
      <c r="A124" s="748" t="s">
        <v>544</v>
      </c>
      <c r="B124" s="749" t="s">
        <v>545</v>
      </c>
      <c r="C124" s="750" t="s">
        <v>566</v>
      </c>
      <c r="D124" s="751" t="s">
        <v>567</v>
      </c>
      <c r="E124" s="752">
        <v>50113001</v>
      </c>
      <c r="F124" s="751" t="s">
        <v>572</v>
      </c>
      <c r="G124" s="750" t="s">
        <v>573</v>
      </c>
      <c r="H124" s="750">
        <v>100610</v>
      </c>
      <c r="I124" s="750">
        <v>610</v>
      </c>
      <c r="J124" s="750" t="s">
        <v>786</v>
      </c>
      <c r="K124" s="750" t="s">
        <v>787</v>
      </c>
      <c r="L124" s="753">
        <v>72.5</v>
      </c>
      <c r="M124" s="753">
        <v>2</v>
      </c>
      <c r="N124" s="754">
        <v>145</v>
      </c>
    </row>
    <row r="125" spans="1:14" ht="14.4" customHeight="1" x14ac:dyDescent="0.3">
      <c r="A125" s="748" t="s">
        <v>544</v>
      </c>
      <c r="B125" s="749" t="s">
        <v>545</v>
      </c>
      <c r="C125" s="750" t="s">
        <v>566</v>
      </c>
      <c r="D125" s="751" t="s">
        <v>567</v>
      </c>
      <c r="E125" s="752">
        <v>50113001</v>
      </c>
      <c r="F125" s="751" t="s">
        <v>572</v>
      </c>
      <c r="G125" s="750" t="s">
        <v>573</v>
      </c>
      <c r="H125" s="750">
        <v>191836</v>
      </c>
      <c r="I125" s="750">
        <v>91836</v>
      </c>
      <c r="J125" s="750" t="s">
        <v>788</v>
      </c>
      <c r="K125" s="750" t="s">
        <v>789</v>
      </c>
      <c r="L125" s="753">
        <v>44.445000000000007</v>
      </c>
      <c r="M125" s="753">
        <v>2</v>
      </c>
      <c r="N125" s="754">
        <v>88.890000000000015</v>
      </c>
    </row>
    <row r="126" spans="1:14" ht="14.4" customHeight="1" x14ac:dyDescent="0.3">
      <c r="A126" s="748" t="s">
        <v>544</v>
      </c>
      <c r="B126" s="749" t="s">
        <v>545</v>
      </c>
      <c r="C126" s="750" t="s">
        <v>566</v>
      </c>
      <c r="D126" s="751" t="s">
        <v>567</v>
      </c>
      <c r="E126" s="752">
        <v>50113001</v>
      </c>
      <c r="F126" s="751" t="s">
        <v>572</v>
      </c>
      <c r="G126" s="750" t="s">
        <v>573</v>
      </c>
      <c r="H126" s="750">
        <v>132087</v>
      </c>
      <c r="I126" s="750">
        <v>32087</v>
      </c>
      <c r="J126" s="750" t="s">
        <v>790</v>
      </c>
      <c r="K126" s="750" t="s">
        <v>791</v>
      </c>
      <c r="L126" s="753">
        <v>29.170000000000005</v>
      </c>
      <c r="M126" s="753">
        <v>2</v>
      </c>
      <c r="N126" s="754">
        <v>58.340000000000011</v>
      </c>
    </row>
    <row r="127" spans="1:14" ht="14.4" customHeight="1" x14ac:dyDescent="0.3">
      <c r="A127" s="748" t="s">
        <v>544</v>
      </c>
      <c r="B127" s="749" t="s">
        <v>545</v>
      </c>
      <c r="C127" s="750" t="s">
        <v>566</v>
      </c>
      <c r="D127" s="751" t="s">
        <v>567</v>
      </c>
      <c r="E127" s="752">
        <v>50113005</v>
      </c>
      <c r="F127" s="751" t="s">
        <v>649</v>
      </c>
      <c r="G127" s="750" t="s">
        <v>573</v>
      </c>
      <c r="H127" s="750">
        <v>142251</v>
      </c>
      <c r="I127" s="750">
        <v>0</v>
      </c>
      <c r="J127" s="750" t="s">
        <v>792</v>
      </c>
      <c r="K127" s="750" t="s">
        <v>793</v>
      </c>
      <c r="L127" s="753">
        <v>84340.3</v>
      </c>
      <c r="M127" s="753">
        <v>3</v>
      </c>
      <c r="N127" s="754">
        <v>253020.90000000002</v>
      </c>
    </row>
    <row r="128" spans="1:14" ht="14.4" customHeight="1" x14ac:dyDescent="0.3">
      <c r="A128" s="748" t="s">
        <v>544</v>
      </c>
      <c r="B128" s="749" t="s">
        <v>545</v>
      </c>
      <c r="C128" s="750" t="s">
        <v>566</v>
      </c>
      <c r="D128" s="751" t="s">
        <v>567</v>
      </c>
      <c r="E128" s="752">
        <v>50113005</v>
      </c>
      <c r="F128" s="751" t="s">
        <v>649</v>
      </c>
      <c r="G128" s="750" t="s">
        <v>573</v>
      </c>
      <c r="H128" s="750">
        <v>208352</v>
      </c>
      <c r="I128" s="750">
        <v>0</v>
      </c>
      <c r="J128" s="750" t="s">
        <v>794</v>
      </c>
      <c r="K128" s="750" t="s">
        <v>795</v>
      </c>
      <c r="L128" s="753">
        <v>32670</v>
      </c>
      <c r="M128" s="753">
        <v>1</v>
      </c>
      <c r="N128" s="754">
        <v>32670</v>
      </c>
    </row>
    <row r="129" spans="1:14" ht="14.4" customHeight="1" x14ac:dyDescent="0.3">
      <c r="A129" s="748" t="s">
        <v>544</v>
      </c>
      <c r="B129" s="749" t="s">
        <v>545</v>
      </c>
      <c r="C129" s="750" t="s">
        <v>566</v>
      </c>
      <c r="D129" s="751" t="s">
        <v>567</v>
      </c>
      <c r="E129" s="752">
        <v>50113005</v>
      </c>
      <c r="F129" s="751" t="s">
        <v>649</v>
      </c>
      <c r="G129" s="750" t="s">
        <v>573</v>
      </c>
      <c r="H129" s="750">
        <v>31555</v>
      </c>
      <c r="I129" s="750">
        <v>0</v>
      </c>
      <c r="J129" s="750" t="s">
        <v>796</v>
      </c>
      <c r="K129" s="750" t="s">
        <v>797</v>
      </c>
      <c r="L129" s="753">
        <v>6534</v>
      </c>
      <c r="M129" s="753">
        <v>15</v>
      </c>
      <c r="N129" s="754">
        <v>98010</v>
      </c>
    </row>
    <row r="130" spans="1:14" ht="14.4" customHeight="1" x14ac:dyDescent="0.3">
      <c r="A130" s="748" t="s">
        <v>544</v>
      </c>
      <c r="B130" s="749" t="s">
        <v>545</v>
      </c>
      <c r="C130" s="750" t="s">
        <v>566</v>
      </c>
      <c r="D130" s="751" t="s">
        <v>567</v>
      </c>
      <c r="E130" s="752">
        <v>50113005</v>
      </c>
      <c r="F130" s="751" t="s">
        <v>649</v>
      </c>
      <c r="G130" s="750" t="s">
        <v>573</v>
      </c>
      <c r="H130" s="750">
        <v>31557</v>
      </c>
      <c r="I130" s="750">
        <v>0</v>
      </c>
      <c r="J130" s="750" t="s">
        <v>798</v>
      </c>
      <c r="K130" s="750" t="s">
        <v>799</v>
      </c>
      <c r="L130" s="753">
        <v>19602</v>
      </c>
      <c r="M130" s="753">
        <v>4</v>
      </c>
      <c r="N130" s="754">
        <v>78408</v>
      </c>
    </row>
    <row r="131" spans="1:14" ht="14.4" customHeight="1" x14ac:dyDescent="0.3">
      <c r="A131" s="748" t="s">
        <v>544</v>
      </c>
      <c r="B131" s="749" t="s">
        <v>545</v>
      </c>
      <c r="C131" s="750" t="s">
        <v>566</v>
      </c>
      <c r="D131" s="751" t="s">
        <v>567</v>
      </c>
      <c r="E131" s="752">
        <v>50113005</v>
      </c>
      <c r="F131" s="751" t="s">
        <v>649</v>
      </c>
      <c r="G131" s="750" t="s">
        <v>573</v>
      </c>
      <c r="H131" s="750">
        <v>31558</v>
      </c>
      <c r="I131" s="750">
        <v>0</v>
      </c>
      <c r="J131" s="750" t="s">
        <v>800</v>
      </c>
      <c r="K131" s="750" t="s">
        <v>801</v>
      </c>
      <c r="L131" s="753">
        <v>26136</v>
      </c>
      <c r="M131" s="753">
        <v>119</v>
      </c>
      <c r="N131" s="754">
        <v>3110184</v>
      </c>
    </row>
    <row r="132" spans="1:14" ht="14.4" customHeight="1" x14ac:dyDescent="0.3">
      <c r="A132" s="748" t="s">
        <v>544</v>
      </c>
      <c r="B132" s="749" t="s">
        <v>545</v>
      </c>
      <c r="C132" s="750" t="s">
        <v>566</v>
      </c>
      <c r="D132" s="751" t="s">
        <v>567</v>
      </c>
      <c r="E132" s="752">
        <v>50113005</v>
      </c>
      <c r="F132" s="751" t="s">
        <v>649</v>
      </c>
      <c r="G132" s="750" t="s">
        <v>573</v>
      </c>
      <c r="H132" s="750">
        <v>31559</v>
      </c>
      <c r="I132" s="750">
        <v>0</v>
      </c>
      <c r="J132" s="750" t="s">
        <v>802</v>
      </c>
      <c r="K132" s="750" t="s">
        <v>803</v>
      </c>
      <c r="L132" s="753">
        <v>32613.672413793105</v>
      </c>
      <c r="M132" s="753">
        <v>116</v>
      </c>
      <c r="N132" s="754">
        <v>3783186</v>
      </c>
    </row>
    <row r="133" spans="1:14" ht="14.4" customHeight="1" x14ac:dyDescent="0.3">
      <c r="A133" s="748" t="s">
        <v>544</v>
      </c>
      <c r="B133" s="749" t="s">
        <v>545</v>
      </c>
      <c r="C133" s="750" t="s">
        <v>566</v>
      </c>
      <c r="D133" s="751" t="s">
        <v>567</v>
      </c>
      <c r="E133" s="752">
        <v>50113005</v>
      </c>
      <c r="F133" s="751" t="s">
        <v>649</v>
      </c>
      <c r="G133" s="750" t="s">
        <v>573</v>
      </c>
      <c r="H133" s="750">
        <v>31560</v>
      </c>
      <c r="I133" s="750">
        <v>0</v>
      </c>
      <c r="J133" s="750" t="s">
        <v>804</v>
      </c>
      <c r="K133" s="750" t="s">
        <v>805</v>
      </c>
      <c r="L133" s="753">
        <v>39204</v>
      </c>
      <c r="M133" s="753">
        <v>2</v>
      </c>
      <c r="N133" s="754">
        <v>78408</v>
      </c>
    </row>
    <row r="134" spans="1:14" ht="14.4" customHeight="1" x14ac:dyDescent="0.3">
      <c r="A134" s="748" t="s">
        <v>544</v>
      </c>
      <c r="B134" s="749" t="s">
        <v>545</v>
      </c>
      <c r="C134" s="750" t="s">
        <v>566</v>
      </c>
      <c r="D134" s="751" t="s">
        <v>567</v>
      </c>
      <c r="E134" s="752">
        <v>50113005</v>
      </c>
      <c r="F134" s="751" t="s">
        <v>649</v>
      </c>
      <c r="G134" s="750" t="s">
        <v>573</v>
      </c>
      <c r="H134" s="750">
        <v>498247</v>
      </c>
      <c r="I134" s="750">
        <v>0</v>
      </c>
      <c r="J134" s="750" t="s">
        <v>806</v>
      </c>
      <c r="K134" s="750" t="s">
        <v>807</v>
      </c>
      <c r="L134" s="753">
        <v>86401.7</v>
      </c>
      <c r="M134" s="753">
        <v>1</v>
      </c>
      <c r="N134" s="754">
        <v>86401.7</v>
      </c>
    </row>
    <row r="135" spans="1:14" ht="14.4" customHeight="1" x14ac:dyDescent="0.3">
      <c r="A135" s="748" t="s">
        <v>544</v>
      </c>
      <c r="B135" s="749" t="s">
        <v>545</v>
      </c>
      <c r="C135" s="750" t="s">
        <v>566</v>
      </c>
      <c r="D135" s="751" t="s">
        <v>567</v>
      </c>
      <c r="E135" s="752">
        <v>50113005</v>
      </c>
      <c r="F135" s="751" t="s">
        <v>649</v>
      </c>
      <c r="G135" s="750" t="s">
        <v>573</v>
      </c>
      <c r="H135" s="750">
        <v>498248</v>
      </c>
      <c r="I135" s="750">
        <v>0</v>
      </c>
      <c r="J135" s="750" t="s">
        <v>808</v>
      </c>
      <c r="K135" s="750" t="s">
        <v>809</v>
      </c>
      <c r="L135" s="753">
        <v>93463.7</v>
      </c>
      <c r="M135" s="753">
        <v>1</v>
      </c>
      <c r="N135" s="754">
        <v>93463.7</v>
      </c>
    </row>
    <row r="136" spans="1:14" ht="14.4" customHeight="1" x14ac:dyDescent="0.3">
      <c r="A136" s="748" t="s">
        <v>544</v>
      </c>
      <c r="B136" s="749" t="s">
        <v>545</v>
      </c>
      <c r="C136" s="750" t="s">
        <v>566</v>
      </c>
      <c r="D136" s="751" t="s">
        <v>567</v>
      </c>
      <c r="E136" s="752">
        <v>50113005</v>
      </c>
      <c r="F136" s="751" t="s">
        <v>649</v>
      </c>
      <c r="G136" s="750" t="s">
        <v>573</v>
      </c>
      <c r="H136" s="750">
        <v>182695</v>
      </c>
      <c r="I136" s="750">
        <v>0</v>
      </c>
      <c r="J136" s="750" t="s">
        <v>810</v>
      </c>
      <c r="K136" s="750" t="s">
        <v>811</v>
      </c>
      <c r="L136" s="753">
        <v>97217.741176470605</v>
      </c>
      <c r="M136" s="753">
        <v>17</v>
      </c>
      <c r="N136" s="754">
        <v>1652701.6000000003</v>
      </c>
    </row>
    <row r="137" spans="1:14" ht="14.4" customHeight="1" x14ac:dyDescent="0.3">
      <c r="A137" s="748" t="s">
        <v>544</v>
      </c>
      <c r="B137" s="749" t="s">
        <v>545</v>
      </c>
      <c r="C137" s="750" t="s">
        <v>566</v>
      </c>
      <c r="D137" s="751" t="s">
        <v>567</v>
      </c>
      <c r="E137" s="752">
        <v>50113005</v>
      </c>
      <c r="F137" s="751" t="s">
        <v>649</v>
      </c>
      <c r="G137" s="750" t="s">
        <v>573</v>
      </c>
      <c r="H137" s="750">
        <v>210120</v>
      </c>
      <c r="I137" s="750">
        <v>0</v>
      </c>
      <c r="J137" s="750" t="s">
        <v>812</v>
      </c>
      <c r="K137" s="750" t="s">
        <v>813</v>
      </c>
      <c r="L137" s="753">
        <v>42768</v>
      </c>
      <c r="M137" s="753">
        <v>1</v>
      </c>
      <c r="N137" s="754">
        <v>42768</v>
      </c>
    </row>
    <row r="138" spans="1:14" ht="14.4" customHeight="1" x14ac:dyDescent="0.3">
      <c r="A138" s="748" t="s">
        <v>544</v>
      </c>
      <c r="B138" s="749" t="s">
        <v>545</v>
      </c>
      <c r="C138" s="750" t="s">
        <v>566</v>
      </c>
      <c r="D138" s="751" t="s">
        <v>567</v>
      </c>
      <c r="E138" s="752">
        <v>50113009</v>
      </c>
      <c r="F138" s="751" t="s">
        <v>759</v>
      </c>
      <c r="G138" s="750" t="s">
        <v>573</v>
      </c>
      <c r="H138" s="750">
        <v>167779</v>
      </c>
      <c r="I138" s="750">
        <v>167779</v>
      </c>
      <c r="J138" s="750" t="s">
        <v>760</v>
      </c>
      <c r="K138" s="750" t="s">
        <v>761</v>
      </c>
      <c r="L138" s="753">
        <v>1914</v>
      </c>
      <c r="M138" s="753">
        <v>60</v>
      </c>
      <c r="N138" s="754">
        <v>114840</v>
      </c>
    </row>
    <row r="139" spans="1:14" ht="14.4" customHeight="1" x14ac:dyDescent="0.3">
      <c r="A139" s="748" t="s">
        <v>544</v>
      </c>
      <c r="B139" s="749" t="s">
        <v>545</v>
      </c>
      <c r="C139" s="750" t="s">
        <v>566</v>
      </c>
      <c r="D139" s="751" t="s">
        <v>567</v>
      </c>
      <c r="E139" s="752">
        <v>50113009</v>
      </c>
      <c r="F139" s="751" t="s">
        <v>759</v>
      </c>
      <c r="G139" s="750" t="s">
        <v>583</v>
      </c>
      <c r="H139" s="750">
        <v>151208</v>
      </c>
      <c r="I139" s="750">
        <v>151208</v>
      </c>
      <c r="J139" s="750" t="s">
        <v>814</v>
      </c>
      <c r="K139" s="750" t="s">
        <v>815</v>
      </c>
      <c r="L139" s="753">
        <v>13111.615056982264</v>
      </c>
      <c r="M139" s="753">
        <v>24</v>
      </c>
      <c r="N139" s="754">
        <v>314678.76136757433</v>
      </c>
    </row>
    <row r="140" spans="1:14" ht="14.4" customHeight="1" x14ac:dyDescent="0.3">
      <c r="A140" s="748" t="s">
        <v>544</v>
      </c>
      <c r="B140" s="749" t="s">
        <v>545</v>
      </c>
      <c r="C140" s="750" t="s">
        <v>566</v>
      </c>
      <c r="D140" s="751" t="s">
        <v>567</v>
      </c>
      <c r="E140" s="752">
        <v>50113009</v>
      </c>
      <c r="F140" s="751" t="s">
        <v>759</v>
      </c>
      <c r="G140" s="750" t="s">
        <v>583</v>
      </c>
      <c r="H140" s="750">
        <v>193626</v>
      </c>
      <c r="I140" s="750">
        <v>93626</v>
      </c>
      <c r="J140" s="750" t="s">
        <v>814</v>
      </c>
      <c r="K140" s="750" t="s">
        <v>816</v>
      </c>
      <c r="L140" s="753">
        <v>655.52300094876614</v>
      </c>
      <c r="M140" s="753">
        <v>70</v>
      </c>
      <c r="N140" s="754">
        <v>45886.610066413632</v>
      </c>
    </row>
    <row r="141" spans="1:14" ht="14.4" customHeight="1" x14ac:dyDescent="0.3">
      <c r="A141" s="748" t="s">
        <v>544</v>
      </c>
      <c r="B141" s="749" t="s">
        <v>545</v>
      </c>
      <c r="C141" s="750" t="s">
        <v>566</v>
      </c>
      <c r="D141" s="751" t="s">
        <v>567</v>
      </c>
      <c r="E141" s="752">
        <v>50113009</v>
      </c>
      <c r="F141" s="751" t="s">
        <v>759</v>
      </c>
      <c r="G141" s="750" t="s">
        <v>573</v>
      </c>
      <c r="H141" s="750">
        <v>224707</v>
      </c>
      <c r="I141" s="750">
        <v>224707</v>
      </c>
      <c r="J141" s="750" t="s">
        <v>817</v>
      </c>
      <c r="K141" s="750" t="s">
        <v>816</v>
      </c>
      <c r="L141" s="753">
        <v>655.52299074074074</v>
      </c>
      <c r="M141" s="753">
        <v>120</v>
      </c>
      <c r="N141" s="754">
        <v>78662.758888888886</v>
      </c>
    </row>
    <row r="142" spans="1:14" ht="14.4" customHeight="1" x14ac:dyDescent="0.3">
      <c r="A142" s="748" t="s">
        <v>544</v>
      </c>
      <c r="B142" s="749" t="s">
        <v>545</v>
      </c>
      <c r="C142" s="750" t="s">
        <v>566</v>
      </c>
      <c r="D142" s="751" t="s">
        <v>567</v>
      </c>
      <c r="E142" s="752">
        <v>50113009</v>
      </c>
      <c r="F142" s="751" t="s">
        <v>759</v>
      </c>
      <c r="G142" s="750" t="s">
        <v>573</v>
      </c>
      <c r="H142" s="750">
        <v>224716</v>
      </c>
      <c r="I142" s="750">
        <v>224716</v>
      </c>
      <c r="J142" s="750" t="s">
        <v>817</v>
      </c>
      <c r="K142" s="750" t="s">
        <v>815</v>
      </c>
      <c r="L142" s="753">
        <v>13111.615032656091</v>
      </c>
      <c r="M142" s="753">
        <v>14</v>
      </c>
      <c r="N142" s="754">
        <v>183562.61045718528</v>
      </c>
    </row>
    <row r="143" spans="1:14" ht="14.4" customHeight="1" x14ac:dyDescent="0.3">
      <c r="A143" s="748" t="s">
        <v>544</v>
      </c>
      <c r="B143" s="749" t="s">
        <v>545</v>
      </c>
      <c r="C143" s="750" t="s">
        <v>566</v>
      </c>
      <c r="D143" s="751" t="s">
        <v>567</v>
      </c>
      <c r="E143" s="752">
        <v>50113009</v>
      </c>
      <c r="F143" s="751" t="s">
        <v>759</v>
      </c>
      <c r="G143" s="750" t="s">
        <v>583</v>
      </c>
      <c r="H143" s="750">
        <v>177018</v>
      </c>
      <c r="I143" s="750">
        <v>77018</v>
      </c>
      <c r="J143" s="750" t="s">
        <v>818</v>
      </c>
      <c r="K143" s="750" t="s">
        <v>819</v>
      </c>
      <c r="L143" s="753">
        <v>1639.4508915149877</v>
      </c>
      <c r="M143" s="753">
        <v>16</v>
      </c>
      <c r="N143" s="754">
        <v>26231.214264239803</v>
      </c>
    </row>
    <row r="144" spans="1:14" ht="14.4" customHeight="1" x14ac:dyDescent="0.3">
      <c r="A144" s="748" t="s">
        <v>544</v>
      </c>
      <c r="B144" s="749" t="s">
        <v>545</v>
      </c>
      <c r="C144" s="750" t="s">
        <v>566</v>
      </c>
      <c r="D144" s="751" t="s">
        <v>567</v>
      </c>
      <c r="E144" s="752">
        <v>50113009</v>
      </c>
      <c r="F144" s="751" t="s">
        <v>759</v>
      </c>
      <c r="G144" s="750" t="s">
        <v>583</v>
      </c>
      <c r="H144" s="750">
        <v>177019</v>
      </c>
      <c r="I144" s="750">
        <v>77019</v>
      </c>
      <c r="J144" s="750" t="s">
        <v>818</v>
      </c>
      <c r="K144" s="750" t="s">
        <v>820</v>
      </c>
      <c r="L144" s="753">
        <v>3275.9212499999999</v>
      </c>
      <c r="M144" s="753">
        <v>4</v>
      </c>
      <c r="N144" s="754">
        <v>13103.684999999999</v>
      </c>
    </row>
    <row r="145" spans="1:14" ht="14.4" customHeight="1" x14ac:dyDescent="0.3">
      <c r="A145" s="748" t="s">
        <v>544</v>
      </c>
      <c r="B145" s="749" t="s">
        <v>545</v>
      </c>
      <c r="C145" s="750" t="s">
        <v>569</v>
      </c>
      <c r="D145" s="751" t="s">
        <v>570</v>
      </c>
      <c r="E145" s="752">
        <v>50113016</v>
      </c>
      <c r="F145" s="751" t="s">
        <v>821</v>
      </c>
      <c r="G145" s="750" t="s">
        <v>573</v>
      </c>
      <c r="H145" s="750">
        <v>27720</v>
      </c>
      <c r="I145" s="750">
        <v>27720</v>
      </c>
      <c r="J145" s="750" t="s">
        <v>822</v>
      </c>
      <c r="K145" s="750" t="s">
        <v>823</v>
      </c>
      <c r="L145" s="753">
        <v>19022.895</v>
      </c>
      <c r="M145" s="753">
        <v>18</v>
      </c>
      <c r="N145" s="754">
        <v>342412.11</v>
      </c>
    </row>
    <row r="146" spans="1:14" ht="14.4" customHeight="1" thickBot="1" x14ac:dyDescent="0.35">
      <c r="A146" s="755" t="s">
        <v>544</v>
      </c>
      <c r="B146" s="756" t="s">
        <v>545</v>
      </c>
      <c r="C146" s="757" t="s">
        <v>569</v>
      </c>
      <c r="D146" s="758" t="s">
        <v>570</v>
      </c>
      <c r="E146" s="759">
        <v>50113016</v>
      </c>
      <c r="F146" s="758" t="s">
        <v>821</v>
      </c>
      <c r="G146" s="757" t="s">
        <v>573</v>
      </c>
      <c r="H146" s="757">
        <v>194562</v>
      </c>
      <c r="I146" s="757">
        <v>0</v>
      </c>
      <c r="J146" s="757" t="s">
        <v>824</v>
      </c>
      <c r="K146" s="757" t="s">
        <v>825</v>
      </c>
      <c r="L146" s="760">
        <v>108556.80000000003</v>
      </c>
      <c r="M146" s="760">
        <v>18</v>
      </c>
      <c r="N146" s="761">
        <v>1954022.4000000006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2" t="s">
        <v>184</v>
      </c>
      <c r="B4" s="763" t="s">
        <v>14</v>
      </c>
      <c r="C4" s="764" t="s">
        <v>2</v>
      </c>
      <c r="D4" s="763" t="s">
        <v>14</v>
      </c>
      <c r="E4" s="764" t="s">
        <v>2</v>
      </c>
      <c r="F4" s="765" t="s">
        <v>14</v>
      </c>
    </row>
    <row r="5" spans="1:6" ht="14.4" customHeight="1" x14ac:dyDescent="0.3">
      <c r="A5" s="776" t="s">
        <v>826</v>
      </c>
      <c r="B5" s="746"/>
      <c r="C5" s="766">
        <v>0</v>
      </c>
      <c r="D5" s="746">
        <v>930.56000000000017</v>
      </c>
      <c r="E5" s="766">
        <v>1</v>
      </c>
      <c r="F5" s="747">
        <v>930.56000000000017</v>
      </c>
    </row>
    <row r="6" spans="1:6" ht="14.4" customHeight="1" x14ac:dyDescent="0.3">
      <c r="A6" s="777" t="s">
        <v>827</v>
      </c>
      <c r="B6" s="753"/>
      <c r="C6" s="767">
        <v>0</v>
      </c>
      <c r="D6" s="753">
        <v>188.91000000000003</v>
      </c>
      <c r="E6" s="767">
        <v>1</v>
      </c>
      <c r="F6" s="754">
        <v>188.91000000000003</v>
      </c>
    </row>
    <row r="7" spans="1:6" ht="14.4" customHeight="1" thickBot="1" x14ac:dyDescent="0.35">
      <c r="A7" s="778" t="s">
        <v>828</v>
      </c>
      <c r="B7" s="769"/>
      <c r="C7" s="770">
        <v>0</v>
      </c>
      <c r="D7" s="769">
        <v>399900.2706982278</v>
      </c>
      <c r="E7" s="770">
        <v>1</v>
      </c>
      <c r="F7" s="771">
        <v>399900.2706982278</v>
      </c>
    </row>
    <row r="8" spans="1:6" ht="14.4" customHeight="1" thickBot="1" x14ac:dyDescent="0.35">
      <c r="A8" s="772" t="s">
        <v>3</v>
      </c>
      <c r="B8" s="773"/>
      <c r="C8" s="774">
        <v>0</v>
      </c>
      <c r="D8" s="773">
        <v>401019.74069822778</v>
      </c>
      <c r="E8" s="774">
        <v>1</v>
      </c>
      <c r="F8" s="775">
        <v>401019.74069822778</v>
      </c>
    </row>
    <row r="9" spans="1:6" ht="14.4" customHeight="1" thickBot="1" x14ac:dyDescent="0.35"/>
    <row r="10" spans="1:6" ht="14.4" customHeight="1" x14ac:dyDescent="0.3">
      <c r="A10" s="776" t="s">
        <v>829</v>
      </c>
      <c r="B10" s="746"/>
      <c r="C10" s="766">
        <v>0</v>
      </c>
      <c r="D10" s="746">
        <v>88.449999999999989</v>
      </c>
      <c r="E10" s="766">
        <v>1</v>
      </c>
      <c r="F10" s="747">
        <v>88.449999999999989</v>
      </c>
    </row>
    <row r="11" spans="1:6" ht="14.4" customHeight="1" x14ac:dyDescent="0.3">
      <c r="A11" s="777" t="s">
        <v>830</v>
      </c>
      <c r="B11" s="753"/>
      <c r="C11" s="767">
        <v>0</v>
      </c>
      <c r="D11" s="753">
        <v>116.66000000000003</v>
      </c>
      <c r="E11" s="767">
        <v>1</v>
      </c>
      <c r="F11" s="754">
        <v>116.66000000000003</v>
      </c>
    </row>
    <row r="12" spans="1:6" ht="14.4" customHeight="1" x14ac:dyDescent="0.3">
      <c r="A12" s="777" t="s">
        <v>831</v>
      </c>
      <c r="B12" s="753"/>
      <c r="C12" s="767">
        <v>0</v>
      </c>
      <c r="D12" s="753">
        <v>50.64</v>
      </c>
      <c r="E12" s="767">
        <v>1</v>
      </c>
      <c r="F12" s="754">
        <v>50.64</v>
      </c>
    </row>
    <row r="13" spans="1:6" ht="14.4" customHeight="1" x14ac:dyDescent="0.3">
      <c r="A13" s="777" t="s">
        <v>832</v>
      </c>
      <c r="B13" s="753"/>
      <c r="C13" s="767">
        <v>0</v>
      </c>
      <c r="D13" s="753">
        <v>153.72</v>
      </c>
      <c r="E13" s="767">
        <v>1</v>
      </c>
      <c r="F13" s="754">
        <v>153.72</v>
      </c>
    </row>
    <row r="14" spans="1:6" ht="14.4" customHeight="1" x14ac:dyDescent="0.3">
      <c r="A14" s="777" t="s">
        <v>833</v>
      </c>
      <c r="B14" s="753"/>
      <c r="C14" s="767">
        <v>0</v>
      </c>
      <c r="D14" s="753">
        <v>49.820000000000036</v>
      </c>
      <c r="E14" s="767">
        <v>1</v>
      </c>
      <c r="F14" s="754">
        <v>49.820000000000036</v>
      </c>
    </row>
    <row r="15" spans="1:6" ht="14.4" customHeight="1" x14ac:dyDescent="0.3">
      <c r="A15" s="777" t="s">
        <v>834</v>
      </c>
      <c r="B15" s="753"/>
      <c r="C15" s="767">
        <v>0</v>
      </c>
      <c r="D15" s="753">
        <v>399900.2706982278</v>
      </c>
      <c r="E15" s="767">
        <v>1</v>
      </c>
      <c r="F15" s="754">
        <v>399900.2706982278</v>
      </c>
    </row>
    <row r="16" spans="1:6" ht="14.4" customHeight="1" x14ac:dyDescent="0.3">
      <c r="A16" s="777" t="s">
        <v>835</v>
      </c>
      <c r="B16" s="753"/>
      <c r="C16" s="767">
        <v>0</v>
      </c>
      <c r="D16" s="753">
        <v>66.340000000000018</v>
      </c>
      <c r="E16" s="767">
        <v>1</v>
      </c>
      <c r="F16" s="754">
        <v>66.340000000000018</v>
      </c>
    </row>
    <row r="17" spans="1:6" ht="14.4" customHeight="1" thickBot="1" x14ac:dyDescent="0.35">
      <c r="A17" s="778" t="s">
        <v>836</v>
      </c>
      <c r="B17" s="769"/>
      <c r="C17" s="770">
        <v>0</v>
      </c>
      <c r="D17" s="769">
        <v>593.84</v>
      </c>
      <c r="E17" s="770">
        <v>1</v>
      </c>
      <c r="F17" s="771">
        <v>593.84</v>
      </c>
    </row>
    <row r="18" spans="1:6" ht="14.4" customHeight="1" thickBot="1" x14ac:dyDescent="0.35">
      <c r="A18" s="772" t="s">
        <v>3</v>
      </c>
      <c r="B18" s="773"/>
      <c r="C18" s="774">
        <v>0</v>
      </c>
      <c r="D18" s="773">
        <v>401019.74069822783</v>
      </c>
      <c r="E18" s="774">
        <v>1</v>
      </c>
      <c r="F18" s="775">
        <v>401019.74069822783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2018-07-26T06:47:58Z</dcterms:modified>
</cp:coreProperties>
</file>